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showInkAnnotation="0" codeName="ThisWorkbook" defaultThemeVersion="124226"/>
  <mc:AlternateContent xmlns:mc="http://schemas.openxmlformats.org/markup-compatibility/2006">
    <mc:Choice Requires="x15">
      <x15ac:absPath xmlns:x15ac="http://schemas.microsoft.com/office/spreadsheetml/2010/11/ac" url="S:\Accepted\2022\01 June 15, 2022\22-441 Orion\"/>
    </mc:Choice>
  </mc:AlternateContent>
  <xr:revisionPtr revIDLastSave="0" documentId="13_ncr:1_{DA74240F-09F6-421C-A3D7-B303559CA848}" xr6:coauthVersionLast="47" xr6:coauthVersionMax="47" xr10:uidLastSave="{00000000-0000-0000-0000-000000000000}"/>
  <bookViews>
    <workbookView xWindow="-120" yWindow="-120" windowWidth="29040" windowHeight="1584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7" i="4" l="1"/>
  <c r="C88" i="4"/>
  <c r="AF637" i="3" l="1"/>
  <c r="B182" i="20"/>
  <c r="C32" i="4"/>
  <c r="AM566" i="3"/>
  <c r="E99" i="4"/>
  <c r="E51" i="4"/>
  <c r="S10" i="4"/>
  <c r="E85" i="4"/>
  <c r="S33" i="4"/>
  <c r="S29" i="4"/>
  <c r="J10" i="4"/>
  <c r="J29" i="4"/>
  <c r="C29" i="4"/>
  <c r="S90" i="4"/>
  <c r="S91" i="4"/>
  <c r="S92" i="4"/>
  <c r="S95" i="4"/>
  <c r="S89" i="4"/>
  <c r="S86" i="4"/>
  <c r="S80" i="4"/>
  <c r="S79" i="4"/>
  <c r="S48" i="4"/>
  <c r="S50" i="4"/>
  <c r="S52" i="4"/>
  <c r="S53" i="4"/>
  <c r="S43" i="4"/>
  <c r="S40" i="4"/>
  <c r="S30" i="4"/>
  <c r="S34" i="4"/>
  <c r="S35" i="4"/>
  <c r="S36" i="4"/>
  <c r="S37" i="4"/>
  <c r="E50" i="4"/>
  <c r="E49" i="4"/>
  <c r="E79" i="4"/>
  <c r="E92" i="4"/>
  <c r="E91" i="4"/>
  <c r="E90" i="4"/>
  <c r="F85" i="4"/>
  <c r="E61" i="4"/>
  <c r="E67" i="4"/>
  <c r="E69" i="4"/>
  <c r="E80" i="4"/>
  <c r="E86" i="4"/>
  <c r="E88" i="4"/>
  <c r="E94" i="4"/>
  <c r="G89" i="4"/>
  <c r="G83" i="4"/>
  <c r="G75" i="4"/>
  <c r="J45" i="4"/>
  <c r="J43" i="4"/>
  <c r="J40" i="4"/>
  <c r="J4" i="4"/>
  <c r="J13" i="4"/>
  <c r="E35" i="4"/>
  <c r="E33" i="4"/>
  <c r="E32" i="4"/>
  <c r="E31" i="4"/>
  <c r="F30" i="4"/>
  <c r="C30" i="4" l="1"/>
  <c r="L4" i="25" l="1"/>
  <c r="AD1036" i="3"/>
  <c r="AN28" i="25"/>
  <c r="AH28" i="25"/>
  <c r="AB28" i="25"/>
  <c r="V28" i="25"/>
  <c r="P28" i="25"/>
  <c r="J28" i="25" s="1"/>
  <c r="AN27" i="25" a="1"/>
  <c r="AN27" i="25" s="1"/>
  <c r="AH27" i="25" a="1"/>
  <c r="AH27" i="25" s="1"/>
  <c r="AB27" i="25" a="1"/>
  <c r="AB27" i="25" s="1"/>
  <c r="V27" i="25" a="1"/>
  <c r="V27" i="25"/>
  <c r="P27" i="25" a="1"/>
  <c r="P27" i="25" s="1"/>
  <c r="AN26" i="25" a="1"/>
  <c r="AN26" i="25" s="1"/>
  <c r="AH26" i="25" a="1"/>
  <c r="AH26" i="25" s="1"/>
  <c r="AB26" i="25" a="1"/>
  <c r="AB26" i="25"/>
  <c r="V26" i="25" a="1"/>
  <c r="V26" i="25" s="1"/>
  <c r="P26" i="25" a="1"/>
  <c r="P26" i="25" s="1"/>
  <c r="AN25" i="25" a="1"/>
  <c r="AN25" i="25" s="1"/>
  <c r="AH25" i="25" a="1"/>
  <c r="AH25" i="25"/>
  <c r="AB25" i="25" a="1"/>
  <c r="AB25" i="25" s="1"/>
  <c r="V25" i="25" a="1"/>
  <c r="V25" i="25" s="1"/>
  <c r="P25" i="25" a="1"/>
  <c r="P25" i="25" s="1"/>
  <c r="AN24" i="25" a="1"/>
  <c r="AN24" i="25"/>
  <c r="AH24" i="25" a="1"/>
  <c r="AH24" i="25" s="1"/>
  <c r="AB24" i="25" a="1"/>
  <c r="AB24" i="25" s="1"/>
  <c r="V24" i="25" a="1"/>
  <c r="V24" i="25" s="1"/>
  <c r="P24" i="25" a="1"/>
  <c r="P24" i="25"/>
  <c r="J24" i="25" s="1"/>
  <c r="AN23" i="25" a="1"/>
  <c r="AN23" i="25" s="1"/>
  <c r="AH23" i="25" a="1"/>
  <c r="AH23" i="25" s="1"/>
  <c r="AB23" i="25" a="1"/>
  <c r="AB23" i="25" s="1"/>
  <c r="V23" i="25" a="1"/>
  <c r="V23" i="25"/>
  <c r="P23" i="25" a="1"/>
  <c r="P23" i="25" s="1"/>
  <c r="J23" i="25" s="1"/>
  <c r="AN22" i="25" a="1"/>
  <c r="AN22" i="25" s="1"/>
  <c r="AN29" i="25" s="1"/>
  <c r="AH22" i="25" a="1"/>
  <c r="AH22" i="25" s="1"/>
  <c r="AB22" i="25" a="1"/>
  <c r="AB22" i="25"/>
  <c r="V22" i="25" a="1"/>
  <c r="V22" i="25" s="1"/>
  <c r="P22" i="25" a="1"/>
  <c r="P22" i="25" s="1"/>
  <c r="AN21" i="25" a="1"/>
  <c r="AN21" i="25" s="1"/>
  <c r="AH21" i="25" a="1"/>
  <c r="AH21" i="25"/>
  <c r="AB21" i="25" a="1"/>
  <c r="AB21" i="25" s="1"/>
  <c r="J21" i="25" s="1"/>
  <c r="V21" i="25" a="1"/>
  <c r="V21" i="25" s="1"/>
  <c r="P21" i="25" a="1"/>
  <c r="P21" i="25" s="1"/>
  <c r="AN20" i="25" a="1"/>
  <c r="AN20" i="25"/>
  <c r="AH20" i="25" a="1"/>
  <c r="AH20" i="25" s="1"/>
  <c r="AB20" i="25" a="1"/>
  <c r="AB20" i="25" s="1"/>
  <c r="V20" i="25" a="1"/>
  <c r="V20" i="25" s="1"/>
  <c r="P20" i="25" a="1"/>
  <c r="P20" i="25" s="1"/>
  <c r="J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U588" i="20" s="1"/>
  <c r="BN610" i="3"/>
  <c r="BN611" i="3"/>
  <c r="BN612" i="3"/>
  <c r="BN613" i="3"/>
  <c r="BN614" i="3"/>
  <c r="BN615" i="3"/>
  <c r="BN616" i="3"/>
  <c r="BN617" i="3"/>
  <c r="BN635" i="3"/>
  <c r="BR637" i="3"/>
  <c r="BS610" i="3"/>
  <c r="BS611" i="3"/>
  <c r="BS612" i="3"/>
  <c r="BS613" i="3"/>
  <c r="BS614" i="3"/>
  <c r="BS615" i="3"/>
  <c r="BS616" i="3"/>
  <c r="BS617" i="3"/>
  <c r="BS635" i="3"/>
  <c r="BW637" i="3"/>
  <c r="BX610" i="3"/>
  <c r="BX611" i="3"/>
  <c r="BX612" i="3"/>
  <c r="BX613" i="3"/>
  <c r="BX614" i="3"/>
  <c r="BX615" i="3"/>
  <c r="BX616" i="3"/>
  <c r="BX617" i="3"/>
  <c r="BX635" i="3"/>
  <c r="CB637" i="3"/>
  <c r="CC610" i="3"/>
  <c r="CC611" i="3"/>
  <c r="CC612" i="3"/>
  <c r="CC613" i="3"/>
  <c r="CC614" i="3"/>
  <c r="CC615" i="3"/>
  <c r="CC616" i="3"/>
  <c r="CC617" i="3"/>
  <c r="CC635" i="3"/>
  <c r="CG637" i="3"/>
  <c r="CH610" i="3"/>
  <c r="CH611" i="3"/>
  <c r="CH612" i="3"/>
  <c r="CH613" i="3"/>
  <c r="CH614" i="3"/>
  <c r="CH615" i="3"/>
  <c r="CH616" i="3"/>
  <c r="CH617" i="3"/>
  <c r="CH635" i="3"/>
  <c r="CL637" i="3"/>
  <c r="CM610" i="3"/>
  <c r="CM611" i="3"/>
  <c r="CM612" i="3"/>
  <c r="CM613" i="3"/>
  <c r="CM614" i="3"/>
  <c r="CM615" i="3"/>
  <c r="CM616" i="3"/>
  <c r="CM617" i="3"/>
  <c r="CM635" i="3"/>
  <c r="CQ637" i="3"/>
  <c r="CS637" i="3"/>
  <c r="CS663" i="3"/>
  <c r="O756" i="3"/>
  <c r="AK267" i="20"/>
  <c r="T794" i="20" s="1"/>
  <c r="AF794" i="20" s="1"/>
  <c r="B24" i="4"/>
  <c r="R36" i="4"/>
  <c r="B36" i="4"/>
  <c r="B66" i="4"/>
  <c r="B67" i="4"/>
  <c r="B68" i="4"/>
  <c r="B69" i="4"/>
  <c r="R66" i="4"/>
  <c r="R67" i="4"/>
  <c r="S67" i="4" s="1"/>
  <c r="R68" i="4"/>
  <c r="AD67" i="15"/>
  <c r="Y67" i="15"/>
  <c r="A104" i="11"/>
  <c r="C101" i="11"/>
  <c r="C102" i="11"/>
  <c r="D102" i="11" s="1"/>
  <c r="C103" i="11"/>
  <c r="C104" i="11"/>
  <c r="B101" i="11"/>
  <c r="B102" i="11"/>
  <c r="B103" i="11"/>
  <c r="B104" i="11"/>
  <c r="C85" i="11"/>
  <c r="C86" i="11"/>
  <c r="C87" i="11"/>
  <c r="C88" i="11"/>
  <c r="C89" i="11"/>
  <c r="C90" i="11"/>
  <c r="C91" i="11"/>
  <c r="C92" i="11"/>
  <c r="C93" i="11"/>
  <c r="C94" i="11"/>
  <c r="D94" i="11" s="1"/>
  <c r="C95" i="11"/>
  <c r="C96" i="11"/>
  <c r="B85" i="11"/>
  <c r="B86" i="11"/>
  <c r="B87" i="11"/>
  <c r="B88" i="11"/>
  <c r="B89" i="11"/>
  <c r="B90" i="11"/>
  <c r="B91" i="11"/>
  <c r="B92" i="11"/>
  <c r="D92" i="11" s="1"/>
  <c r="B93" i="11"/>
  <c r="B94" i="11"/>
  <c r="B95" i="11"/>
  <c r="B96" i="11"/>
  <c r="A70" i="11"/>
  <c r="C67" i="11"/>
  <c r="C68" i="11"/>
  <c r="C69" i="11"/>
  <c r="C70" i="11"/>
  <c r="B67" i="11"/>
  <c r="B68" i="11"/>
  <c r="B69" i="11"/>
  <c r="B70" i="11"/>
  <c r="A62" i="11"/>
  <c r="A54" i="11"/>
  <c r="A38" i="11"/>
  <c r="A26" i="11"/>
  <c r="C31" i="11"/>
  <c r="C32" i="11"/>
  <c r="C33" i="11"/>
  <c r="D33" i="11" s="1"/>
  <c r="C34" i="11"/>
  <c r="C35" i="11"/>
  <c r="C36" i="11"/>
  <c r="C37" i="11"/>
  <c r="C38" i="11"/>
  <c r="B31" i="11"/>
  <c r="B32" i="11"/>
  <c r="B33" i="11"/>
  <c r="B34" i="11"/>
  <c r="B35" i="11"/>
  <c r="B36" i="11"/>
  <c r="B37" i="11"/>
  <c r="B38" i="11"/>
  <c r="C24" i="11"/>
  <c r="C25" i="11"/>
  <c r="C26" i="11"/>
  <c r="B25" i="11"/>
  <c r="B26" i="11"/>
  <c r="D26" i="11" s="1"/>
  <c r="D70" i="4"/>
  <c r="C70" i="4"/>
  <c r="C54" i="11"/>
  <c r="B54" i="11"/>
  <c r="AV109" i="20" a="1"/>
  <c r="AV109" i="20"/>
  <c r="AW109" i="20" s="1"/>
  <c r="AV108" i="20" a="1"/>
  <c r="AV108" i="20"/>
  <c r="AV107" i="20" a="1"/>
  <c r="AV107" i="20"/>
  <c r="AV106" i="20" a="1"/>
  <c r="AV106" i="20"/>
  <c r="AV105" i="20" a="1"/>
  <c r="AV105" i="20"/>
  <c r="AW105" i="20" s="1"/>
  <c r="AV104" i="20" a="1"/>
  <c r="AV104" i="20"/>
  <c r="AV110" i="20" s="1"/>
  <c r="AW106" i="20" s="1"/>
  <c r="AU109" i="20"/>
  <c r="AU108" i="20"/>
  <c r="AU107" i="20"/>
  <c r="AU106" i="20"/>
  <c r="AU105" i="20"/>
  <c r="AU104" i="20"/>
  <c r="AW104" i="20"/>
  <c r="H100" i="13"/>
  <c r="H101" i="13"/>
  <c r="H102" i="13"/>
  <c r="H103" i="13"/>
  <c r="E100" i="13"/>
  <c r="E101" i="13"/>
  <c r="E102" i="13"/>
  <c r="E103" i="13"/>
  <c r="B100" i="13"/>
  <c r="B101" i="13"/>
  <c r="B102" i="13"/>
  <c r="B103" i="13"/>
  <c r="A69" i="13"/>
  <c r="H66" i="13"/>
  <c r="H67" i="13"/>
  <c r="H68" i="13"/>
  <c r="H69" i="13"/>
  <c r="E66" i="13"/>
  <c r="E67" i="13"/>
  <c r="G67" i="13" s="1"/>
  <c r="G70" i="13" s="1"/>
  <c r="E68" i="13"/>
  <c r="E69" i="13"/>
  <c r="B66" i="13"/>
  <c r="B67" i="13"/>
  <c r="D67" i="13" s="1"/>
  <c r="B68" i="13"/>
  <c r="B69" i="13"/>
  <c r="D69" i="13" s="1"/>
  <c r="A53" i="13"/>
  <c r="H36" i="13"/>
  <c r="E36" i="13"/>
  <c r="B36" i="13"/>
  <c r="H24" i="13"/>
  <c r="E24" i="13"/>
  <c r="B24" i="13"/>
  <c r="C104" i="4"/>
  <c r="B104" i="13" s="1"/>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s="1"/>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c r="BA492" i="3"/>
  <c r="G23" i="7"/>
  <c r="I23" i="7"/>
  <c r="K23" i="7" s="1"/>
  <c r="M23" i="7" s="1"/>
  <c r="O23" i="7" s="1"/>
  <c r="Q23" i="7" s="1"/>
  <c r="S23" i="7" s="1"/>
  <c r="U23" i="7" s="1"/>
  <c r="W23" i="7" s="1"/>
  <c r="Y23" i="7" s="1"/>
  <c r="AA23" i="7" s="1"/>
  <c r="AC23" i="7" s="1"/>
  <c r="AE23" i="7" s="1"/>
  <c r="AG23" i="7" s="1"/>
  <c r="E30" i="7"/>
  <c r="G30" i="7"/>
  <c r="I30" i="7" s="1"/>
  <c r="K30" i="7" s="1"/>
  <c r="M30" i="7" s="1"/>
  <c r="O30" i="7" s="1"/>
  <c r="Q30" i="7" s="1"/>
  <c r="S30" i="7"/>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W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BI711" i="3"/>
  <c r="BH723" i="3"/>
  <c r="BI723" i="3"/>
  <c r="BH712" i="3"/>
  <c r="BI712" i="3"/>
  <c r="BH715" i="3"/>
  <c r="BI715" i="3"/>
  <c r="BH727" i="3"/>
  <c r="BI727" i="3"/>
  <c r="BH708" i="3"/>
  <c r="BH724" i="3"/>
  <c r="BI724" i="3"/>
  <c r="BH707" i="3"/>
  <c r="BH719" i="3"/>
  <c r="BI719" i="3"/>
  <c r="BH716" i="3"/>
  <c r="BI716" i="3"/>
  <c r="BH710" i="3"/>
  <c r="BH713" i="3"/>
  <c r="BI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9" i="20" s="1"/>
  <c r="AK320" i="20" s="1"/>
  <c r="AP277" i="20"/>
  <c r="AP276" i="20"/>
  <c r="AP275" i="20"/>
  <c r="AJ163" i="20"/>
  <c r="T790" i="20" s="1"/>
  <c r="AJ149" i="20"/>
  <c r="T789" i="20" s="1"/>
  <c r="AO59" i="20"/>
  <c r="AO58" i="20"/>
  <c r="AO57" i="20"/>
  <c r="AO60" i="20" s="1"/>
  <c r="AK72" i="20" s="1"/>
  <c r="AO29" i="20"/>
  <c r="AO28" i="20"/>
  <c r="AO27" i="20"/>
  <c r="AO26" i="20"/>
  <c r="AO25" i="20"/>
  <c r="AO24" i="20"/>
  <c r="AO23" i="20"/>
  <c r="AO20" i="20"/>
  <c r="AO21" i="20"/>
  <c r="AO15" i="20"/>
  <c r="AO14" i="20"/>
  <c r="AO13" i="20"/>
  <c r="AO12" i="20"/>
  <c r="AO30" i="20"/>
  <c r="AP590" i="20"/>
  <c r="AQ590" i="20"/>
  <c r="AK750" i="20"/>
  <c r="T793" i="20"/>
  <c r="AF793" i="20"/>
  <c r="AO16" i="20"/>
  <c r="AO32" i="20"/>
  <c r="AK51" i="20"/>
  <c r="T784" i="20"/>
  <c r="AF784" i="20"/>
  <c r="W860" i="3"/>
  <c r="A3" i="15"/>
  <c r="BA1000" i="3"/>
  <c r="AD64" i="15"/>
  <c r="T11" i="4"/>
  <c r="R10" i="4"/>
  <c r="R91" i="4"/>
  <c r="R84" i="4"/>
  <c r="T25" i="15"/>
  <c r="AI7" i="15"/>
  <c r="AG440" i="3"/>
  <c r="AG443" i="3"/>
  <c r="B59" i="4"/>
  <c r="C80" i="11"/>
  <c r="C81" i="11"/>
  <c r="D81" i="11" s="1"/>
  <c r="B80" i="11"/>
  <c r="B82" i="11" s="1"/>
  <c r="B81" i="11"/>
  <c r="I96" i="13"/>
  <c r="J96" i="13"/>
  <c r="J81" i="13"/>
  <c r="I81" i="13"/>
  <c r="F81" i="13"/>
  <c r="D81" i="13"/>
  <c r="C81" i="13"/>
  <c r="H80" i="13"/>
  <c r="E80" i="13"/>
  <c r="G80" i="13" s="1"/>
  <c r="B80" i="13"/>
  <c r="D80" i="13" s="1"/>
  <c r="R80" i="4"/>
  <c r="R79" i="4"/>
  <c r="S70" i="4"/>
  <c r="E70" i="13" s="1"/>
  <c r="D81" i="4"/>
  <c r="E81" i="4"/>
  <c r="F81" i="4"/>
  <c r="G81" i="4"/>
  <c r="H81" i="4"/>
  <c r="I81" i="4"/>
  <c r="J81" i="4"/>
  <c r="K81" i="4"/>
  <c r="L81" i="4"/>
  <c r="M81" i="4"/>
  <c r="N81" i="4"/>
  <c r="O81" i="4"/>
  <c r="P81" i="4"/>
  <c r="Q81" i="4"/>
  <c r="S81" i="4"/>
  <c r="E81" i="13" s="1"/>
  <c r="T81" i="4"/>
  <c r="H81" i="13"/>
  <c r="C81" i="4"/>
  <c r="B81" i="4" s="1"/>
  <c r="B80" i="4"/>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G94" i="13" s="1"/>
  <c r="E92" i="13"/>
  <c r="G92" i="13" s="1"/>
  <c r="E91" i="13"/>
  <c r="G91" i="13" s="1"/>
  <c r="E90" i="13"/>
  <c r="G90" i="13" s="1"/>
  <c r="E89" i="13"/>
  <c r="G89" i="13" s="1"/>
  <c r="E87" i="13"/>
  <c r="E86" i="13"/>
  <c r="G86" i="13" s="1"/>
  <c r="E84" i="13"/>
  <c r="E79" i="13"/>
  <c r="G79" i="13" s="1"/>
  <c r="G81" i="13" s="1"/>
  <c r="E65" i="13"/>
  <c r="E53" i="13"/>
  <c r="E52" i="13"/>
  <c r="E50" i="13"/>
  <c r="G50" i="13" s="1"/>
  <c r="E49" i="13"/>
  <c r="G49" i="13" s="1"/>
  <c r="E48" i="13"/>
  <c r="G48" i="13" s="1"/>
  <c r="E46" i="13"/>
  <c r="G46" i="13" s="1"/>
  <c r="E43" i="13"/>
  <c r="G43" i="13" s="1"/>
  <c r="E41" i="13"/>
  <c r="E40" i="13"/>
  <c r="G40" i="13" s="1"/>
  <c r="E37" i="13"/>
  <c r="E35" i="13"/>
  <c r="G35" i="13" s="1"/>
  <c r="E34" i="13"/>
  <c r="G34" i="13" s="1"/>
  <c r="E33" i="13"/>
  <c r="G33" i="13" s="1"/>
  <c r="E31" i="13"/>
  <c r="G31" i="13" s="1"/>
  <c r="E30" i="13"/>
  <c r="G30" i="13" s="1"/>
  <c r="E27" i="13"/>
  <c r="E25" i="13"/>
  <c r="E23" i="13"/>
  <c r="E22" i="13"/>
  <c r="E21" i="13"/>
  <c r="E20" i="13"/>
  <c r="E19" i="13"/>
  <c r="E18" i="13"/>
  <c r="E17" i="13"/>
  <c r="E15" i="13"/>
  <c r="E14" i="13"/>
  <c r="E13" i="13"/>
  <c r="E10" i="13"/>
  <c r="G10" i="13" s="1"/>
  <c r="B99" i="13"/>
  <c r="D99" i="13" s="1"/>
  <c r="B95" i="13"/>
  <c r="B94" i="13"/>
  <c r="D94" i="13" s="1"/>
  <c r="B93" i="13"/>
  <c r="D93" i="13" s="1"/>
  <c r="B92" i="13"/>
  <c r="D92" i="13" s="1"/>
  <c r="B91" i="13"/>
  <c r="D91" i="13" s="1"/>
  <c r="B90" i="13"/>
  <c r="D90" i="13" s="1"/>
  <c r="B89" i="13"/>
  <c r="D89" i="13" s="1"/>
  <c r="B88" i="13"/>
  <c r="D88" i="13" s="1"/>
  <c r="D96" i="13" s="1"/>
  <c r="B87" i="13"/>
  <c r="D87" i="13" s="1"/>
  <c r="B86" i="13"/>
  <c r="D86" i="13" s="1"/>
  <c r="B85" i="13"/>
  <c r="D85" i="13" s="1"/>
  <c r="B84" i="13"/>
  <c r="D84" i="13" s="1"/>
  <c r="B83" i="13"/>
  <c r="D83" i="13" s="1"/>
  <c r="B79" i="13"/>
  <c r="D79" i="13" s="1"/>
  <c r="B76" i="13"/>
  <c r="B75" i="13"/>
  <c r="D75" i="13" s="1"/>
  <c r="D77" i="13" s="1"/>
  <c r="B74" i="13"/>
  <c r="B73" i="13"/>
  <c r="B72" i="13"/>
  <c r="B70" i="13"/>
  <c r="B65" i="13"/>
  <c r="B61" i="13"/>
  <c r="D61" i="13" s="1"/>
  <c r="B60" i="13"/>
  <c r="B59" i="13"/>
  <c r="B58" i="13"/>
  <c r="B57" i="13"/>
  <c r="B56" i="13"/>
  <c r="B53" i="13"/>
  <c r="B52" i="13"/>
  <c r="B51" i="13"/>
  <c r="D51" i="13" s="1"/>
  <c r="B50" i="13"/>
  <c r="D50" i="13" s="1"/>
  <c r="B49" i="13"/>
  <c r="D49" i="13" s="1"/>
  <c r="D54" i="13" s="1"/>
  <c r="B48" i="13"/>
  <c r="D48" i="13" s="1"/>
  <c r="B47" i="13"/>
  <c r="D47" i="13" s="1"/>
  <c r="B46" i="13"/>
  <c r="D46" i="13" s="1"/>
  <c r="B45" i="13"/>
  <c r="D45" i="13" s="1"/>
  <c r="B43" i="13"/>
  <c r="D43" i="13" s="1"/>
  <c r="C42" i="4"/>
  <c r="B42" i="13" s="1"/>
  <c r="B41" i="13"/>
  <c r="B40" i="13"/>
  <c r="D40" i="13" s="1"/>
  <c r="D42" i="13" s="1"/>
  <c r="B37" i="13"/>
  <c r="B35" i="13"/>
  <c r="D35" i="13" s="1"/>
  <c r="B34" i="13"/>
  <c r="D34" i="13" s="1"/>
  <c r="B33" i="13"/>
  <c r="D33" i="13" s="1"/>
  <c r="B32" i="13"/>
  <c r="D32" i="13" s="1"/>
  <c r="B31" i="13"/>
  <c r="D31" i="13" s="1"/>
  <c r="B30" i="13"/>
  <c r="D30" i="13" s="1"/>
  <c r="B29" i="13"/>
  <c r="D29" i="13" s="1"/>
  <c r="D38" i="13" s="1"/>
  <c r="B27" i="13"/>
  <c r="B25" i="13"/>
  <c r="B23" i="13"/>
  <c r="B22" i="13"/>
  <c r="B21" i="13"/>
  <c r="B20" i="13"/>
  <c r="B19" i="13"/>
  <c r="B18" i="13"/>
  <c r="B17" i="13"/>
  <c r="B5" i="13"/>
  <c r="B6" i="13"/>
  <c r="B7" i="13"/>
  <c r="C8" i="4"/>
  <c r="B8" i="13" s="1"/>
  <c r="B9" i="13"/>
  <c r="B10" i="13"/>
  <c r="D10" i="13" s="1"/>
  <c r="D11" i="13" s="1"/>
  <c r="B13" i="13"/>
  <c r="D13" i="13" s="1"/>
  <c r="B14" i="13"/>
  <c r="B15" i="13"/>
  <c r="B4" i="13"/>
  <c r="D4" i="13" s="1"/>
  <c r="D8" i="13" s="1"/>
  <c r="J104" i="13"/>
  <c r="I104" i="13"/>
  <c r="G104" i="13"/>
  <c r="F104" i="13"/>
  <c r="D104" i="13"/>
  <c r="C104" i="13"/>
  <c r="F96" i="13"/>
  <c r="C96" i="13"/>
  <c r="C77" i="13"/>
  <c r="J70" i="13"/>
  <c r="I70" i="13"/>
  <c r="F70" i="13"/>
  <c r="D70" i="13"/>
  <c r="C70" i="13"/>
  <c r="D62" i="13"/>
  <c r="C62" i="13"/>
  <c r="J54" i="13"/>
  <c r="I54" i="13"/>
  <c r="F54" i="13"/>
  <c r="C54" i="13"/>
  <c r="J42" i="13"/>
  <c r="I42" i="13"/>
  <c r="G42" i="13"/>
  <c r="F42" i="13"/>
  <c r="F26" i="13"/>
  <c r="F38" i="13"/>
  <c r="C42" i="13"/>
  <c r="J38" i="13"/>
  <c r="I38" i="13"/>
  <c r="G38" i="13"/>
  <c r="C38" i="13"/>
  <c r="J26" i="13"/>
  <c r="I26" i="13"/>
  <c r="I11" i="13"/>
  <c r="G26" i="13"/>
  <c r="D26" i="13"/>
  <c r="C26" i="13"/>
  <c r="J11" i="13"/>
  <c r="C11" i="13"/>
  <c r="C8" i="13"/>
  <c r="T104" i="4"/>
  <c r="H104" i="13"/>
  <c r="R103" i="4"/>
  <c r="R102" i="4"/>
  <c r="R101" i="4"/>
  <c r="R99" i="4"/>
  <c r="S99" i="4" s="1"/>
  <c r="E99" i="13" s="1"/>
  <c r="G99" i="13" s="1"/>
  <c r="R95" i="4"/>
  <c r="R94" i="4"/>
  <c r="R92" i="4"/>
  <c r="R90" i="4"/>
  <c r="R89" i="4"/>
  <c r="R88" i="4"/>
  <c r="R87" i="4"/>
  <c r="R86" i="4"/>
  <c r="R85" i="4"/>
  <c r="S85" i="4" s="1"/>
  <c r="E85" i="13" s="1"/>
  <c r="G85" i="13" s="1"/>
  <c r="R83" i="4"/>
  <c r="R76" i="4"/>
  <c r="R75" i="4"/>
  <c r="R72" i="4"/>
  <c r="R73" i="4"/>
  <c r="R74" i="4"/>
  <c r="R69" i="4"/>
  <c r="R65" i="4"/>
  <c r="R61" i="4"/>
  <c r="R60" i="4"/>
  <c r="R59" i="4"/>
  <c r="R58" i="4"/>
  <c r="R57" i="4"/>
  <c r="R56" i="4"/>
  <c r="R53" i="4"/>
  <c r="R52" i="4"/>
  <c r="R51" i="4"/>
  <c r="S51" i="4" s="1"/>
  <c r="E51" i="13" s="1"/>
  <c r="G51" i="13" s="1"/>
  <c r="R50" i="4"/>
  <c r="R49" i="4"/>
  <c r="R48" i="4"/>
  <c r="R47" i="4"/>
  <c r="E47" i="13" s="1"/>
  <c r="G47" i="13" s="1"/>
  <c r="R45" i="4"/>
  <c r="S45" i="4" s="1"/>
  <c r="E45" i="13" s="1"/>
  <c r="G45" i="13" s="1"/>
  <c r="G54" i="13" s="1"/>
  <c r="R43" i="4"/>
  <c r="R41" i="4"/>
  <c r="R40" i="4"/>
  <c r="R42" i="4" s="1"/>
  <c r="R37" i="4"/>
  <c r="R35" i="4"/>
  <c r="R34" i="4"/>
  <c r="R33" i="4"/>
  <c r="R32" i="4"/>
  <c r="S32" i="4" s="1"/>
  <c r="E32" i="13" s="1"/>
  <c r="G32" i="13" s="1"/>
  <c r="R31" i="4"/>
  <c r="R30" i="4"/>
  <c r="R29" i="4"/>
  <c r="E29" i="13" s="1"/>
  <c r="G29" i="13" s="1"/>
  <c r="R27" i="4"/>
  <c r="R25" i="4"/>
  <c r="R23" i="4"/>
  <c r="R22" i="4"/>
  <c r="R21" i="4"/>
  <c r="R20" i="4"/>
  <c r="R19" i="4"/>
  <c r="R18" i="4"/>
  <c r="R17" i="4"/>
  <c r="R15" i="4"/>
  <c r="R14" i="4"/>
  <c r="R13" i="4"/>
  <c r="R9" i="4"/>
  <c r="R11" i="4"/>
  <c r="R7" i="4"/>
  <c r="R6" i="4"/>
  <c r="R5" i="4"/>
  <c r="R4" i="4"/>
  <c r="B5" i="11"/>
  <c r="C5" i="11"/>
  <c r="B6" i="11"/>
  <c r="C6" i="11"/>
  <c r="B7" i="11"/>
  <c r="C7" i="11"/>
  <c r="C8" i="11"/>
  <c r="C9" i="11" s="1"/>
  <c r="B8" i="11"/>
  <c r="B10" i="11"/>
  <c r="B11" i="11"/>
  <c r="C10" i="11"/>
  <c r="C11" i="11"/>
  <c r="B14" i="11"/>
  <c r="C14" i="11"/>
  <c r="B15" i="11"/>
  <c r="C15" i="11"/>
  <c r="D15" i="11" s="1"/>
  <c r="B16" i="11"/>
  <c r="D16" i="11" s="1"/>
  <c r="C16" i="11"/>
  <c r="B18" i="11"/>
  <c r="B27" i="11" s="1"/>
  <c r="C18" i="11"/>
  <c r="B19" i="11"/>
  <c r="C19" i="11"/>
  <c r="B20" i="11"/>
  <c r="C20" i="11"/>
  <c r="D20" i="11" s="1"/>
  <c r="B21" i="11"/>
  <c r="D21" i="11" s="1"/>
  <c r="C21" i="11"/>
  <c r="B22" i="11"/>
  <c r="D22" i="11" s="1"/>
  <c r="C22" i="11"/>
  <c r="B23" i="11"/>
  <c r="C23" i="11"/>
  <c r="B24" i="11"/>
  <c r="B28" i="11"/>
  <c r="C28" i="11"/>
  <c r="D28" i="11" s="1"/>
  <c r="B30" i="11"/>
  <c r="C30" i="11"/>
  <c r="D34" i="11"/>
  <c r="B41" i="11"/>
  <c r="C41" i="11"/>
  <c r="C43" i="11" s="1"/>
  <c r="C42" i="11"/>
  <c r="B42" i="11"/>
  <c r="B44" i="11"/>
  <c r="C44" i="11"/>
  <c r="B46" i="11"/>
  <c r="C46" i="11"/>
  <c r="B47" i="11"/>
  <c r="C47" i="11"/>
  <c r="B48" i="11"/>
  <c r="D48" i="11" s="1"/>
  <c r="B49" i="11"/>
  <c r="D49" i="11" s="1"/>
  <c r="B50" i="11"/>
  <c r="B51" i="11"/>
  <c r="B52" i="11"/>
  <c r="B53" i="11"/>
  <c r="C48" i="11"/>
  <c r="C49" i="11"/>
  <c r="C50" i="11"/>
  <c r="D50" i="11" s="1"/>
  <c r="C51" i="11"/>
  <c r="D51" i="11" s="1"/>
  <c r="C52" i="11"/>
  <c r="C53" i="11"/>
  <c r="D53" i="11" s="1"/>
  <c r="B57" i="11"/>
  <c r="C57" i="11"/>
  <c r="B58" i="11"/>
  <c r="C58" i="11"/>
  <c r="D58" i="11" s="1"/>
  <c r="B59" i="11"/>
  <c r="C59" i="11"/>
  <c r="D59" i="11" s="1"/>
  <c r="B60" i="11"/>
  <c r="C60" i="11"/>
  <c r="D60" i="11" s="1"/>
  <c r="B61" i="11"/>
  <c r="C61" i="11"/>
  <c r="B62" i="11"/>
  <c r="C62" i="11"/>
  <c r="B66" i="11"/>
  <c r="B71" i="11" s="1"/>
  <c r="C66" i="11"/>
  <c r="B73" i="11"/>
  <c r="C73" i="11"/>
  <c r="B74" i="11"/>
  <c r="C74" i="11"/>
  <c r="D74" i="11" s="1"/>
  <c r="B75" i="11"/>
  <c r="C75" i="11"/>
  <c r="B76" i="11"/>
  <c r="B78" i="11" s="1"/>
  <c r="C76" i="11"/>
  <c r="D76" i="11" s="1"/>
  <c r="B77" i="11"/>
  <c r="C77" i="11"/>
  <c r="D77" i="11" s="1"/>
  <c r="B84" i="11"/>
  <c r="C84" i="11"/>
  <c r="B100" i="11"/>
  <c r="C100" i="11"/>
  <c r="A4" i="8"/>
  <c r="B4" i="8"/>
  <c r="F4" i="8" s="1"/>
  <c r="F30"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c r="I31" i="7"/>
  <c r="K31" i="7" s="1"/>
  <c r="M31" i="7" s="1"/>
  <c r="O31" i="7" s="1"/>
  <c r="Q31" i="7" s="1"/>
  <c r="S31" i="7" s="1"/>
  <c r="U31" i="7" s="1"/>
  <c r="W31" i="7" s="1"/>
  <c r="Y31" i="7"/>
  <c r="AA31" i="7" s="1"/>
  <c r="AC31" i="7" s="1"/>
  <c r="AE31" i="7" s="1"/>
  <c r="AG31" i="7" s="1"/>
  <c r="A32" i="7"/>
  <c r="E32" i="7"/>
  <c r="G32" i="7"/>
  <c r="I32" i="7"/>
  <c r="K32" i="7" s="1"/>
  <c r="M32" i="7" s="1"/>
  <c r="O32" i="7" s="1"/>
  <c r="Q32" i="7" s="1"/>
  <c r="S32" i="7" s="1"/>
  <c r="U32" i="7" s="1"/>
  <c r="W32" i="7" s="1"/>
  <c r="Y32" i="7"/>
  <c r="AA32" i="7" s="1"/>
  <c r="AC32" i="7" s="1"/>
  <c r="AE32" i="7" s="1"/>
  <c r="AG32" i="7" s="1"/>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CB799" i="3"/>
  <c r="DX610" i="3"/>
  <c r="DX611" i="3"/>
  <c r="DX612" i="3"/>
  <c r="DX613" i="3"/>
  <c r="DX614" i="3"/>
  <c r="DX615" i="3"/>
  <c r="DX616"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EC610" i="3"/>
  <c r="EC611" i="3"/>
  <c r="EC612" i="3"/>
  <c r="EC613" i="3"/>
  <c r="EC614" i="3"/>
  <c r="EC615" i="3"/>
  <c r="EC616"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EH610" i="3"/>
  <c r="EH611" i="3"/>
  <c r="EH612" i="3"/>
  <c r="EH613" i="3"/>
  <c r="EH614" i="3"/>
  <c r="EH615" i="3"/>
  <c r="EH616"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EM610" i="3"/>
  <c r="EM611" i="3"/>
  <c r="EM612" i="3"/>
  <c r="EM613" i="3"/>
  <c r="EM614" i="3"/>
  <c r="EM615" i="3"/>
  <c r="EM616"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EW610" i="3"/>
  <c r="EW611" i="3"/>
  <c r="EW612" i="3"/>
  <c r="EW613" i="3"/>
  <c r="EW614" i="3"/>
  <c r="EW615" i="3"/>
  <c r="EW616"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ER610" i="3"/>
  <c r="ER611" i="3"/>
  <c r="ER612" i="3"/>
  <c r="ER613" i="3"/>
  <c r="ER614" i="3"/>
  <c r="ER615" i="3"/>
  <c r="ER616"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s="1"/>
  <c r="C54" i="4"/>
  <c r="B54" i="4" s="1"/>
  <c r="C62" i="4"/>
  <c r="B62" i="13" s="1"/>
  <c r="C77" i="4"/>
  <c r="B77" i="13" s="1"/>
  <c r="C96" i="4"/>
  <c r="B96" i="13" s="1"/>
  <c r="D8" i="4"/>
  <c r="D11" i="4"/>
  <c r="D26" i="4"/>
  <c r="D38" i="4"/>
  <c r="D42" i="4"/>
  <c r="D54" i="4"/>
  <c r="D62" i="4"/>
  <c r="D77" i="4"/>
  <c r="D96" i="4"/>
  <c r="D104" i="4"/>
  <c r="B104" i="4"/>
  <c r="AO649" i="3"/>
  <c r="AB48" i="15" s="1"/>
  <c r="S26" i="4"/>
  <c r="E26" i="13"/>
  <c r="S38" i="4"/>
  <c r="E38" i="13" s="1"/>
  <c r="S42" i="4"/>
  <c r="E42" i="13" s="1"/>
  <c r="S54" i="4"/>
  <c r="E54"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G63" i="4" s="1"/>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5" s="1"/>
  <c r="B87" i="4"/>
  <c r="B88" i="4"/>
  <c r="B89" i="4"/>
  <c r="B90" i="4"/>
  <c r="B91" i="4"/>
  <c r="B92" i="4"/>
  <c r="B93" i="4"/>
  <c r="B94" i="4"/>
  <c r="B95" i="4"/>
  <c r="F96" i="4"/>
  <c r="H96" i="4"/>
  <c r="I96" i="4"/>
  <c r="K96" i="4"/>
  <c r="L96" i="4"/>
  <c r="Q96" i="4"/>
  <c r="B101" i="4"/>
  <c r="B102" i="4"/>
  <c r="B103" i="4"/>
  <c r="E104" i="4"/>
  <c r="F104" i="4"/>
  <c r="G104" i="4"/>
  <c r="H104" i="4"/>
  <c r="I104" i="4"/>
  <c r="K104" i="4"/>
  <c r="L104" i="4"/>
  <c r="Q104" i="4"/>
  <c r="E108" i="4"/>
  <c r="F108" i="4"/>
  <c r="G108" i="4"/>
  <c r="G93" i="4" s="1"/>
  <c r="E93" i="4" s="1"/>
  <c r="E96" i="4" s="1"/>
  <c r="H108" i="4"/>
  <c r="I108" i="4"/>
  <c r="J108" i="4"/>
  <c r="J46" i="4" s="1"/>
  <c r="E46" i="4" s="1"/>
  <c r="E54" i="4" s="1"/>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AM734" i="3" s="1"/>
  <c r="BI709" i="3" s="1"/>
  <c r="BA677" i="3"/>
  <c r="AM735" i="3" s="1"/>
  <c r="BI710" i="3" s="1"/>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6" i="21"/>
  <c r="E92" i="20"/>
  <c r="B77" i="4"/>
  <c r="E93" i="20"/>
  <c r="DC658" i="3"/>
  <c r="DH658" i="3"/>
  <c r="DM658" i="3"/>
  <c r="CS658" i="3"/>
  <c r="DR658" i="3"/>
  <c r="CX658" i="3"/>
  <c r="C27" i="11"/>
  <c r="EH635" i="3"/>
  <c r="EM635" i="3"/>
  <c r="ER635" i="3"/>
  <c r="EW635" i="3"/>
  <c r="DX635" i="3"/>
  <c r="EC635" i="3"/>
  <c r="I63" i="13"/>
  <c r="I97" i="13"/>
  <c r="I105" i="13"/>
  <c r="I107" i="13"/>
  <c r="B81" i="13"/>
  <c r="D54" i="11"/>
  <c r="J63" i="13"/>
  <c r="J97" i="13"/>
  <c r="J105" i="13"/>
  <c r="J107" i="13"/>
  <c r="L12" i="4"/>
  <c r="R970" i="3"/>
  <c r="R973" i="3"/>
  <c r="R971" i="3"/>
  <c r="AD1035" i="3"/>
  <c r="R972" i="3"/>
  <c r="R969" i="3"/>
  <c r="AM729" i="3"/>
  <c r="BI704" i="3" s="1"/>
  <c r="AG444" i="3"/>
  <c r="AI27" i="15" s="1"/>
  <c r="AM732" i="3"/>
  <c r="BI707" i="3"/>
  <c r="D93" i="11"/>
  <c r="D70" i="11"/>
  <c r="D80" i="11"/>
  <c r="D52" i="11"/>
  <c r="I12" i="4"/>
  <c r="G12" i="4"/>
  <c r="D6" i="11"/>
  <c r="L63" i="4"/>
  <c r="L97" i="4"/>
  <c r="L105" i="4"/>
  <c r="Q12" i="4"/>
  <c r="B11" i="4"/>
  <c r="O63" i="4"/>
  <c r="O97" i="4"/>
  <c r="O105" i="4"/>
  <c r="R70" i="4"/>
  <c r="B8" i="4"/>
  <c r="N158" i="25" s="1"/>
  <c r="D10" i="11"/>
  <c r="D36" i="11"/>
  <c r="D61" i="11"/>
  <c r="D8" i="11"/>
  <c r="D85" i="11"/>
  <c r="K12" i="4"/>
  <c r="C12" i="13"/>
  <c r="D63" i="4"/>
  <c r="D97" i="4"/>
  <c r="D105" i="4"/>
  <c r="D7" i="11"/>
  <c r="F63" i="4"/>
  <c r="F97" i="4"/>
  <c r="F105" i="4" s="1"/>
  <c r="J12" i="4"/>
  <c r="O12" i="4"/>
  <c r="D95" i="11"/>
  <c r="D25" i="11"/>
  <c r="B11" i="13"/>
  <c r="D12" i="4"/>
  <c r="R77" i="4"/>
  <c r="H12" i="4"/>
  <c r="C82" i="11"/>
  <c r="D23" i="11"/>
  <c r="D19" i="11"/>
  <c r="D89" i="11"/>
  <c r="D73" i="11"/>
  <c r="D31" i="11"/>
  <c r="D32" i="11"/>
  <c r="D14" i="11"/>
  <c r="Q63" i="4"/>
  <c r="Q97" i="4"/>
  <c r="Q105" i="4"/>
  <c r="D87" i="11"/>
  <c r="N63" i="4"/>
  <c r="N97" i="4"/>
  <c r="N105" i="4"/>
  <c r="N12" i="4"/>
  <c r="H63" i="4"/>
  <c r="H97" i="4"/>
  <c r="H105" i="4"/>
  <c r="F12" i="4"/>
  <c r="M12" i="4"/>
  <c r="R8" i="4"/>
  <c r="R12" i="4" s="1"/>
  <c r="D84" i="11"/>
  <c r="D38" i="11"/>
  <c r="P63" i="4"/>
  <c r="P97" i="4"/>
  <c r="P105" i="4"/>
  <c r="B38" i="4"/>
  <c r="C63" i="11"/>
  <c r="D24" i="11"/>
  <c r="D101" i="11"/>
  <c r="C63" i="13"/>
  <c r="C97" i="13" s="1"/>
  <c r="C105" i="13" s="1"/>
  <c r="D75" i="11"/>
  <c r="D103" i="11"/>
  <c r="D88" i="11"/>
  <c r="R26" i="4"/>
  <c r="F63" i="13"/>
  <c r="F97" i="13"/>
  <c r="F105" i="13"/>
  <c r="F107" i="13" s="1"/>
  <c r="AM733" i="3"/>
  <c r="BI708" i="3" s="1"/>
  <c r="AM731" i="3"/>
  <c r="BI706" i="3" s="1"/>
  <c r="AM730" i="3"/>
  <c r="BI705" i="3"/>
  <c r="AM728" i="3"/>
  <c r="BI703" i="3" s="1"/>
  <c r="AD193" i="20"/>
  <c r="AD194" i="20" s="1"/>
  <c r="B42" i="4"/>
  <c r="D47" i="11"/>
  <c r="M63" i="4"/>
  <c r="M97" i="4"/>
  <c r="M105" i="4"/>
  <c r="R104" i="4"/>
  <c r="D91" i="11"/>
  <c r="C12" i="11"/>
  <c r="K63" i="4"/>
  <c r="K97" i="4"/>
  <c r="K105" i="4" s="1"/>
  <c r="B62" i="4"/>
  <c r="W39" i="7"/>
  <c r="W42" i="7" s="1"/>
  <c r="AD7" i="15"/>
  <c r="BN644" i="3"/>
  <c r="BR645" i="3"/>
  <c r="CM644" i="3"/>
  <c r="CQ645" i="3"/>
  <c r="CH644" i="3"/>
  <c r="CL645" i="3"/>
  <c r="BS644" i="3"/>
  <c r="BW645" i="3"/>
  <c r="Q39" i="7"/>
  <c r="Q42" i="7" s="1"/>
  <c r="DH635" i="3"/>
  <c r="BX644" i="3"/>
  <c r="CB645" i="3"/>
  <c r="Y7" i="15"/>
  <c r="T7" i="15"/>
  <c r="I27" i="7"/>
  <c r="W27" i="7"/>
  <c r="Y27" i="7"/>
  <c r="AG27" i="7"/>
  <c r="AA27" i="7"/>
  <c r="Q27" i="7"/>
  <c r="BX658" i="3"/>
  <c r="CB659" i="3"/>
  <c r="AC882" i="3"/>
  <c r="AC776" i="3"/>
  <c r="AC881" i="3"/>
  <c r="AC883" i="3" s="1"/>
  <c r="BA987" i="3"/>
  <c r="I1027" i="3"/>
  <c r="DR635" i="3"/>
  <c r="CX635" i="3"/>
  <c r="BA995" i="3"/>
  <c r="CS635" i="3"/>
  <c r="AC796" i="3"/>
  <c r="BN658" i="3"/>
  <c r="CC644" i="3"/>
  <c r="CG645" i="3"/>
  <c r="CH658" i="3"/>
  <c r="CL659" i="3"/>
  <c r="CM658" i="3"/>
  <c r="CQ659" i="3"/>
  <c r="CC658" i="3"/>
  <c r="CG659" i="3"/>
  <c r="BG696" i="3"/>
  <c r="BH675" i="3"/>
  <c r="BI675" i="3"/>
  <c r="DC635" i="3"/>
  <c r="DM635" i="3"/>
  <c r="BG243" i="3"/>
  <c r="BO245" i="3"/>
  <c r="T266" i="3"/>
  <c r="BS658" i="3"/>
  <c r="BW659" i="3"/>
  <c r="T753" i="3"/>
  <c r="BK635" i="3"/>
  <c r="X1031" i="3"/>
  <c r="BA990" i="3"/>
  <c r="BN663" i="3"/>
  <c r="AB969" i="3"/>
  <c r="AJ969" i="3"/>
  <c r="BS663" i="3"/>
  <c r="AB970" i="3"/>
  <c r="AJ970" i="3"/>
  <c r="BX663" i="3"/>
  <c r="AB971" i="3"/>
  <c r="AJ971" i="3"/>
  <c r="CC663" i="3"/>
  <c r="AB972" i="3"/>
  <c r="AJ972" i="3"/>
  <c r="CM663" i="3"/>
  <c r="CH663" i="3"/>
  <c r="AB973" i="3"/>
  <c r="AJ973" i="3"/>
  <c r="AJ975" i="3"/>
  <c r="AJ1028" i="3"/>
  <c r="BG635" i="3"/>
  <c r="X1027" i="3"/>
  <c r="BA989" i="3"/>
  <c r="AJ1024" i="3"/>
  <c r="D104" i="11"/>
  <c r="E12" i="4"/>
  <c r="B96" i="4"/>
  <c r="T63" i="4"/>
  <c r="T97" i="4"/>
  <c r="C12" i="4"/>
  <c r="B12" i="13" s="1"/>
  <c r="E11" i="21"/>
  <c r="AD1037" i="3"/>
  <c r="E4" i="21"/>
  <c r="E12" i="21"/>
  <c r="DR660" i="3"/>
  <c r="E14" i="21"/>
  <c r="E13" i="21"/>
  <c r="I13" i="21" s="1"/>
  <c r="E15" i="21"/>
  <c r="I15" i="21" s="1"/>
  <c r="EW650" i="3"/>
  <c r="EM662" i="3"/>
  <c r="DX650" i="3"/>
  <c r="EC660" i="3"/>
  <c r="EH638" i="3"/>
  <c r="ER658" i="3"/>
  <c r="BR659" i="3"/>
  <c r="CS661" i="3"/>
  <c r="CS660" i="3"/>
  <c r="CS645" i="3"/>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CM636" i="3"/>
  <c r="Y798" i="3"/>
  <c r="BH694" i="3"/>
  <c r="BI694" i="3"/>
  <c r="I1031" i="3"/>
  <c r="Y799" i="3"/>
  <c r="E4" i="7"/>
  <c r="G4" i="7" s="1"/>
  <c r="E5" i="7"/>
  <c r="C30" i="8"/>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AG1024" i="3"/>
  <c r="AG1028" i="3"/>
  <c r="H63" i="13"/>
  <c r="T105" i="4"/>
  <c r="H97" i="13"/>
  <c r="D96" i="11"/>
  <c r="EH663" i="3"/>
  <c r="O118" i="20"/>
  <c r="O121" i="20" s="1"/>
  <c r="O124" i="20" s="1"/>
  <c r="EC663" i="3"/>
  <c r="J118" i="20"/>
  <c r="J121" i="20" s="1"/>
  <c r="J124" i="20" s="1"/>
  <c r="EM663" i="3"/>
  <c r="T118" i="20"/>
  <c r="T121" i="20" s="1"/>
  <c r="DX663" i="3"/>
  <c r="E118" i="20"/>
  <c r="E121" i="20" s="1"/>
  <c r="E124" i="20" s="1"/>
  <c r="EW663" i="3"/>
  <c r="AD118" i="20"/>
  <c r="AD121" i="20" s="1"/>
  <c r="ER663" i="3"/>
  <c r="Y118" i="20"/>
  <c r="Y121" i="20" s="1"/>
  <c r="BH696" i="3"/>
  <c r="I12" i="21"/>
  <c r="BI671" i="3"/>
  <c r="BI696" i="3"/>
  <c r="AH753" i="3"/>
  <c r="T107" i="4"/>
  <c r="H105" i="13"/>
  <c r="P420" i="3"/>
  <c r="H107" i="13"/>
  <c r="AD11" i="15"/>
  <c r="AD23" i="15"/>
  <c r="AD26" i="15" s="1"/>
  <c r="E91" i="20"/>
  <c r="E81" i="20"/>
  <c r="E82" i="20"/>
  <c r="E83" i="20" s="1"/>
  <c r="AP83" i="20"/>
  <c r="I11" i="21"/>
  <c r="E16" i="21"/>
  <c r="AB974" i="3"/>
  <c r="AJ1015" i="3"/>
  <c r="AJ1011" i="3"/>
  <c r="AJ1008" i="3"/>
  <c r="AJ1020" i="3"/>
  <c r="AJ977" i="3"/>
  <c r="AJ986" i="3"/>
  <c r="AJ995" i="3"/>
  <c r="AP765" i="20"/>
  <c r="AJ992" i="3"/>
  <c r="AP768" i="20"/>
  <c r="AP767" i="20"/>
  <c r="B1039" i="3"/>
  <c r="AZ846" i="3"/>
  <c r="AZ849" i="3"/>
  <c r="AJ1032" i="3"/>
  <c r="T24" i="15" s="1"/>
  <c r="AZ854" i="3"/>
  <c r="D12" i="13" l="1"/>
  <c r="T27" i="15"/>
  <c r="G63" i="13"/>
  <c r="T124" i="20"/>
  <c r="I14" i="21"/>
  <c r="AE28" i="7"/>
  <c r="AG28" i="7"/>
  <c r="Y28" i="7"/>
  <c r="Q28" i="7"/>
  <c r="G28" i="7"/>
  <c r="O28" i="7"/>
  <c r="S28" i="7"/>
  <c r="M28" i="7"/>
  <c r="AC28" i="7"/>
  <c r="AA28" i="7"/>
  <c r="K28" i="7"/>
  <c r="I28" i="7"/>
  <c r="U28" i="7"/>
  <c r="B9" i="11"/>
  <c r="D9" i="11" s="1"/>
  <c r="D5" i="11"/>
  <c r="J19" i="25"/>
  <c r="P29" i="25"/>
  <c r="J27" i="25"/>
  <c r="D66" i="11"/>
  <c r="C71" i="11"/>
  <c r="D71" i="11" s="1"/>
  <c r="V29" i="25"/>
  <c r="J22" i="25"/>
  <c r="I30" i="8"/>
  <c r="Z807" i="3" s="1"/>
  <c r="E6" i="7" s="1"/>
  <c r="D42" i="11"/>
  <c r="C13" i="11"/>
  <c r="AW107" i="20"/>
  <c r="AW110" i="20" s="1"/>
  <c r="AB29" i="25"/>
  <c r="J26" i="25"/>
  <c r="BI728" i="3"/>
  <c r="AM753" i="3" s="1"/>
  <c r="I16" i="21"/>
  <c r="I4" i="7"/>
  <c r="G5" i="7"/>
  <c r="AP769" i="20"/>
  <c r="AD124" i="20"/>
  <c r="AI11" i="15"/>
  <c r="AI23" i="15" s="1"/>
  <c r="AI26" i="15" s="1"/>
  <c r="Y11" i="15"/>
  <c r="Y23" i="15" s="1"/>
  <c r="Y26" i="15" s="1"/>
  <c r="C105" i="11"/>
  <c r="AH29" i="25"/>
  <c r="AW108" i="20"/>
  <c r="Y124" i="20" s="1"/>
  <c r="D35" i="11"/>
  <c r="C39" i="11"/>
  <c r="D90" i="11"/>
  <c r="B97" i="11"/>
  <c r="C97" i="11"/>
  <c r="J25" i="25"/>
  <c r="O27" i="7"/>
  <c r="G27" i="7"/>
  <c r="M27" i="7"/>
  <c r="K27" i="7"/>
  <c r="D41" i="11"/>
  <c r="D18" i="11"/>
  <c r="D27" i="11" s="1"/>
  <c r="B105" i="11"/>
  <c r="B43" i="11"/>
  <c r="AC27" i="7"/>
  <c r="D57" i="11"/>
  <c r="D46" i="11"/>
  <c r="AI28" i="15"/>
  <c r="U27" i="7"/>
  <c r="S27" i="7"/>
  <c r="D44" i="11"/>
  <c r="B39" i="11"/>
  <c r="B12" i="11"/>
  <c r="AK551" i="20"/>
  <c r="T797" i="20" s="1"/>
  <c r="G57" i="7"/>
  <c r="K53" i="7"/>
  <c r="I57" i="7"/>
  <c r="O39" i="7"/>
  <c r="O42" i="7" s="1"/>
  <c r="AA39" i="7"/>
  <c r="AA42" i="7" s="1"/>
  <c r="I39" i="7"/>
  <c r="I42" i="7" s="1"/>
  <c r="U39" i="7"/>
  <c r="U42" i="7" s="1"/>
  <c r="AC39" i="7"/>
  <c r="AC42" i="7" s="1"/>
  <c r="K39" i="7"/>
  <c r="K42" i="7" s="1"/>
  <c r="E42" i="7"/>
  <c r="AG39" i="7"/>
  <c r="AG42" i="7" s="1"/>
  <c r="AE39" i="7"/>
  <c r="AE42" i="7" s="1"/>
  <c r="G39" i="7"/>
  <c r="G42" i="7" s="1"/>
  <c r="S39" i="7"/>
  <c r="S42" i="7" s="1"/>
  <c r="Y39" i="7"/>
  <c r="Y42" i="7" s="1"/>
  <c r="D63" i="13"/>
  <c r="D97" i="13" s="1"/>
  <c r="D105" i="13" s="1"/>
  <c r="G96" i="4"/>
  <c r="G97" i="4" s="1"/>
  <c r="G105" i="4" s="1"/>
  <c r="R93" i="4"/>
  <c r="S93" i="4" s="1"/>
  <c r="E93" i="13" s="1"/>
  <c r="G93" i="13" s="1"/>
  <c r="G96" i="13" s="1"/>
  <c r="G97" i="13" s="1"/>
  <c r="G105" i="13" s="1"/>
  <c r="G107" i="13" s="1"/>
  <c r="R62" i="4"/>
  <c r="C63" i="4"/>
  <c r="C97" i="4" s="1"/>
  <c r="C105" i="4" s="1"/>
  <c r="B63" i="11"/>
  <c r="D63" i="11" s="1"/>
  <c r="S63" i="4"/>
  <c r="E63" i="13" s="1"/>
  <c r="D39" i="11"/>
  <c r="D30" i="11"/>
  <c r="B13" i="11"/>
  <c r="D13" i="11" s="1"/>
  <c r="D12" i="11"/>
  <c r="D11" i="11"/>
  <c r="R81" i="4"/>
  <c r="E63" i="4"/>
  <c r="E97" i="4" s="1"/>
  <c r="E105" i="4" s="1"/>
  <c r="R38" i="4"/>
  <c r="D100" i="11"/>
  <c r="D105" i="11"/>
  <c r="D86" i="11"/>
  <c r="D82" i="11"/>
  <c r="D62" i="11"/>
  <c r="D43" i="11"/>
  <c r="B12" i="4"/>
  <c r="N164" i="25"/>
  <c r="B55" i="11"/>
  <c r="B64" i="11" s="1"/>
  <c r="C55" i="11"/>
  <c r="B54" i="13"/>
  <c r="B63" i="4"/>
  <c r="C78" i="11"/>
  <c r="D78" i="11" s="1"/>
  <c r="C64" i="11"/>
  <c r="AP772" i="20"/>
  <c r="AP771" i="20" s="1"/>
  <c r="AP774" i="20" s="1"/>
  <c r="AF767" i="20" s="1"/>
  <c r="G14" i="7"/>
  <c r="E21" i="7"/>
  <c r="E34" i="7" s="1"/>
  <c r="E9" i="7"/>
  <c r="G8" i="7"/>
  <c r="Z816" i="3"/>
  <c r="AO651" i="3"/>
  <c r="AP581" i="20"/>
  <c r="AQ581" i="20" s="1"/>
  <c r="AS575" i="20" s="1"/>
  <c r="AK553" i="20"/>
  <c r="T795" i="20" s="1"/>
  <c r="AF795" i="20" s="1"/>
  <c r="T796" i="20"/>
  <c r="T785" i="20"/>
  <c r="AF785" i="20" s="1"/>
  <c r="AK174" i="20"/>
  <c r="T791" i="20" s="1"/>
  <c r="AF791" i="20" s="1"/>
  <c r="T788" i="20"/>
  <c r="AF788" i="20" s="1"/>
  <c r="AK166" i="20"/>
  <c r="Y27" i="15"/>
  <c r="AD27" i="15"/>
  <c r="AD28" i="15" s="1"/>
  <c r="E94" i="20"/>
  <c r="AP94" i="20" s="1"/>
  <c r="AK97" i="20" s="1"/>
  <c r="T786" i="20" s="1"/>
  <c r="AF786" i="20" s="1"/>
  <c r="B98" i="11" l="1"/>
  <c r="B106" i="11" s="1"/>
  <c r="D97" i="11"/>
  <c r="B97" i="13"/>
  <c r="B97" i="4"/>
  <c r="B63" i="13"/>
  <c r="E126" i="20"/>
  <c r="E127" i="20" s="1"/>
  <c r="AK131" i="20" s="1"/>
  <c r="T787" i="20" s="1"/>
  <c r="AF787" i="20" s="1"/>
  <c r="AT22" i="25"/>
  <c r="E7" i="7"/>
  <c r="G6" i="7"/>
  <c r="E10" i="7"/>
  <c r="AT26" i="25"/>
  <c r="R96" i="4"/>
  <c r="K4" i="7"/>
  <c r="I5" i="7"/>
  <c r="AT25" i="25"/>
  <c r="J29" i="25"/>
  <c r="AT19" i="25"/>
  <c r="S96" i="4"/>
  <c r="E96" i="13" s="1"/>
  <c r="Y28" i="15"/>
  <c r="M53" i="7"/>
  <c r="K57" i="7"/>
  <c r="D55" i="11"/>
  <c r="D64" i="11"/>
  <c r="C98" i="11"/>
  <c r="AG252" i="20"/>
  <c r="AC454" i="3"/>
  <c r="B105" i="13"/>
  <c r="B105" i="4"/>
  <c r="E36" i="7"/>
  <c r="G21" i="7"/>
  <c r="G34" i="7" s="1"/>
  <c r="I14" i="7"/>
  <c r="G9" i="7"/>
  <c r="I8" i="7"/>
  <c r="AS573" i="20"/>
  <c r="AK684" i="20" s="1"/>
  <c r="T798" i="20" s="1"/>
  <c r="AF798" i="20" s="1"/>
  <c r="AS577" i="20"/>
  <c r="M4" i="7" l="1"/>
  <c r="K5" i="7"/>
  <c r="AU41" i="25"/>
  <c r="AU38" i="25"/>
  <c r="AU40" i="25"/>
  <c r="AU44" i="25"/>
  <c r="AU46" i="25"/>
  <c r="AU43" i="25"/>
  <c r="AT29" i="25"/>
  <c r="AU37" i="25"/>
  <c r="AU39" i="25"/>
  <c r="AU42" i="25"/>
  <c r="AU47" i="25"/>
  <c r="AU36" i="25"/>
  <c r="AU45" i="25"/>
  <c r="AT21" i="25"/>
  <c r="AT28" i="25"/>
  <c r="AT23" i="25"/>
  <c r="AT24" i="25"/>
  <c r="AT20" i="25"/>
  <c r="G7" i="7"/>
  <c r="G10" i="7" s="1"/>
  <c r="G36" i="7" s="1"/>
  <c r="G48" i="7" s="1"/>
  <c r="I6" i="7"/>
  <c r="S97" i="4"/>
  <c r="E97" i="13" s="1"/>
  <c r="AT27" i="25"/>
  <c r="O53" i="7"/>
  <c r="M57" i="7"/>
  <c r="D98" i="11"/>
  <c r="C106" i="11"/>
  <c r="D106" i="11" s="1"/>
  <c r="AB47" i="15"/>
  <c r="AB49" i="15" s="1"/>
  <c r="AB54" i="15" s="1"/>
  <c r="AB55" i="15" s="1"/>
  <c r="AB249" i="20"/>
  <c r="AG251" i="20" s="1"/>
  <c r="AG253" i="20" s="1"/>
  <c r="AK256" i="20" s="1"/>
  <c r="T792" i="20" s="1"/>
  <c r="AF792" i="20" s="1"/>
  <c r="N154" i="25"/>
  <c r="AC453" i="3"/>
  <c r="K14" i="7"/>
  <c r="I21" i="7"/>
  <c r="I34" i="7" s="1"/>
  <c r="E44" i="7"/>
  <c r="E48" i="7"/>
  <c r="I9" i="7"/>
  <c r="K8" i="7"/>
  <c r="I7" i="7" l="1"/>
  <c r="K6" i="7"/>
  <c r="S105" i="4"/>
  <c r="S107" i="4" s="1"/>
  <c r="AC455" i="3" s="1"/>
  <c r="I10" i="7"/>
  <c r="I36" i="7" s="1"/>
  <c r="I48" i="7" s="1"/>
  <c r="M5" i="7"/>
  <c r="O4" i="7"/>
  <c r="Q53" i="7"/>
  <c r="O57" i="7"/>
  <c r="G44" i="7"/>
  <c r="G46" i="7" s="1"/>
  <c r="N165" i="25"/>
  <c r="N155" i="25"/>
  <c r="E47" i="7"/>
  <c r="E59" i="7"/>
  <c r="E46" i="7"/>
  <c r="K21" i="7"/>
  <c r="K34" i="7" s="1"/>
  <c r="M14" i="7"/>
  <c r="M8" i="7"/>
  <c r="K9" i="7"/>
  <c r="E105" i="13" l="1"/>
  <c r="Q4" i="7"/>
  <c r="O5" i="7"/>
  <c r="E107" i="13"/>
  <c r="T11" i="15" s="1"/>
  <c r="T23" i="15" s="1"/>
  <c r="T26" i="15" s="1"/>
  <c r="T28" i="15" s="1"/>
  <c r="T29" i="15" s="1"/>
  <c r="M6" i="7"/>
  <c r="K7" i="7"/>
  <c r="K10" i="7" s="1"/>
  <c r="K36" i="7" s="1"/>
  <c r="K44" i="7" s="1"/>
  <c r="AF766" i="20"/>
  <c r="AF768" i="20" s="1"/>
  <c r="AK774" i="20" s="1"/>
  <c r="T799" i="20" s="1"/>
  <c r="AF799" i="20" s="1"/>
  <c r="AF801" i="20" s="1"/>
  <c r="S53" i="7"/>
  <c r="Q57" i="7"/>
  <c r="G47" i="7"/>
  <c r="G59" i="7"/>
  <c r="I44" i="7"/>
  <c r="I59" i="7" s="1"/>
  <c r="O14" i="7"/>
  <c r="M21" i="7"/>
  <c r="M34" i="7" s="1"/>
  <c r="E61" i="7"/>
  <c r="M9" i="7"/>
  <c r="O8" i="7"/>
  <c r="Y64" i="15" l="1"/>
  <c r="Y68" i="15" s="1"/>
  <c r="O6" i="7"/>
  <c r="M7" i="7"/>
  <c r="M10" i="7" s="1"/>
  <c r="K48" i="7"/>
  <c r="Y38" i="15"/>
  <c r="Y40" i="15" s="1"/>
  <c r="Y41" i="15" s="1"/>
  <c r="AB56" i="15" s="1"/>
  <c r="AB57" i="15" s="1"/>
  <c r="AB59" i="15" s="1"/>
  <c r="AB76" i="15" s="1"/>
  <c r="AB77" i="15" s="1"/>
  <c r="M27" i="3" s="1"/>
  <c r="P204" i="3" s="1"/>
  <c r="AD38" i="15"/>
  <c r="AD40" i="15" s="1"/>
  <c r="S4" i="7"/>
  <c r="Q5" i="7"/>
  <c r="U53" i="7"/>
  <c r="S57" i="7"/>
  <c r="G61" i="7"/>
  <c r="G69" i="7"/>
  <c r="I47" i="7"/>
  <c r="I46" i="7"/>
  <c r="E69" i="7"/>
  <c r="E71" i="7" s="1"/>
  <c r="M36" i="7"/>
  <c r="M44" i="7" s="1"/>
  <c r="O21" i="7"/>
  <c r="O34" i="7" s="1"/>
  <c r="Q14" i="7"/>
  <c r="O9" i="7"/>
  <c r="Q8" i="7"/>
  <c r="K47" i="7"/>
  <c r="K46" i="7"/>
  <c r="K59" i="7"/>
  <c r="I61" i="7"/>
  <c r="U4" i="7" l="1"/>
  <c r="S5" i="7"/>
  <c r="O7" i="7"/>
  <c r="O10" i="7" s="1"/>
  <c r="O36" i="7" s="1"/>
  <c r="O44" i="7" s="1"/>
  <c r="Q6" i="7"/>
  <c r="G71" i="7"/>
  <c r="W53" i="7"/>
  <c r="U57" i="7"/>
  <c r="I69" i="7"/>
  <c r="I71" i="7" s="1"/>
  <c r="E3" i="21"/>
  <c r="E7" i="21" s="1"/>
  <c r="E18" i="21" s="1"/>
  <c r="AB78" i="15"/>
  <c r="AB80" i="15" s="1"/>
  <c r="J81" i="15" s="1"/>
  <c r="M26" i="3"/>
  <c r="P203" i="3" s="1"/>
  <c r="M48" i="7"/>
  <c r="Q21" i="7"/>
  <c r="Q34" i="7" s="1"/>
  <c r="S14" i="7"/>
  <c r="K61" i="7"/>
  <c r="M59" i="7"/>
  <c r="M47" i="7"/>
  <c r="M46" i="7"/>
  <c r="Q9" i="7"/>
  <c r="S8" i="7"/>
  <c r="S6" i="7" l="1"/>
  <c r="Q7" i="7"/>
  <c r="Q10" i="7"/>
  <c r="Q36" i="7" s="1"/>
  <c r="W4" i="7"/>
  <c r="U5" i="7"/>
  <c r="Y53" i="7"/>
  <c r="W57" i="7"/>
  <c r="O48" i="7"/>
  <c r="U14" i="7"/>
  <c r="S21" i="7"/>
  <c r="S34" i="7" s="1"/>
  <c r="O59" i="7"/>
  <c r="O46" i="7"/>
  <c r="O47" i="7"/>
  <c r="K69" i="7"/>
  <c r="K71" i="7" s="1"/>
  <c r="M61" i="7"/>
  <c r="S9" i="7"/>
  <c r="U8" i="7"/>
  <c r="Q48" i="7" l="1"/>
  <c r="Q44" i="7"/>
  <c r="Q47" i="7" s="1"/>
  <c r="Y4" i="7"/>
  <c r="W5" i="7"/>
  <c r="S7" i="7"/>
  <c r="S10" i="7" s="1"/>
  <c r="S36" i="7" s="1"/>
  <c r="U6" i="7"/>
  <c r="AA53" i="7"/>
  <c r="Y57" i="7"/>
  <c r="M69" i="7"/>
  <c r="M71" i="7" s="1"/>
  <c r="U21" i="7"/>
  <c r="U34" i="7" s="1"/>
  <c r="W14" i="7"/>
  <c r="W8" i="7"/>
  <c r="U9" i="7"/>
  <c r="Q46" i="7"/>
  <c r="Q59" i="7"/>
  <c r="O61" i="7"/>
  <c r="S48" i="7" l="1"/>
  <c r="S44" i="7"/>
  <c r="S59" i="7" s="1"/>
  <c r="W6" i="7"/>
  <c r="U7" i="7"/>
  <c r="AA4" i="7"/>
  <c r="Y5" i="7"/>
  <c r="U10" i="7"/>
  <c r="U36" i="7" s="1"/>
  <c r="U44" i="7" s="1"/>
  <c r="AC53" i="7"/>
  <c r="AA57" i="7"/>
  <c r="Y14" i="7"/>
  <c r="W21" i="7"/>
  <c r="W34" i="7" s="1"/>
  <c r="Q61" i="7"/>
  <c r="Y8" i="7"/>
  <c r="W9" i="7"/>
  <c r="O69" i="7"/>
  <c r="O71" i="7" s="1"/>
  <c r="S47" i="7"/>
  <c r="S46" i="7" l="1"/>
  <c r="AC4" i="7"/>
  <c r="AA5" i="7"/>
  <c r="W7" i="7"/>
  <c r="W10" i="7" s="1"/>
  <c r="W36" i="7" s="1"/>
  <c r="Y6" i="7"/>
  <c r="AE53" i="7"/>
  <c r="AC57" i="7"/>
  <c r="U48" i="7"/>
  <c r="Y21" i="7"/>
  <c r="Y34" i="7" s="1"/>
  <c r="AA14" i="7"/>
  <c r="AA8" i="7"/>
  <c r="Y9" i="7"/>
  <c r="S61" i="7"/>
  <c r="Q69" i="7"/>
  <c r="Q71" i="7" s="1"/>
  <c r="U47" i="7"/>
  <c r="U59" i="7"/>
  <c r="U46" i="7"/>
  <c r="W48" i="7" l="1"/>
  <c r="W44" i="7"/>
  <c r="W47" i="7" s="1"/>
  <c r="AA6" i="7"/>
  <c r="Y7" i="7"/>
  <c r="AE4" i="7"/>
  <c r="AC5" i="7"/>
  <c r="Y10" i="7"/>
  <c r="Y36" i="7" s="1"/>
  <c r="Y48" i="7" s="1"/>
  <c r="AG53" i="7"/>
  <c r="AG57" i="7" s="1"/>
  <c r="AE57" i="7"/>
  <c r="AA21" i="7"/>
  <c r="AA34" i="7" s="1"/>
  <c r="AC14" i="7"/>
  <c r="S69" i="7"/>
  <c r="S71" i="7" s="1"/>
  <c r="U61" i="7"/>
  <c r="W46" i="7"/>
  <c r="W59" i="7"/>
  <c r="AA9" i="7"/>
  <c r="AC8" i="7"/>
  <c r="Y44" i="7" l="1"/>
  <c r="AE5" i="7"/>
  <c r="AG4" i="7"/>
  <c r="AG5" i="7" s="1"/>
  <c r="AC6" i="7"/>
  <c r="AA7" i="7"/>
  <c r="AA10" i="7" s="1"/>
  <c r="AA36" i="7" s="1"/>
  <c r="AC21" i="7"/>
  <c r="AC34" i="7" s="1"/>
  <c r="AE14" i="7"/>
  <c r="W61" i="7"/>
  <c r="U69" i="7"/>
  <c r="U71" i="7" s="1"/>
  <c r="Y59" i="7"/>
  <c r="Y47" i="7"/>
  <c r="Y46" i="7"/>
  <c r="AE8" i="7"/>
  <c r="AC9" i="7"/>
  <c r="AA44" i="7" l="1"/>
  <c r="AA48" i="7"/>
  <c r="AC7" i="7"/>
  <c r="AE6" i="7"/>
  <c r="AC10" i="7"/>
  <c r="AC36" i="7"/>
  <c r="AC44" i="7" s="1"/>
  <c r="AE21" i="7"/>
  <c r="AE34" i="7" s="1"/>
  <c r="AG14" i="7"/>
  <c r="AG21" i="7" s="1"/>
  <c r="AG34" i="7" s="1"/>
  <c r="AG8" i="7"/>
  <c r="AE9" i="7"/>
  <c r="Y61" i="7"/>
  <c r="W69" i="7"/>
  <c r="W71" i="7" s="1"/>
  <c r="AA46" i="7"/>
  <c r="AA59" i="7"/>
  <c r="AA47" i="7"/>
  <c r="AE7" i="7" l="1"/>
  <c r="AE10" i="7" s="1"/>
  <c r="AE36" i="7" s="1"/>
  <c r="AG6" i="7"/>
  <c r="AG7" i="7" s="1"/>
  <c r="AC48" i="7"/>
  <c r="Y69" i="7"/>
  <c r="Y71" i="7" s="1"/>
  <c r="AG9" i="7"/>
  <c r="AG10" i="7" s="1"/>
  <c r="AG36" i="7" s="1"/>
  <c r="AA61" i="7"/>
  <c r="AA69" i="7"/>
  <c r="AC47" i="7"/>
  <c r="AC46" i="7"/>
  <c r="AC59" i="7"/>
  <c r="AE48" i="7" l="1"/>
  <c r="AE44" i="7"/>
  <c r="AA71" i="7"/>
  <c r="AG48" i="7"/>
  <c r="AG44" i="7"/>
  <c r="AE59" i="7"/>
  <c r="AE47" i="7"/>
  <c r="AE46" i="7"/>
  <c r="AC61" i="7"/>
  <c r="AC69" i="7" l="1"/>
  <c r="AC71" i="7" s="1"/>
  <c r="AG47" i="7"/>
  <c r="AG46" i="7"/>
  <c r="AG59" i="7"/>
  <c r="AE61" i="7"/>
  <c r="AE69" i="7" l="1"/>
  <c r="AE71" i="7" s="1"/>
  <c r="AG61" i="7"/>
  <c r="AG69" i="7" l="1"/>
  <c r="AG71" i="7" s="1"/>
  <c r="R46" i="4" l="1"/>
  <c r="R54" i="4" s="1"/>
  <c r="R63" i="4" s="1"/>
  <c r="R97" i="4" s="1"/>
  <c r="R105" i="4" s="1"/>
  <c r="J54" i="4"/>
  <c r="J63" i="4" s="1"/>
  <c r="J97" i="4" s="1"/>
  <c r="J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<sst xmlns="http://schemas.openxmlformats.org/spreadsheetml/2006/main" count="5022" uniqueCount="2638">
  <si>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</si>
  <si>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</si>
  <si>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</si>
  <si>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</si>
  <si>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</si>
  <si>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</si>
  <si>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</si>
  <si>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</si>
  <si>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</si>
  <si>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</si>
  <si>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</si>
  <si>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</si>
  <si>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</si>
  <si>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</si>
  <si>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</si>
  <si>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</si>
  <si>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</si>
  <si>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</si>
  <si>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</si>
  <si>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</si>
  <si>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</si>
  <si>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</si>
  <si>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</si>
  <si>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</si>
  <si>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</si>
  <si>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</si>
  <si>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</si>
  <si>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</si>
  <si>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</si>
  <si>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</si>
  <si>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</si>
  <si>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</si>
  <si>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</si>
  <si>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</si>
  <si>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</si>
  <si>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</si>
  <si>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</si>
  <si>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</si>
  <si>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</si>
  <si>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</si>
  <si>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</si>
  <si>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</si>
  <si>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</si>
  <si>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</si>
  <si>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</si>
  <si>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</si>
  <si>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</si>
  <si>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</si>
  <si>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</si>
  <si>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</si>
  <si>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</si>
  <si>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</si>
  <si>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</si>
  <si>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</si>
  <si>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</si>
  <si>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</si>
  <si>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</si>
  <si>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</si>
  <si>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</si>
  <si>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</si>
  <si>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</si>
  <si>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</si>
  <si>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</si>
  <si>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</si>
  <si>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</si>
  <si>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</si>
  <si>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</si>
  <si>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</si>
  <si>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</si>
  <si>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</si>
  <si>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</si>
  <si>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</si>
  <si>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</si>
  <si>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</si>
  <si>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</si>
  <si>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</si>
  <si>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</si>
  <si>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</si>
  <si>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</si>
  <si>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</si>
  <si>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</si>
  <si>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</si>
  <si>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</si>
  <si>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</si>
  <si>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</si>
  <si>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</si>
  <si>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</si>
  <si>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</si>
  <si>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</si>
  <si>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</si>
  <si>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</si>
  <si>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</si>
  <si>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</si>
  <si>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</si>
  <si>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</si>
  <si>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</si>
  <si>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</si>
  <si>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</si>
  <si>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</si>
  <si>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</si>
  <si>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</si>
  <si>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</si>
  <si>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</si>
  <si>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</si>
  <si>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</si>
  <si>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</si>
  <si>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</si>
  <si>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</si>
  <si>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</si>
  <si>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</si>
  <si>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</si>
  <si>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</si>
  <si>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</si>
  <si>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</si>
  <si>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</si>
  <si>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</si>
  <si>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</si>
  <si>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</si>
  <si>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</si>
  <si>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</si>
  <si>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</si>
  <si>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</si>
  <si>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</si>
  <si>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</si>
  <si>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</si>
  <si>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</si>
  <si>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</si>
  <si>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</si>
  <si>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</si>
  <si>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</si>
  <si>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</si>
  <si>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</si>
  <si>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</si>
  <si>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</si>
  <si>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</si>
  <si>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</si>
  <si>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</si>
  <si>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</si>
  <si>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</si>
  <si>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</si>
  <si>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</si>
  <si>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</si>
  <si>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</si>
  <si>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</si>
  <si>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</si>
  <si>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</si>
  <si>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</si>
  <si>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</si>
  <si>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</si>
  <si>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</si>
  <si>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</si>
  <si>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</si>
  <si>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</si>
  <si>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</si>
  <si>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</si>
  <si>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</si>
  <si>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</si>
  <si>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</si>
  <si>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</si>
  <si>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</si>
  <si>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</si>
  <si>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</si>
  <si>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</si>
  <si>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</si>
  <si>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</si>
  <si>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</si>
  <si>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</si>
  <si>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</si>
  <si>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</si>
  <si>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</si>
  <si>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</si>
  <si>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</si>
  <si>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</si>
  <si>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</si>
  <si>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</si>
  <si>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</si>
  <si>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</si>
  <si>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</si>
  <si>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</si>
  <si>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</si>
  <si>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</si>
  <si>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</si>
  <si>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</si>
  <si>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</si>
  <si>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</si>
  <si>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</si>
  <si>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</si>
  <si>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</si>
  <si>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</si>
  <si>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</si>
  <si>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</si>
  <si>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</si>
  <si>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</si>
  <si>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</si>
  <si>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</si>
  <si>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</si>
  <si>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</si>
  <si>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</si>
  <si>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</si>
  <si>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</si>
  <si>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</si>
  <si>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</si>
  <si>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</si>
  <si>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</si>
  <si>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</si>
  <si>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</si>
  <si>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</si>
  <si>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</si>
  <si>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</si>
  <si>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</si>
  <si>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</si>
  <si>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</si>
  <si>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</si>
  <si>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</si>
  <si>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</si>
  <si>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</si>
  <si>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</si>
  <si>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</si>
  <si>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</si>
  <si>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</si>
  <si>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</si>
  <si>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</si>
  <si>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</si>
  <si>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</si>
  <si>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</si>
  <si>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</si>
  <si>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</si>
  <si>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</si>
  <si>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</si>
  <si>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</si>
  <si>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</si>
  <si>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</si>
  <si>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</si>
  <si>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</si>
  <si>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</si>
  <si>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</si>
  <si>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</si>
  <si>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</si>
  <si>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</si>
  <si>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</si>
  <si>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</si>
  <si>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</si>
  <si>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</si>
  <si>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</si>
  <si>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</si>
  <si>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</si>
  <si>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</si>
  <si>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</si>
  <si>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</si>
  <si>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</si>
  <si>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</si>
  <si>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</si>
  <si>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</si>
  <si>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</si>
  <si>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</si>
  <si>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</si>
  <si>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</si>
  <si>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</si>
  <si>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</si>
  <si>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</si>
  <si>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</si>
  <si>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</si>
  <si>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</si>
  <si>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</si>
  <si>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</si>
  <si>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</si>
  <si>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</si>
  <si>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</si>
  <si>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</si>
  <si>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</si>
  <si>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</si>
  <si>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</si>
  <si>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</si>
  <si>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</si>
  <si>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</si>
  <si>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</si>
  <si>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</si>
  <si>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</si>
  <si>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</si>
  <si>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</si>
  <si>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</si>
  <si>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</si>
  <si>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</si>
  <si>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</si>
  <si>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</si>
  <si>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</si>
  <si>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</si>
  <si>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</si>
  <si>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</si>
  <si>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</si>
  <si>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</si>
  <si>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</si>
  <si>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</si>
  <si>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</si>
  <si>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</si>
  <si>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</si>
  <si>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</si>
  <si>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</si>
  <si>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</si>
  <si>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</si>
  <si>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</si>
  <si>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</si>
  <si>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</si>
  <si>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</si>
  <si>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</si>
  <si>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</si>
  <si>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</si>
  <si>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</si>
  <si>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</si>
  <si>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</si>
  <si>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</si>
  <si>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</si>
  <si>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</si>
  <si>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</si>
  <si>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</si>
  <si>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</si>
  <si>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</si>
  <si>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</si>
  <si>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</si>
  <si>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</si>
  <si>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</si>
  <si>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</si>
  <si>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</si>
  <si>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</si>
  <si>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</si>
  <si>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</si>
  <si>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</si>
  <si>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</si>
  <si>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</si>
  <si>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</si>
  <si>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</si>
  <si>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</si>
  <si>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</si>
  <si>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</si>
  <si>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</si>
  <si>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</si>
  <si>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</si>
  <si>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</si>
  <si>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</si>
  <si>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</si>
  <si>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</si>
  <si>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</si>
  <si>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</si>
  <si>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</si>
  <si>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</si>
  <si>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</si>
  <si>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</si>
  <si>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</si>
  <si>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</si>
  <si>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</si>
  <si>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</si>
  <si>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</si>
  <si>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</si>
  <si>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</si>
  <si>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</si>
  <si>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</si>
  <si>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</si>
  <si>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</si>
  <si>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</si>
  <si>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</si>
  <si>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</si>
  <si>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</si>
  <si>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</si>
  <si>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</si>
  <si>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</si>
  <si>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</si>
  <si>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</si>
  <si>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</si>
  <si>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</si>
  <si>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</si>
  <si>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</si>
  <si>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</si>
  <si>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</si>
  <si>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</si>
  <si>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</si>
  <si>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</si>
  <si>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</si>
  <si>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</si>
  <si>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</si>
  <si>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</si>
  <si>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</si>
  <si>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</si>
  <si>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</si>
  <si>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</si>
  <si>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</si>
  <si>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</si>
  <si>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</si>
  <si>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</si>
  <si>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</si>
  <si>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</si>
  <si>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</si>
  <si>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</si>
  <si>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</si>
  <si>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</si>
  <si>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</si>
  <si>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</si>
  <si>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</si>
  <si>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</si>
  <si>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</si>
  <si>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</si>
  <si>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</si>
  <si>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</si>
  <si>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</si>
  <si>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</si>
  <si>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</si>
  <si>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</si>
  <si>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</si>
  <si>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</si>
  <si>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</si>
  <si>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</si>
  <si>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</si>
  <si>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</si>
  <si>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</si>
  <si>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</si>
  <si>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</si>
  <si>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</si>
  <si>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</si>
  <si>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</si>
  <si>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</si>
  <si>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</si>
  <si>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</si>
  <si>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</si>
  <si>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</si>
  <si>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</si>
  <si>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</si>
  <si>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</si>
  <si>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</si>
  <si>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</si>
  <si>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</si>
  <si>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</si>
  <si>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</si>
  <si>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</si>
  <si>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</si>
  <si>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</si>
  <si>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</si>
  <si>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</si>
  <si>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</si>
  <si>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</si>
  <si>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</si>
  <si>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</si>
  <si>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</si>
  <si>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</si>
  <si>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</si>
  <si>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</si>
  <si>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</si>
  <si>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</si>
  <si>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</si>
  <si>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</si>
  <si>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</si>
  <si>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</si>
  <si>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</si>
  <si>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</si>
  <si>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</si>
  <si>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</si>
  <si>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</si>
  <si>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</si>
  <si>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</si>
  <si>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</si>
  <si>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</si>
  <si>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</si>
  <si>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</si>
  <si>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</si>
  <si>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</si>
  <si>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</si>
  <si>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</si>
  <si>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</si>
  <si>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</si>
  <si>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</si>
  <si>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</si>
  <si>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</si>
  <si>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</si>
  <si>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</si>
  <si>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</si>
  <si>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</si>
  <si>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</si>
  <si>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</si>
  <si>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</si>
  <si>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</si>
  <si>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</si>
  <si>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</si>
  <si>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</si>
  <si>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</si>
  <si>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</si>
  <si>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</si>
  <si>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</si>
  <si>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</si>
  <si>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</si>
  <si>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</si>
  <si>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</si>
  <si>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</si>
  <si>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</si>
  <si>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</si>
  <si>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</si>
  <si>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</si>
  <si>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</si>
  <si>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</si>
  <si>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</si>
  <si>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</si>
  <si>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</si>
  <si>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</si>
  <si>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</si>
  <si>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</si>
  <si>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</si>
  <si>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</si>
  <si>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</si>
  <si>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</si>
  <si>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</si>
  <si>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</si>
  <si>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</si>
  <si>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</si>
  <si>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</si>
  <si>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</si>
  <si>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</si>
  <si>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</si>
  <si>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</si>
  <si>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</si>
  <si>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</si>
  <si>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</si>
  <si>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</si>
  <si>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</si>
  <si>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</si>
  <si>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</si>
  <si>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</si>
  <si>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</si>
  <si>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</si>
  <si>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</si>
  <si>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</si>
  <si>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</si>
  <si>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</si>
  <si>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</si>
  <si>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</si>
  <si>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</si>
  <si>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</si>
  <si>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</si>
  <si>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</si>
  <si>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</si>
  <si>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</si>
  <si>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</si>
  <si>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</si>
  <si>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</si>
  <si>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</si>
  <si>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</si>
  <si>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</si>
  <si>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</si>
  <si>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</si>
  <si>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</si>
  <si>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</si>
  <si>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</si>
  <si>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</si>
  <si>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</si>
  <si>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</si>
  <si>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</si>
  <si>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</si>
  <si>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</si>
  <si>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</si>
  <si>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</si>
  <si>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</si>
  <si>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</si>
  <si>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</si>
  <si>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</si>
  <si>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</si>
  <si>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</si>
  <si>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</si>
  <si>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</si>
  <si>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</si>
  <si>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</si>
  <si>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</si>
  <si>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</si>
  <si>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</si>
  <si>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</si>
  <si>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</si>
  <si>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</si>
  <si>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</si>
  <si>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</si>
  <si>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</si>
  <si>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</si>
  <si>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</si>
  <si>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</si>
  <si>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</si>
  <si>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</si>
  <si>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</si>
  <si>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</si>
  <si>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</si>
  <si>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</si>
  <si>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</si>
  <si>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</si>
  <si>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</si>
  <si>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</si>
  <si>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</si>
  <si>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</si>
  <si>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</si>
  <si>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</si>
  <si>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</si>
  <si>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</si>
  <si>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</si>
  <si>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</si>
  <si>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</si>
  <si>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</si>
  <si>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</si>
  <si>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</si>
  <si>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</si>
  <si>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</si>
  <si>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</si>
  <si>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</si>
  <si>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</si>
  <si>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</si>
  <si>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</si>
  <si>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</si>
  <si>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</si>
  <si>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</si>
  <si>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</si>
  <si>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</si>
  <si>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</si>
  <si>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</si>
  <si>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</si>
  <si>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</si>
  <si>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</si>
  <si>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</si>
  <si>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</si>
  <si>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</si>
  <si>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</si>
  <si>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</si>
  <si>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</si>
  <si>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</si>
  <si>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</si>
  <si>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</si>
  <si>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</si>
  <si>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</si>
  <si>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</si>
  <si>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</si>
  <si>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</si>
  <si>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</si>
  <si>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</si>
  <si>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</si>
  <si>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</si>
  <si>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</si>
  <si>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</si>
  <si>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</si>
  <si>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</si>
  <si>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</si>
  <si>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</si>
  <si>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</si>
  <si>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</si>
  <si>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</si>
  <si>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</si>
  <si>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</si>
  <si>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</si>
  <si>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</si>
  <si>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</si>
  <si>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</si>
  <si>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</si>
  <si>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</si>
  <si>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</si>
  <si>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</si>
  <si>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</si>
  <si>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</si>
  <si>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</si>
  <si>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</si>
  <si>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</si>
  <si>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</si>
  <si>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</si>
  <si>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</si>
  <si>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</si>
  <si>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</si>
  <si>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</si>
  <si>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</si>
  <si>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</si>
  <si>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</si>
  <si>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</si>
  <si>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</si>
  <si>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</si>
  <si>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</si>
  <si>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</si>
  <si>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</si>
  <si>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</si>
  <si>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</si>
  <si>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</si>
  <si>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</si>
  <si>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</si>
  <si>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</si>
  <si>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</si>
  <si>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</si>
  <si>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</si>
  <si>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</si>
  <si>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</si>
  <si>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</si>
  <si>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</si>
  <si>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</si>
  <si>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</si>
  <si>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</si>
  <si>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</si>
  <si>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</si>
  <si>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</si>
  <si>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</si>
  <si>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</si>
  <si>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</si>
  <si>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</si>
  <si>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</si>
  <si>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</si>
  <si>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</si>
  <si>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</si>
  <si>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</si>
  <si>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</si>
  <si>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</si>
  <si>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</si>
  <si>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</si>
  <si>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</si>
  <si>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</si>
  <si>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</si>
  <si>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</si>
  <si>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</si>
  <si>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</si>
  <si>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</si>
  <si>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</si>
  <si>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</si>
  <si>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</si>
  <si>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</si>
  <si>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</si>
  <si>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</si>
  <si>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</si>
  <si>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</si>
  <si>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</si>
  <si>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</si>
  <si>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</si>
  <si>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</si>
  <si>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</si>
  <si>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</si>
  <si>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</si>
  <si>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</si>
  <si>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</si>
  <si>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</si>
  <si>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</si>
  <si>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</si>
  <si>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</si>
  <si>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</si>
  <si>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</si>
  <si>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</si>
  <si>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</si>
  <si>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</si>
  <si>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</si>
  <si>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</si>
  <si>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</si>
  <si>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</si>
  <si>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</si>
  <si>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</si>
  <si>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</si>
  <si>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</si>
  <si>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</si>
  <si>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</si>
  <si>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</si>
  <si>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</si>
  <si>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</si>
  <si>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</si>
  <si>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</si>
  <si>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</si>
  <si>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</si>
  <si>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</si>
  <si>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</si>
  <si>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</si>
  <si>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</si>
  <si>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</si>
  <si>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</si>
  <si>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</si>
  <si>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</si>
  <si>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</si>
  <si>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</si>
  <si>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</si>
  <si>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</si>
  <si>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</si>
  <si>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</si>
  <si>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</si>
  <si>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</si>
  <si>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</si>
  <si>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</si>
  <si>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</si>
  <si>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</si>
  <si>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</si>
  <si>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</si>
  <si>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</si>
  <si>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</si>
  <si>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</si>
  <si>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</si>
  <si>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</si>
  <si>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</si>
  <si>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</si>
  <si>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</si>
  <si>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</si>
  <si>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</si>
  <si>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</si>
  <si>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</si>
  <si>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</si>
  <si>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</si>
  <si>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</si>
  <si>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</si>
  <si>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</si>
  <si>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</si>
  <si>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</si>
  <si>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</si>
  <si>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</si>
  <si>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</si>
  <si>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</si>
  <si>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</si>
  <si>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</si>
  <si>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</si>
  <si>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</si>
  <si>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</si>
  <si>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</si>
  <si>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</si>
  <si>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</si>
  <si>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</si>
  <si>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</si>
  <si>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</si>
  <si>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</si>
  <si>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</si>
  <si>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</si>
  <si>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</si>
  <si>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</si>
  <si>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</si>
  <si>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</si>
  <si>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</si>
  <si>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</si>
  <si>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</si>
  <si>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</si>
  <si>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</si>
  <si>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</si>
  <si>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</si>
  <si>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</si>
  <si>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</si>
  <si>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</si>
  <si>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</si>
  <si>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</si>
  <si>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</si>
  <si>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</si>
  <si>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</si>
  <si>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</si>
  <si>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</si>
  <si>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</si>
  <si>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</si>
  <si>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</si>
  <si>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</si>
  <si>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</si>
  <si>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</si>
  <si>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</si>
  <si>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</si>
  <si>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</si>
  <si>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</si>
  <si>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</si>
  <si>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</si>
  <si>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</si>
  <si>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</si>
  <si>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</si>
  <si>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</si>
  <si>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</si>
  <si>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</si>
  <si>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</si>
  <si>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</si>
  <si>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</si>
  <si>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</si>
  <si>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</si>
  <si>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</si>
  <si>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</si>
  <si>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</si>
  <si>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</si>
  <si>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</si>
  <si>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</si>
  <si>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</si>
  <si>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</si>
  <si>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</si>
  <si>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</si>
  <si>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</si>
  <si>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</si>
  <si>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</si>
  <si>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</si>
  <si>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</si>
  <si>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</si>
  <si>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</si>
  <si>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</si>
  <si>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</si>
  <si>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</si>
  <si>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</si>
  <si>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</si>
  <si>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</si>
  <si>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</si>
  <si>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</si>
  <si>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</si>
  <si>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</si>
  <si>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</si>
  <si>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</si>
  <si>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</si>
  <si>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</si>
  <si>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</si>
  <si>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</si>
  <si>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</si>
  <si>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</si>
  <si>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</si>
  <si>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</si>
  <si>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</si>
  <si>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</si>
  <si>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</si>
  <si>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</si>
  <si>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</si>
  <si>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</si>
  <si>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</si>
  <si>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</si>
  <si>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</si>
  <si>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</si>
  <si>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</si>
  <si>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</si>
  <si>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</si>
  <si>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</si>
  <si>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</si>
  <si>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</si>
  <si>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</si>
  <si>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</si>
  <si>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</si>
  <si>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</si>
  <si>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</si>
  <si>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</si>
  <si>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</si>
  <si>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</si>
  <si>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</si>
  <si>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</si>
  <si>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</si>
  <si>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</si>
  <si>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</si>
  <si>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</si>
  <si>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</si>
  <si>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</si>
  <si>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</si>
  <si>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</si>
  <si>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</si>
  <si>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</si>
  <si>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</si>
  <si>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</si>
  <si>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</si>
  <si>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</si>
  <si>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</si>
  <si>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</si>
  <si>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</si>
  <si>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</si>
  <si>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</si>
  <si>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</si>
  <si>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</si>
  <si>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</si>
  <si>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</si>
  <si>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</si>
  <si>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</si>
  <si>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</si>
  <si>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</si>
  <si>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</si>
  <si>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</si>
  <si>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</si>
  <si>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</si>
  <si>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</si>
  <si>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</si>
  <si>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</si>
  <si>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</si>
  <si>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</si>
  <si>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</si>
  <si>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</si>
  <si>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</si>
  <si>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</si>
  <si>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</si>
  <si>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</si>
  <si>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</si>
  <si>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</si>
  <si>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</si>
  <si>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</si>
  <si>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</si>
  <si>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</si>
  <si>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</si>
  <si>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</si>
  <si>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</si>
  <si>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</si>
  <si>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</si>
  <si>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</si>
  <si>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</si>
  <si>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</si>
  <si>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</si>
  <si>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</si>
  <si>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</si>
  <si>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</si>
  <si>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</si>
  <si>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</si>
  <si>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</si>
  <si>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</si>
  <si>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</si>
  <si>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</si>
  <si>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</si>
  <si>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</si>
  <si>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</si>
  <si>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</si>
  <si>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</si>
  <si>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</si>
  <si>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</si>
  <si>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</si>
  <si>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</si>
  <si>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</si>
  <si>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</si>
  <si>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</si>
  <si>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</si>
  <si>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</si>
  <si>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</si>
  <si>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</si>
  <si>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</si>
  <si>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</si>
  <si>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</si>
  <si>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</si>
  <si>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</si>
  <si>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</si>
  <si>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</si>
  <si>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</si>
  <si>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</si>
  <si>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</si>
  <si>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</si>
  <si>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</si>
  <si>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</si>
  <si>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</si>
  <si>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</si>
  <si>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</si>
  <si>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</si>
  <si>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</si>
  <si>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</si>
  <si>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</si>
  <si>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</si>
  <si>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</si>
  <si>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</si>
  <si>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</si>
  <si>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</si>
  <si>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</si>
  <si>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</si>
  <si>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</si>
  <si>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</si>
  <si>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</si>
  <si>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</si>
  <si>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</si>
  <si>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</si>
  <si>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</si>
  <si>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</si>
  <si>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</si>
  <si>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</si>
  <si>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</si>
  <si>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</si>
  <si>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</si>
  <si>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</si>
  <si>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</si>
  <si>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</si>
  <si>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</si>
  <si>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</si>
  <si>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</si>
  <si>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</si>
  <si>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</si>
  <si>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</si>
  <si>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</si>
  <si>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</si>
  <si>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</si>
  <si>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</si>
  <si>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</si>
  <si>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</si>
  <si>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</si>
  <si>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</si>
  <si>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</si>
  <si>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</si>
  <si>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</si>
  <si>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</si>
  <si>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</si>
  <si>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</si>
  <si>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</si>
  <si>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</si>
  <si>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</si>
  <si>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</si>
  <si>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</si>
  <si>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</si>
  <si>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</si>
  <si>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</si>
  <si>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</si>
  <si>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</si>
  <si>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</si>
  <si>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</si>
  <si>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</si>
  <si>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</si>
  <si>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</si>
  <si>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</si>
  <si>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</si>
  <si>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</si>
  <si>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</si>
  <si>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</si>
  <si>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</si>
  <si>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</si>
  <si>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</si>
  <si>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</si>
  <si>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</si>
  <si>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</si>
  <si>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</si>
  <si>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</si>
  <si>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</si>
  <si>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</si>
  <si>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</si>
  <si>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</si>
  <si>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</si>
  <si>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</si>
  <si>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</si>
  <si>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</si>
  <si>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</si>
  <si>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</si>
  <si>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</si>
  <si>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</si>
  <si>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</si>
  <si>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</si>
  <si>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</si>
  <si>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</si>
  <si>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</si>
  <si>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</si>
  <si>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</si>
  <si>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</si>
  <si>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</si>
  <si>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</si>
  <si>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</si>
  <si>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</si>
  <si>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</si>
  <si>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</si>
  <si>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</si>
  <si>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</si>
  <si>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</si>
  <si>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</si>
  <si>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</si>
  <si>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</si>
  <si>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</si>
  <si>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</si>
  <si>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</si>
  <si>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</si>
  <si>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</si>
  <si>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</si>
  <si>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</si>
  <si>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</si>
  <si>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</si>
  <si>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</si>
  <si>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</si>
  <si>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</si>
  <si>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</si>
  <si>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</si>
  <si>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</si>
  <si>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</si>
  <si>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</si>
  <si>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</si>
  <si>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</si>
  <si>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</si>
  <si>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</si>
  <si>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</si>
  <si>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</si>
  <si>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</si>
  <si>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</si>
  <si>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</si>
  <si>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</si>
  <si>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</si>
  <si>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</si>
  <si>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</si>
  <si>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</si>
  <si>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</si>
  <si>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</si>
  <si>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</si>
  <si>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</si>
  <si>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</si>
  <si>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</si>
  <si>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</si>
  <si>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</si>
  <si>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</si>
  <si>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</si>
  <si>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</si>
  <si>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</si>
  <si>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</si>
  <si>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</si>
  <si>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</si>
  <si>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</si>
  <si>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</si>
  <si>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</si>
  <si>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</si>
  <si>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</si>
  <si>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</si>
  <si>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</si>
  <si>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</si>
  <si>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</si>
  <si>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</si>
  <si>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</si>
  <si>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</si>
  <si>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</si>
  <si>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</si>
  <si>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</si>
  <si>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</si>
  <si>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</si>
  <si>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</si>
  <si>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</si>
  <si>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</si>
  <si>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</si>
  <si>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</si>
  <si>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</si>
  <si>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</si>
  <si>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</si>
  <si>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</si>
  <si>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</si>
  <si>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</si>
  <si>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</si>
  <si>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</si>
  <si>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</si>
  <si>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</si>
  <si>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</si>
  <si>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</si>
  <si>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</si>
  <si>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</si>
  <si>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</si>
  <si>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</si>
  <si>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</si>
  <si>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</si>
  <si>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</si>
  <si>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</si>
  <si>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</si>
  <si>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</si>
  <si>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</si>
  <si>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</si>
  <si>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</si>
  <si>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</si>
  <si>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</si>
  <si>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</si>
  <si>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</si>
  <si>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</si>
  <si>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</si>
  <si>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</si>
  <si>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</si>
  <si>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</si>
  <si>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</si>
  <si>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</si>
  <si>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</si>
  <si>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</si>
  <si>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</si>
  <si>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</si>
  <si>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</si>
  <si>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</si>
  <si>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</si>
  <si>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</si>
  <si>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</si>
  <si>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</si>
  <si>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</si>
  <si>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</si>
  <si>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</si>
  <si>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</si>
  <si>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</si>
  <si>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</si>
  <si>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</si>
  <si>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</si>
  <si>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</si>
  <si>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</si>
  <si>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</si>
  <si>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</si>
  <si>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</si>
  <si>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</si>
  <si>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</si>
  <si>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</si>
  <si>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</si>
  <si>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</si>
  <si>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</si>
  <si>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</si>
  <si>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</si>
  <si>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</si>
  <si>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</si>
  <si>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</si>
  <si>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</si>
  <si>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</si>
  <si>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</si>
  <si>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</si>
  <si>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</si>
  <si>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</si>
  <si>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</si>
  <si>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</si>
  <si>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</si>
  <si>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</si>
  <si>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</si>
  <si>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</si>
  <si>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</si>
  <si>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</si>
  <si>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</si>
  <si>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</si>
  <si>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</si>
  <si>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</si>
  <si>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</si>
  <si>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</si>
  <si>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</si>
  <si>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</si>
  <si>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</si>
  <si>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</si>
  <si>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</si>
  <si>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</si>
  <si>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</si>
  <si>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</si>
  <si>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</si>
  <si>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</si>
  <si>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</si>
  <si>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</si>
  <si>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</si>
  <si>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</si>
  <si>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</si>
  <si>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</si>
  <si>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</si>
  <si>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</si>
  <si>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</si>
  <si>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</si>
  <si>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</si>
  <si>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</si>
  <si>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</si>
  <si>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</si>
  <si>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</si>
  <si>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</si>
  <si>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</si>
  <si>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</si>
  <si>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</si>
  <si>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</si>
  <si>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</si>
  <si>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</si>
  <si>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</si>
  <si>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</si>
  <si>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</si>
  <si>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</si>
  <si>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</si>
  <si>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</si>
  <si>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</si>
  <si>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</si>
  <si>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</si>
  <si>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</si>
  <si>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</si>
  <si>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</si>
  <si>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</si>
  <si>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</si>
  <si>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</si>
  <si>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</si>
  <si>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</si>
  <si>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</si>
  <si>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</si>
  <si>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</si>
  <si>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</si>
  <si>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</si>
  <si>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</si>
  <si>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</si>
  <si>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</si>
  <si>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</si>
  <si>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</si>
  <si>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</si>
  <si>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</si>
  <si>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</si>
  <si>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</si>
  <si>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</si>
  <si>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</si>
  <si>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</si>
  <si>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</si>
  <si>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</si>
  <si>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</si>
  <si>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</si>
  <si>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</si>
  <si>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</si>
  <si>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</si>
  <si>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</si>
  <si>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</si>
  <si>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</si>
  <si>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</si>
  <si>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</si>
  <si>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</si>
  <si>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</si>
  <si>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</si>
  <si>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</si>
  <si>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</si>
  <si>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</si>
  <si>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</si>
  <si>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</si>
  <si>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</si>
  <si>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</si>
  <si>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</si>
  <si>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</si>
  <si>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</si>
  <si>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</si>
  <si>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</si>
  <si>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</si>
  <si>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</si>
  <si>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</si>
  <si>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</si>
  <si>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</si>
  <si>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</si>
  <si>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</si>
  <si>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</si>
  <si>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</si>
  <si>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</si>
  <si>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</si>
  <si>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</si>
  <si>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</si>
  <si>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</si>
  <si>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</si>
  <si>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</si>
  <si>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</si>
  <si>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</si>
  <si>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</si>
  <si>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</si>
  <si>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</si>
  <si>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</si>
  <si>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</si>
  <si>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</si>
  <si>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</si>
  <si>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</si>
  <si>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</si>
  <si>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</si>
  <si>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</si>
  <si>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</si>
  <si>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</si>
  <si>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</si>
  <si>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</si>
  <si>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</si>
  <si>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</si>
  <si>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</si>
  <si>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</si>
  <si>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</si>
  <si>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</si>
  <si>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</si>
  <si>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</si>
  <si>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</si>
  <si>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</si>
  <si>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</si>
  <si>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</si>
  <si>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</si>
  <si>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</si>
  <si>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</si>
  <si>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</si>
  <si>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</si>
  <si>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</si>
  <si>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</si>
  <si>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</si>
  <si>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</si>
  <si>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</si>
  <si>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</si>
  <si>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</si>
  <si>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</si>
  <si>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</si>
  <si>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</si>
  <si>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</si>
  <si>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</si>
  <si>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</si>
  <si>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</si>
  <si>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</si>
  <si>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</si>
  <si>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</si>
  <si>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</si>
  <si>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</si>
  <si>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</si>
  <si>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</si>
  <si>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</si>
  <si>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</si>
  <si>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</si>
  <si>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</si>
  <si>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</si>
  <si>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</si>
  <si>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</si>
  <si>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</si>
  <si>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</si>
  <si>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</si>
  <si>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</si>
  <si>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</si>
  <si>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</si>
  <si>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</si>
  <si>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</si>
  <si>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</si>
  <si>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</si>
  <si>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</si>
  <si>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</si>
  <si>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</si>
  <si>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</si>
  <si>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</si>
  <si>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</si>
  <si>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</si>
  <si>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</si>
  <si>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</si>
  <si>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</si>
  <si>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</si>
  <si>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</si>
  <si>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</si>
  <si>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</si>
  <si>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</si>
  <si>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</si>
  <si>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</si>
  <si>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</si>
  <si>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</si>
  <si>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</si>
  <si>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</si>
  <si>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</si>
  <si>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</si>
  <si>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</si>
  <si>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</si>
  <si>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</si>
  <si>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</si>
  <si>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</si>
  <si>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</si>
  <si>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</si>
  <si>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</si>
  <si>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</si>
  <si>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</si>
  <si>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</si>
  <si>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</si>
  <si>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</si>
  <si>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</si>
  <si>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</si>
  <si>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</si>
  <si>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</si>
  <si>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</si>
  <si>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</si>
  <si>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</si>
  <si>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</si>
  <si>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</si>
  <si>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</si>
  <si>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</si>
  <si>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</si>
  <si>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</si>
  <si>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</si>
  <si>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</si>
  <si>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</si>
  <si>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</si>
  <si>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</si>
  <si>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</si>
  <si>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</si>
  <si>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</si>
  <si>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</si>
  <si>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</si>
  <si>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</si>
  <si>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</si>
  <si>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</si>
  <si>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</si>
  <si>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</si>
  <si>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</si>
  <si>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</si>
  <si>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</si>
  <si>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</si>
  <si>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</si>
  <si>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</si>
  <si>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</si>
  <si>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</si>
  <si>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</si>
  <si>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</si>
  <si>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</si>
  <si>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</si>
  <si>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</si>
  <si>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</si>
  <si>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</si>
  <si>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</si>
  <si>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</si>
  <si>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</si>
  <si>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</si>
  <si>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</si>
  <si>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</si>
  <si>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</si>
  <si>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</si>
  <si>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</si>
  <si>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</si>
  <si>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</si>
  <si>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</si>
  <si>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</si>
  <si>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</si>
  <si>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</si>
  <si>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</si>
  <si>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</si>
  <si>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</si>
  <si>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</si>
  <si>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</si>
  <si>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</si>
  <si>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</si>
  <si>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</si>
  <si>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</si>
  <si>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</si>
  <si>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</si>
  <si>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</si>
  <si>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</si>
  <si>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</si>
  <si>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</si>
  <si>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</si>
  <si>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</si>
  <si>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</si>
  <si>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</si>
  <si>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</si>
  <si>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</si>
  <si>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</si>
  <si>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</si>
  <si>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</si>
  <si>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</si>
  <si>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</si>
  <si>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</si>
  <si>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</si>
  <si>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</si>
  <si>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</si>
  <si>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</si>
  <si>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</si>
  <si>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</si>
  <si>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</si>
  <si>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</si>
  <si>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</si>
  <si>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</si>
  <si>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</si>
  <si>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</si>
  <si>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</si>
  <si>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</si>
  <si>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</si>
  <si>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</si>
  <si>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</si>
  <si>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</si>
  <si>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</si>
  <si>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</si>
  <si>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</si>
  <si>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</si>
  <si>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</si>
  <si>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</si>
  <si>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</si>
  <si>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</si>
  <si>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</si>
  <si>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</si>
  <si>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</si>
  <si>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</si>
  <si>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</si>
  <si>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</si>
  <si>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</si>
  <si>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</si>
  <si>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</si>
  <si>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</si>
  <si>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</si>
  <si>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</si>
  <si>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</si>
  <si>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</si>
  <si>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</si>
  <si>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</si>
  <si>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</si>
  <si>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</si>
  <si>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</si>
  <si>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</si>
  <si>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</si>
  <si>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</si>
  <si>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</si>
  <si>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</si>
  <si>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</si>
  <si>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</si>
  <si>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</si>
  <si>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</si>
  <si>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</si>
  <si>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</si>
  <si>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</si>
  <si>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</si>
  <si>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</si>
  <si>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</si>
  <si>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</si>
  <si>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</si>
  <si>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</si>
  <si>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</si>
  <si>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</si>
  <si>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</si>
  <si>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</si>
  <si>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</si>
  <si>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</si>
  <si>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</si>
  <si>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</si>
  <si>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</si>
  <si>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</si>
  <si>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</si>
  <si>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</si>
  <si>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</si>
  <si>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</si>
  <si>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</si>
  <si>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</si>
  <si>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</si>
  <si>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</si>
  <si>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</si>
  <si>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</si>
  <si>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</si>
  <si>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</si>
  <si>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</si>
  <si>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</si>
  <si>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</si>
  <si>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</si>
  <si>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</si>
  <si>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</si>
  <si>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</si>
  <si>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</si>
  <si>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</si>
  <si>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</si>
  <si>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</si>
  <si>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</si>
  <si>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</si>
  <si>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</si>
  <si>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</si>
  <si>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</si>
  <si>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</si>
  <si>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</si>
  <si>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</si>
  <si>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</si>
  <si>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</si>
  <si>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</si>
  <si>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</si>
  <si>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</si>
  <si>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</si>
  <si>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</si>
  <si>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</si>
  <si>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</si>
  <si>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</si>
  <si>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</si>
  <si>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</si>
  <si>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</si>
  <si>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</si>
  <si>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</si>
  <si>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</si>
  <si>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</si>
  <si>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</si>
  <si>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</si>
  <si>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</si>
  <si>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</si>
  <si>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</si>
  <si>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</si>
  <si>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</si>
  <si>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</si>
  <si>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</si>
  <si>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</si>
  <si>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</si>
  <si>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</si>
  <si>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</si>
  <si>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</si>
  <si>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</si>
  <si>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</si>
  <si>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</si>
  <si>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</si>
  <si>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</si>
  <si>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</si>
  <si>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</si>
  <si>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</si>
  <si>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</si>
  <si>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</si>
  <si>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</si>
  <si>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</si>
  <si>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</si>
  <si>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</si>
  <si>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</si>
  <si>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</si>
  <si>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</si>
  <si>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</si>
  <si>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</si>
  <si>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</si>
  <si>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</si>
  <si>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</si>
  <si>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</si>
  <si>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</si>
  <si>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</si>
  <si>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</si>
  <si>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</si>
  <si>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</si>
  <si>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</si>
  <si>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</si>
  <si>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</si>
  <si>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</si>
  <si>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</si>
  <si>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</si>
  <si>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</si>
  <si>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</si>
  <si>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</si>
  <si>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</si>
  <si>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</si>
  <si>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</si>
  <si>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</si>
  <si>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</si>
  <si>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</si>
  <si>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</si>
  <si>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</si>
  <si>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</si>
  <si>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</si>
  <si>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</si>
  <si>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</si>
  <si>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</si>
  <si>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</si>
  <si>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</si>
  <si>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</si>
  <si>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</si>
  <si>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</si>
  <si>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</si>
  <si>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</si>
  <si>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</si>
  <si>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</si>
  <si>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</si>
  <si>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</si>
  <si>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</si>
  <si>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</si>
  <si>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</si>
  <si>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</si>
  <si>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</si>
  <si>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</si>
  <si>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</si>
  <si>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</si>
  <si>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</si>
  <si>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</si>
  <si>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</si>
  <si>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</si>
  <si>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</si>
  <si>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</si>
  <si>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</si>
  <si>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</si>
  <si>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</si>
  <si>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</si>
  <si>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</si>
  <si>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</si>
  <si>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</si>
  <si>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</si>
  <si>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</si>
  <si>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</si>
  <si>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</si>
  <si>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</si>
  <si>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</si>
  <si>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</si>
  <si>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</si>
  <si>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</si>
  <si>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</si>
  <si>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</si>
  <si>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</si>
  <si>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</si>
  <si>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</si>
  <si>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</si>
  <si>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</si>
  <si>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</si>
  <si>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</si>
  <si>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</si>
  <si>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</si>
  <si>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</si>
  <si>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</si>
  <si>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</si>
  <si>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</si>
  <si>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</si>
  <si>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</si>
  <si>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</si>
  <si>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</si>
  <si>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</si>
  <si>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</si>
  <si>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</si>
  <si>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</si>
  <si>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</si>
  <si>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</si>
  <si>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</si>
  <si>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</si>
  <si>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</si>
  <si>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</si>
  <si>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</si>
  <si>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</si>
  <si>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</si>
  <si>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</si>
  <si>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</si>
  <si>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</si>
  <si>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</si>
  <si>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</si>
  <si>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</si>
  <si>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</si>
  <si>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</si>
  <si>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</si>
  <si>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</si>
  <si>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</si>
  <si>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</si>
  <si>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</si>
  <si>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</si>
  <si>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</si>
  <si>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</si>
  <si>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</si>
  <si>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</si>
  <si>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</si>
  <si>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</si>
  <si>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</si>
  <si>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</si>
  <si>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</si>
  <si>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</si>
  <si>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</si>
  <si>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</si>
  <si>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</si>
  <si>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</si>
  <si>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</si>
  <si>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</si>
  <si>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</si>
  <si>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</si>
  <si>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</si>
  <si>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</si>
  <si>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</si>
  <si>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</si>
  <si>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</si>
  <si>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</si>
  <si>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</si>
  <si>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</si>
  <si>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</si>
  <si>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</si>
  <si>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</si>
  <si>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</si>
  <si>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</si>
  <si>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</si>
  <si>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</si>
  <si>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</si>
  <si>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</si>
  <si>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</si>
  <si>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</si>
  <si>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</si>
  <si>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</si>
  <si>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</si>
  <si>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</si>
  <si>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</si>
  <si>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</si>
  <si>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</si>
  <si>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</si>
  <si>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</si>
  <si>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</si>
  <si>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</si>
  <si>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</si>
  <si>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</si>
  <si>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</si>
  <si>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</si>
  <si>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</si>
  <si>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</si>
  <si>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</si>
  <si>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</si>
  <si>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</si>
  <si>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</si>
  <si>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</si>
  <si>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</si>
  <si>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</si>
  <si>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</si>
  <si>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</si>
  <si>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</si>
  <si>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</si>
  <si>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</si>
  <si>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</si>
  <si>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</si>
  <si>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</si>
  <si>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</si>
  <si>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</si>
  <si>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</si>
  <si>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</si>
  <si>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</si>
  <si>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</si>
  <si>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</si>
  <si>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</si>
  <si>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</si>
  <si>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</si>
  <si>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</si>
  <si>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</si>
  <si>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</si>
  <si>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</si>
  <si>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</si>
  <si>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</si>
  <si>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</si>
  <si>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</si>
  <si>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</si>
  <si>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</si>
  <si>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</si>
  <si>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</si>
  <si>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</si>
  <si>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</si>
  <si>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</si>
  <si>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</si>
  <si>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</si>
  <si>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</si>
  <si>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</si>
  <si>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</si>
  <si>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</si>
  <si>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</si>
  <si>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</si>
  <si>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</si>
  <si>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</si>
  <si>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</si>
  <si>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</si>
  <si>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</si>
  <si>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</si>
  <si>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</si>
  <si>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</si>
  <si>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</si>
  <si>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</si>
  <si>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</si>
  <si>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</si>
  <si>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</si>
  <si>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</si>
  <si>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</si>
  <si>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</si>
  <si>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</si>
  <si>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</si>
  <si>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</si>
  <si>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</si>
  <si>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</si>
  <si>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</si>
  <si>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</si>
  <si>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</si>
  <si>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</si>
  <si>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</si>
  <si>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</si>
  <si>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</si>
  <si>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</si>
  <si>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</si>
  <si>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</si>
  <si>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</si>
  <si>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</si>
  <si>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</si>
  <si>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</si>
  <si>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</si>
  <si>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</si>
  <si>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</si>
  <si>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</si>
  <si>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</si>
  <si>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</si>
  <si>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</si>
  <si>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</si>
  <si>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</si>
  <si>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</si>
  <si>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</si>
  <si>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</si>
  <si>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</si>
  <si>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</si>
  <si>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</si>
  <si>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</si>
  <si>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</si>
  <si>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</si>
  <si>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</si>
  <si>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</si>
  <si>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</si>
  <si>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</si>
  <si>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</si>
  <si>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</si>
  <si>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</si>
  <si>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</si>
  <si>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</si>
  <si>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</si>
  <si>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</si>
  <si>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</si>
  <si>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</si>
  <si>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</si>
  <si>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</si>
  <si>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</si>
  <si>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</si>
  <si>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</si>
  <si>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</si>
  <si>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</si>
  <si>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</si>
  <si>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</si>
  <si>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</si>
  <si>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</si>
  <si>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</si>
  <si>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</si>
  <si>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</si>
  <si>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</si>
  <si>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</si>
  <si>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</si>
  <si>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</si>
  <si>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</si>
  <si>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</si>
  <si>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</si>
  <si>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</si>
  <si>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</si>
  <si>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</si>
  <si>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</si>
  <si>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</si>
  <si>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</si>
  <si>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</si>
  <si>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</si>
  <si>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</si>
  <si>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</si>
  <si>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</si>
  <si>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</si>
  <si>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</si>
  <si>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</si>
  <si>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</si>
  <si>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</si>
  <si>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</si>
  <si>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</si>
  <si>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</si>
  <si>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</si>
  <si>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</si>
  <si>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</si>
  <si>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</si>
  <si>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</si>
  <si>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</si>
  <si>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</si>
  <si>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</si>
  <si>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</si>
  <si>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</si>
  <si>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</si>
  <si>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</si>
  <si>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</si>
  <si>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</si>
  <si>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</si>
  <si>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</si>
  <si>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</si>
  <si>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</si>
  <si>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</si>
  <si>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</si>
  <si>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</si>
  <si>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</si>
  <si>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</si>
  <si>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</si>
  <si>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</si>
  <si>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</si>
  <si>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</si>
  <si>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</si>
  <si>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</si>
  <si>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</si>
  <si>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</si>
  <si>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</si>
  <si>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</si>
  <si>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</si>
  <si>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</si>
  <si>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</si>
  <si>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</si>
  <si>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</si>
  <si>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</si>
  <si>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</si>
  <si>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</si>
  <si>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</si>
  <si>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</si>
  <si>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</si>
  <si>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</si>
  <si>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</si>
  <si>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</si>
  <si>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</si>
  <si>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</si>
  <si>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</si>
  <si>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</si>
  <si>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</si>
  <si>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</si>
  <si>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</si>
  <si>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</si>
  <si>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</si>
  <si>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</si>
  <si>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</si>
  <si>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</si>
  <si>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</si>
  <si>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</si>
  <si>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</si>
  <si>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</si>
  <si>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</si>
  <si>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</si>
  <si>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</si>
  <si>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</si>
  <si>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</si>
  <si>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</si>
  <si>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</si>
  <si>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</si>
  <si>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</si>
  <si>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</si>
  <si>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</si>
  <si>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</si>
  <si>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</si>
  <si>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</si>
  <si>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</si>
  <si>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</si>
  <si>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</si>
  <si>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</si>
  <si>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</si>
  <si>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</si>
  <si>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</si>
  <si>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</si>
  <si>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</si>
  <si>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</si>
  <si>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</si>
  <si>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</si>
  <si>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</si>
  <si>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</si>
  <si>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</si>
  <si>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</si>
  <si>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</si>
  <si>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</si>
  <si>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</si>
  <si>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</si>
  <si>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</si>
  <si>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</si>
  <si>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</si>
  <si>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</si>
  <si>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</si>
  <si>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</si>
  <si>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</si>
  <si>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</si>
  <si>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</si>
  <si>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</si>
  <si>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</si>
  <si>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</si>
  <si>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</si>
  <si>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</si>
  <si>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</si>
  <si>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</si>
  <si>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</si>
  <si>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</si>
  <si>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</si>
  <si>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</si>
  <si>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</si>
  <si>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</si>
  <si>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</si>
  <si>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</si>
  <si>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</si>
  <si>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</si>
  <si>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</si>
  <si>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</si>
  <si>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</si>
  <si>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</si>
  <si>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</si>
  <si>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</si>
  <si>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</si>
  <si>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</si>
  <si>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</si>
  <si>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</si>
  <si>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</si>
  <si>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</si>
  <si>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</si>
  <si>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</si>
  <si>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</si>
  <si>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</si>
  <si>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</si>
  <si>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</si>
  <si>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</si>
  <si>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</si>
  <si>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</si>
  <si>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</si>
  <si>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</si>
  <si>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</si>
  <si>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</si>
  <si>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</si>
  <si>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</si>
  <si>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</si>
  <si>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</si>
  <si>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</si>
  <si>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</si>
  <si>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</si>
  <si>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</si>
  <si>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</si>
  <si>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</si>
  <si>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</si>
  <si>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</si>
  <si>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</si>
  <si>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</si>
  <si>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</si>
  <si>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</si>
  <si>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</si>
  <si>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</si>
  <si>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</si>
  <si>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</si>
  <si>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</si>
  <si>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</si>
  <si>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</si>
  <si>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</si>
  <si>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</si>
  <si>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</si>
  <si>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</si>
  <si>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</si>
  <si>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</si>
  <si>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</si>
  <si>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</si>
  <si>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</si>
  <si>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</si>
  <si>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</si>
  <si>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</si>
  <si>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</si>
  <si>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</si>
  <si>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</si>
  <si>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</si>
  <si>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</si>
  <si>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</si>
  <si>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</si>
  <si>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</si>
  <si>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</si>
  <si>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</si>
  <si>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</si>
  <si>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</si>
  <si>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</si>
  <si>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</si>
  <si>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</si>
  <si>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</si>
  <si>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</si>
  <si>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</si>
  <si>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</si>
  <si>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</si>
  <si>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</si>
  <si>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</si>
  <si>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</si>
  <si>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</si>
  <si>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</si>
  <si>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</si>
  <si>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</si>
  <si>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</si>
  <si>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</si>
  <si>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</si>
  <si>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</si>
  <si>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</si>
  <si>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</si>
  <si>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</si>
  <si>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</si>
  <si>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</si>
  <si>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</si>
  <si>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</si>
  <si>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</si>
  <si>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</si>
  <si>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</si>
  <si>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</si>
  <si>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</si>
  <si>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</si>
  <si>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</si>
  <si>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</si>
  <si>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</si>
  <si>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</si>
  <si>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</si>
  <si>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</si>
  <si>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</si>
  <si>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</si>
  <si>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</si>
  <si>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</si>
  <si>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</si>
  <si>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</si>
  <si>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</si>
  <si>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</si>
  <si>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</si>
  <si>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</si>
  <si>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</si>
  <si>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</si>
  <si>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</si>
  <si>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</si>
  <si>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</si>
  <si>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</si>
  <si>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</si>
  <si>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</si>
  <si>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</si>
  <si>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</si>
  <si>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</si>
  <si>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</si>
  <si>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</si>
  <si>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</si>
  <si>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</si>
  <si>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</si>
  <si>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</si>
  <si>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</si>
  <si>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</si>
  <si>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</si>
  <si>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</si>
  <si>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</si>
  <si>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</si>
  <si>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</si>
  <si>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</si>
  <si>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</si>
  <si>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</si>
  <si>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</si>
  <si>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</si>
  <si>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</si>
  <si>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</si>
  <si>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</si>
  <si>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</si>
  <si>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</si>
  <si>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</si>
  <si>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</si>
  <si>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</si>
  <si>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</si>
  <si>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</si>
  <si>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</si>
  <si>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</si>
  <si>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</si>
  <si>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</si>
  <si>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</si>
  <si>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</si>
  <si>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</si>
  <si>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</si>
  <si>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</si>
  <si>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</si>
  <si>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</si>
  <si>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</si>
  <si>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</si>
  <si>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</si>
  <si>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</si>
  <si>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</si>
  <si>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</si>
  <si>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</si>
  <si>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</si>
  <si>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</si>
  <si>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</si>
  <si>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</si>
  <si>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</si>
  <si>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</si>
  <si>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</si>
  <si>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</si>
  <si>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</si>
  <si>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</si>
  <si>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</si>
  <si>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</si>
  <si>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</si>
  <si>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</si>
  <si>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</si>
  <si>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</si>
  <si>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</si>
  <si>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</si>
  <si>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</si>
  <si>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</si>
  <si>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</si>
  <si>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</si>
  <si>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</si>
  <si>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</si>
  <si>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</si>
  <si>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</si>
  <si>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</si>
  <si>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</si>
  <si>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</si>
  <si>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</si>
  <si>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</si>
  <si>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</si>
  <si>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</si>
  <si>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</si>
  <si>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</si>
  <si>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</si>
  <si>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</si>
  <si>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</si>
  <si>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</si>
  <si>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</si>
  <si>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</si>
  <si>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</si>
  <si>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</si>
  <si>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</si>
  <si>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</si>
  <si>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</si>
  <si>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</si>
  <si>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</si>
  <si>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</si>
  <si>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</si>
  <si>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</si>
  <si>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</si>
  <si>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</si>
  <si>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</si>
  <si>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</si>
  <si>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</si>
  <si>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</si>
  <si>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</si>
  <si>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</si>
  <si>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</si>
  <si>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</si>
  <si>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</si>
  <si>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</si>
  <si>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</si>
  <si>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</si>
  <si>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</si>
  <si>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</si>
  <si>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</si>
  <si>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</si>
  <si>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</si>
  <si>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</si>
  <si>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</si>
  <si>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</si>
  <si>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</si>
  <si>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</si>
  <si>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</si>
  <si>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</si>
  <si>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</si>
  <si>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</si>
  <si>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</si>
  <si>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</si>
  <si>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</si>
  <si>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</si>
  <si>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</si>
  <si>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</si>
  <si>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</si>
  <si>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</si>
  <si>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</si>
  <si>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</si>
  <si>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</si>
  <si>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</si>
  <si>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</si>
  <si>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</si>
  <si>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</si>
  <si>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</si>
  <si>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</si>
  <si>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</si>
  <si>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</si>
  <si>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</si>
  <si>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</si>
  <si>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</si>
  <si>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</si>
  <si>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</si>
  <si>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</si>
  <si>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</si>
  <si>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</si>
  <si>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</si>
  <si>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</si>
  <si>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</si>
  <si>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</si>
  <si>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</si>
  <si>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</si>
  <si>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</si>
  <si>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</si>
  <si>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</si>
  <si>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</si>
  <si>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</si>
  <si>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</si>
  <si>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</si>
  <si>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</si>
  <si>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</si>
  <si>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</si>
  <si>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</si>
  <si>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</si>
  <si>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</si>
  <si>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</si>
  <si>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</si>
  <si>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</si>
  <si>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</si>
  <si>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</si>
  <si>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</si>
  <si>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</si>
  <si>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</si>
  <si>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</si>
  <si>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</si>
  <si>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</si>
  <si>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</si>
  <si>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</si>
  <si>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</si>
  <si>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</si>
  <si>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</si>
  <si>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</si>
  <si>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</si>
  <si>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</si>
  <si>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</si>
  <si>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</si>
  <si>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</si>
  <si>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</si>
  <si>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</si>
  <si>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</si>
  <si>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</si>
  <si>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</si>
  <si>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</si>
  <si>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</si>
  <si>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</si>
  <si>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City of Orange</t>
  </si>
  <si>
    <t>Tom Hatch</t>
  </si>
  <si>
    <t>300 E. Chapman Ave</t>
  </si>
  <si>
    <t>thatch@cityoforange.org</t>
  </si>
  <si>
    <t>390-322-15</t>
  </si>
  <si>
    <t>CDLAC-TCAC Joint Application (submitting concurrently)</t>
  </si>
  <si>
    <t>3200 Douglas Blvd., Suite 200</t>
  </si>
  <si>
    <t xml:space="preserve">Roseville </t>
  </si>
  <si>
    <t>CA</t>
  </si>
  <si>
    <t>Darren Bobrowsky</t>
  </si>
  <si>
    <t>dbobrowsky@usapropfund.com</t>
  </si>
  <si>
    <t>Riverside Charitable Corporation</t>
  </si>
  <si>
    <t>14131 Yorba Street, Suite 204</t>
  </si>
  <si>
    <t>Tustin</t>
  </si>
  <si>
    <t>Kenneth S. Robertson</t>
  </si>
  <si>
    <t>USA Properties Fund, Inc.</t>
  </si>
  <si>
    <t>40%/60% Average Income</t>
  </si>
  <si>
    <t>Administrative GP</t>
  </si>
  <si>
    <t>To Be Formed</t>
  </si>
  <si>
    <t>ksr@riversidecharitable.org</t>
  </si>
  <si>
    <t>Roseville</t>
  </si>
  <si>
    <t>General Partner</t>
  </si>
  <si>
    <t>USA Multi-Family Development</t>
  </si>
  <si>
    <t>Roseville, CA 95661</t>
  </si>
  <si>
    <t>Bocarsly Emden Cowan Esmail &amp; Arndt LLP</t>
  </si>
  <si>
    <t>633 West Fifth Street, 64th Floor</t>
  </si>
  <si>
    <t>Los Angeles, CA 90071</t>
  </si>
  <si>
    <t>Kyle Arndt</t>
  </si>
  <si>
    <t>karndt@bocarsly.com</t>
  </si>
  <si>
    <t>USA Construction Management, Inc.</t>
  </si>
  <si>
    <t>tpiscitello@usapropfund.com</t>
  </si>
  <si>
    <t>Novogradac &amp; Company LLP</t>
  </si>
  <si>
    <t>1160 Battery Street, East Bldg, 4th Floor</t>
  </si>
  <si>
    <t>San Francisco, CA 94111</t>
  </si>
  <si>
    <t>Mike Morrison</t>
  </si>
  <si>
    <t>(415) 356-8025</t>
  </si>
  <si>
    <t>mike.morrison@novoco.com</t>
  </si>
  <si>
    <t>California Municipal Finance Agency</t>
  </si>
  <si>
    <t>2111 Palomar Airport Road, #320</t>
  </si>
  <si>
    <t>Carlsbad, CA 92011</t>
  </si>
  <si>
    <t>Anthony Stubbs</t>
  </si>
  <si>
    <t>astubbs@cmfa-ca.com</t>
  </si>
  <si>
    <t>USA Multifamily Management, Inc.</t>
  </si>
  <si>
    <t>April Atkinson</t>
  </si>
  <si>
    <t>aatkinson@usapropfund.com</t>
  </si>
  <si>
    <t>WNC</t>
  </si>
  <si>
    <t>A/C</t>
  </si>
  <si>
    <t>Orange County Community Resources</t>
  </si>
  <si>
    <t>Other (Specify below)</t>
  </si>
  <si>
    <t xml:space="preserve"> three (3) buildings which are 3-4-stories in height</t>
  </si>
  <si>
    <t>AO Architects</t>
  </si>
  <si>
    <t>144 N. orange St.</t>
  </si>
  <si>
    <t>Orange, Ca 92866</t>
  </si>
  <si>
    <t>714-639-9860</t>
  </si>
  <si>
    <t>edwardw@aoarchitects.com</t>
  </si>
  <si>
    <t>Not Applicable</t>
  </si>
  <si>
    <t>Kinetic Valuation</t>
  </si>
  <si>
    <t>11060 Oak Street, Suite 6</t>
  </si>
  <si>
    <t>Omaha, NE 68144</t>
  </si>
  <si>
    <t>Jay Wortmann</t>
  </si>
  <si>
    <t>jay@kvgteam.com</t>
  </si>
  <si>
    <t>Sr. Vice President</t>
  </si>
  <si>
    <t>Orion</t>
  </si>
  <si>
    <t>Moderate Resource</t>
  </si>
  <si>
    <t>1800 E. La Veta</t>
  </si>
  <si>
    <t>, 2022 at</t>
  </si>
  <si>
    <t>March</t>
  </si>
  <si>
    <t>Antonio Piscitello</t>
  </si>
  <si>
    <t>17782 Sky Park Circle</t>
  </si>
  <si>
    <t>Irvine, CA  92614</t>
  </si>
  <si>
    <t>Jessica Captanis</t>
  </si>
  <si>
    <t>jcaptanis@wncinc.com</t>
  </si>
  <si>
    <t>Secured by Leasehold Interest</t>
  </si>
  <si>
    <t>Citibank, N.A.</t>
  </si>
  <si>
    <t>Tax- Exempt Bonds</t>
  </si>
  <si>
    <t>Taxable Loan</t>
  </si>
  <si>
    <t>Geoffrey C. Brown</t>
  </si>
  <si>
    <t>Citibank, N.A. - Tax Exempt Bonds</t>
  </si>
  <si>
    <t>Deferred Fees</t>
  </si>
  <si>
    <t>Variable</t>
  </si>
  <si>
    <t>325 E. Hillcrest, Suite 160</t>
  </si>
  <si>
    <t>Thousand Oaks</t>
  </si>
  <si>
    <t>Mike Hemmens</t>
  </si>
  <si>
    <t>(805) 557-0933</t>
  </si>
  <si>
    <t>Fixed</t>
  </si>
  <si>
    <t>14131 Yorba St.</t>
  </si>
  <si>
    <t>Loan</t>
  </si>
  <si>
    <t>Irvine</t>
  </si>
  <si>
    <t>(949) 439-2616</t>
  </si>
  <si>
    <t>Tax Credit Equity</t>
  </si>
  <si>
    <t>I/O</t>
  </si>
  <si>
    <t>NOI during Construction</t>
  </si>
  <si>
    <t>USA Multi-Family Development, Inc.</t>
  </si>
  <si>
    <t>Tax Exempt Bonds - Perm Loan</t>
  </si>
  <si>
    <t>3200 Douglas Blvd., Ste 200</t>
  </si>
  <si>
    <t>(916) 773-6060</t>
  </si>
  <si>
    <t>App Fees, Late Fees, Turnover Fees</t>
  </si>
  <si>
    <t>Admininstrative</t>
  </si>
  <si>
    <t>Compliance</t>
  </si>
  <si>
    <t>Tenant Relations</t>
  </si>
  <si>
    <t>Business License and Permits</t>
  </si>
  <si>
    <t xml:space="preserve">Ground Lease Payment </t>
  </si>
  <si>
    <t>Construction Inspections</t>
  </si>
  <si>
    <t>Property Management Start Up Cots</t>
  </si>
  <si>
    <t>Developer Legal</t>
  </si>
  <si>
    <t>Interest Prior to Conversion</t>
  </si>
  <si>
    <t>Citibank - Recycled CMFA Bonds</t>
  </si>
  <si>
    <t>WNC - Tax Credit Equity</t>
  </si>
  <si>
    <t>RCC Loan</t>
  </si>
  <si>
    <t>Below residual receipts line for cash flow</t>
  </si>
  <si>
    <t xml:space="preserve">Medium Density Residential		</t>
  </si>
  <si>
    <t>R3- 24 DU/AC</t>
  </si>
  <si>
    <t>R3- 43 DU/AC</t>
  </si>
  <si>
    <t>32' or 2 Stories</t>
  </si>
  <si>
    <t>2.10 City/ .50 Density Bonus Law</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</si>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</sst>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34009">
    <xf numFmtId="0" fontId="0" fillId="0" borderId="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3" fillId="24"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3" fillId="35"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5" fillId="37" borderId="18" applyNumberFormat="0" applyAlignment="0" applyProtection="0"/>
    <xf numFmtId="0" fontId="85" fillId="37" borderId="18" applyNumberFormat="0" applyAlignment="0" applyProtection="0"/>
    <xf numFmtId="0" fontId="86" fillId="38"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9"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40"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1"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22" fillId="0" borderId="0"/>
    <xf numFmtId="0" fontId="74"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74"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97" fillId="37" borderId="25" applyNumberFormat="0" applyAlignment="0" applyProtection="0"/>
    <xf numFmtId="0" fontId="97" fillId="37"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9" fontId="13" fillId="0" borderId="0" applyFont="0" applyFill="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98" fillId="0" borderId="0" applyNumberForma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62"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0" fillId="0" borderId="0" xfId="0" applyFont="1"/>
    <xf numFmtId="0" fontId="13" fillId="0" borderId="0" xfId="0" applyFont="1"/>
    <xf numFmtId="0" fontId="22" fillId="0" borderId="0" xfId="0" applyFont="1" applyProtection="1"/>
    <xf numFmtId="0" fontId="0" fillId="0" borderId="4" xfId="0" applyBorder="1"/>
    <xf numFmtId="0" fontId="0" fillId="0" borderId="0" xfId="0" applyAlignment="1"/>
    <xf numFmtId="0" fontId="22" fillId="0" borderId="0" xfId="0" applyFont="1" applyAlignment="1">
      <alignment horizontal="center"/>
    </xf>
    <xf numFmtId="0" fontId="13"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0" fillId="0" borderId="4" xfId="0" applyFont="1" applyBorder="1"/>
    <xf numFmtId="164" fontId="0" fillId="0" borderId="0" xfId="0" applyNumberFormat="1" applyFill="1" applyBorder="1" applyAlignment="1" applyProtection="1">
      <alignment horizontal="right"/>
    </xf>
    <xf numFmtId="0" fontId="22" fillId="0" borderId="0" xfId="0" applyFont="1" applyFill="1" applyBorder="1" applyAlignment="1" applyProtection="1">
      <alignment horizontal="center"/>
    </xf>
    <xf numFmtId="0" fontId="20" fillId="0" borderId="0" xfId="0" applyFont="1" applyFill="1" applyBorder="1" applyAlignment="1" applyProtection="1">
      <alignment horizontal="center"/>
    </xf>
    <xf numFmtId="0" fontId="13" fillId="0" borderId="0" xfId="543" applyFont="1" applyAlignment="1" applyProtection="1"/>
    <xf numFmtId="0" fontId="13" fillId="0" borderId="0" xfId="0" applyFont="1" applyFill="1"/>
    <xf numFmtId="0" fontId="20" fillId="0" borderId="0" xfId="0" applyFont="1" applyAlignment="1" applyProtection="1">
      <alignment horizontal="center"/>
    </xf>
    <xf numFmtId="0" fontId="22" fillId="0" borderId="0" xfId="0" applyFont="1" applyAlignment="1" applyProtection="1">
      <alignment horizontal="left" vertical="top" wrapText="1"/>
    </xf>
    <xf numFmtId="0" fontId="0" fillId="0" borderId="0" xfId="0" applyBorder="1" applyProtection="1"/>
    <xf numFmtId="0" fontId="28" fillId="0" borderId="0" xfId="0" applyFont="1" applyProtection="1"/>
    <xf numFmtId="0" fontId="21" fillId="0" borderId="0" xfId="0" applyFont="1" applyAlignment="1" applyProtection="1">
      <alignment vertical="top"/>
    </xf>
    <xf numFmtId="0" fontId="21" fillId="0" borderId="0" xfId="0" applyFont="1" applyAlignment="1" applyProtection="1">
      <alignment vertical="top" wrapText="1"/>
    </xf>
    <xf numFmtId="0" fontId="22" fillId="0" borderId="0" xfId="0" applyFont="1" applyAlignment="1" applyProtection="1">
      <alignment horizontal="left" indent="4"/>
    </xf>
    <xf numFmtId="0" fontId="22" fillId="0" borderId="0" xfId="0" applyFont="1" applyAlignment="1" applyProtection="1"/>
    <xf numFmtId="0" fontId="21" fillId="0" borderId="0" xfId="0" applyFont="1" applyAlignment="1" applyProtection="1">
      <alignment horizontal="left" vertical="top"/>
    </xf>
    <xf numFmtId="0" fontId="0" fillId="0" borderId="0" xfId="0" applyAlignment="1" applyProtection="1"/>
    <xf numFmtId="0" fontId="21" fillId="0" borderId="0" xfId="0" applyFont="1" applyAlignment="1" applyProtection="1">
      <alignment horizontal="left"/>
    </xf>
    <xf numFmtId="0" fontId="21" fillId="0" borderId="0" xfId="0" applyFont="1" applyAlignment="1" applyProtection="1"/>
    <xf numFmtId="0" fontId="21" fillId="0" borderId="0" xfId="0" applyFont="1" applyProtection="1"/>
    <xf numFmtId="0" fontId="33" fillId="0" borderId="0" xfId="543" applyFont="1" applyFill="1" applyProtection="1"/>
    <xf numFmtId="0" fontId="20" fillId="0" borderId="0" xfId="0" applyFont="1" applyFill="1" applyBorder="1" applyProtection="1"/>
    <xf numFmtId="1" fontId="21" fillId="0" borderId="0" xfId="0" applyNumberFormat="1" applyFont="1" applyBorder="1" applyAlignment="1" applyProtection="1">
      <alignment horizontal="left"/>
    </xf>
    <xf numFmtId="0" fontId="0" fillId="0" borderId="0" xfId="0" applyFill="1" applyProtection="1"/>
    <xf numFmtId="0" fontId="23" fillId="0" borderId="0" xfId="0" applyFont="1" applyProtection="1"/>
    <xf numFmtId="1" fontId="21" fillId="0" borderId="0" xfId="0" applyNumberFormat="1" applyFont="1" applyBorder="1" applyAlignment="1" applyProtection="1">
      <alignment horizontal="right"/>
    </xf>
    <xf numFmtId="0" fontId="0" fillId="0" borderId="0" xfId="0" applyBorder="1" applyAlignment="1" applyProtection="1">
      <alignment horizontal="right"/>
    </xf>
    <xf numFmtId="1" fontId="21" fillId="0" borderId="0" xfId="0" applyNumberFormat="1" applyFont="1" applyFill="1" applyBorder="1" applyAlignment="1" applyProtection="1">
      <alignment horizontal="left"/>
    </xf>
    <xf numFmtId="0" fontId="0" fillId="0" borderId="0" xfId="0" applyBorder="1" applyAlignment="1" applyProtection="1">
      <alignment horizontal="left"/>
    </xf>
    <xf numFmtId="0" fontId="21" fillId="0" borderId="0" xfId="0" applyFont="1" applyBorder="1" applyAlignment="1" applyProtection="1">
      <alignment horizontal="left"/>
    </xf>
    <xf numFmtId="0" fontId="21" fillId="0" borderId="0" xfId="0" applyFont="1" applyFill="1" applyBorder="1" applyAlignment="1" applyProtection="1">
      <alignment horizontal="left"/>
    </xf>
    <xf numFmtId="0" fontId="32" fillId="0" borderId="0" xfId="0" applyFont="1" applyBorder="1" applyProtection="1"/>
    <xf numFmtId="0" fontId="25" fillId="0" borderId="0" xfId="0" applyFont="1" applyBorder="1" applyProtection="1"/>
    <xf numFmtId="0" fontId="20" fillId="0" borderId="0" xfId="0" applyFont="1" applyBorder="1" applyProtection="1"/>
    <xf numFmtId="0" fontId="20" fillId="0" borderId="0" xfId="0" applyFont="1" applyProtection="1"/>
    <xf numFmtId="0" fontId="13" fillId="0" borderId="0" xfId="543" applyFont="1" applyProtection="1"/>
    <xf numFmtId="172" fontId="13" fillId="0" borderId="0" xfId="543" applyNumberFormat="1" applyFont="1" applyAlignment="1" applyProtection="1"/>
    <xf numFmtId="9" fontId="13" fillId="0" borderId="0" xfId="543" applyNumberFormat="1" applyFont="1" applyAlignment="1" applyProtection="1">
      <alignment horizontal="left"/>
    </xf>
    <xf numFmtId="168" fontId="13" fillId="0" borderId="0" xfId="543" applyNumberFormat="1" applyFont="1" applyProtection="1"/>
    <xf numFmtId="168" fontId="13" fillId="0" borderId="0" xfId="543" applyNumberFormat="1" applyFont="1" applyFill="1" applyProtection="1"/>
    <xf numFmtId="0" fontId="13" fillId="0" borderId="0" xfId="543" applyFont="1" applyFill="1" applyProtection="1"/>
    <xf numFmtId="0" fontId="22" fillId="0" borderId="0" xfId="0" applyFont="1" applyBorder="1" applyProtection="1"/>
    <xf numFmtId="0" fontId="13" fillId="0" borderId="0" xfId="0" applyFont="1" applyProtection="1"/>
    <xf numFmtId="0" fontId="22" fillId="0" borderId="0" xfId="0" applyFont="1" applyBorder="1" applyAlignment="1" applyProtection="1">
      <alignment horizontal="right"/>
    </xf>
    <xf numFmtId="0" fontId="22" fillId="0" borderId="0" xfId="0" applyFont="1" applyFill="1" applyBorder="1" applyProtection="1"/>
    <xf numFmtId="0" fontId="36" fillId="0" borderId="0" xfId="0" applyFont="1" applyProtection="1"/>
    <xf numFmtId="0" fontId="22" fillId="0" borderId="0" xfId="0" applyFont="1" applyFill="1" applyBorder="1" applyAlignment="1" applyProtection="1">
      <alignment horizontal="left"/>
    </xf>
    <xf numFmtId="0" fontId="24" fillId="0" borderId="0" xfId="0" applyFont="1" applyFill="1" applyBorder="1" applyProtection="1"/>
    <xf numFmtId="0" fontId="26" fillId="0" borderId="0" xfId="0" applyFont="1" applyProtection="1"/>
    <xf numFmtId="0" fontId="20" fillId="0" borderId="6" xfId="0" applyFont="1" applyBorder="1" applyAlignment="1" applyProtection="1">
      <alignment horizontal="center"/>
    </xf>
    <xf numFmtId="0" fontId="23" fillId="0" borderId="0" xfId="0" applyFont="1" applyFill="1" applyBorder="1" applyProtection="1"/>
    <xf numFmtId="0" fontId="3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0" fillId="0" borderId="1"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0" fillId="0" borderId="4" xfId="0" applyFont="1" applyBorder="1" applyAlignment="1" applyProtection="1">
      <alignment horizontal="center"/>
    </xf>
    <xf numFmtId="0" fontId="29" fillId="0" borderId="3" xfId="0" applyFont="1" applyFill="1" applyBorder="1" applyAlignment="1" applyProtection="1">
      <alignment horizontal="left"/>
    </xf>
    <xf numFmtId="0" fontId="29" fillId="0" borderId="9" xfId="0" applyFont="1" applyFill="1" applyBorder="1" applyAlignment="1" applyProtection="1">
      <alignment horizontal="lef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0" fontId="29" fillId="0" borderId="0" xfId="0" applyFont="1" applyFill="1" applyBorder="1" applyAlignment="1" applyProtection="1">
      <alignment horizontal="left"/>
    </xf>
    <xf numFmtId="0" fontId="0" fillId="0" borderId="0" xfId="0" applyFill="1" applyBorder="1" applyAlignment="1" applyProtection="1"/>
    <xf numFmtId="0" fontId="20" fillId="0" borderId="0" xfId="0" applyFont="1" applyBorder="1" applyAlignment="1" applyProtection="1">
      <alignment horizontal="right"/>
    </xf>
    <xf numFmtId="0" fontId="0" fillId="0" borderId="0" xfId="0" applyFill="1" applyBorder="1" applyAlignment="1" applyProtection="1">
      <alignment horizontal="right"/>
    </xf>
    <xf numFmtId="0" fontId="20" fillId="0" borderId="0" xfId="0" applyFont="1" applyFill="1" applyBorder="1" applyAlignment="1" applyProtection="1">
      <alignment horizontal="right"/>
    </xf>
    <xf numFmtId="0" fontId="20" fillId="0" borderId="0" xfId="0" applyFont="1" applyFill="1" applyBorder="1" applyAlignment="1" applyProtection="1">
      <alignment horizontal="left"/>
    </xf>
    <xf numFmtId="0" fontId="20"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2" fillId="0" borderId="11" xfId="0" applyFont="1" applyBorder="1" applyAlignment="1" applyProtection="1">
      <alignment horizontal="left"/>
    </xf>
    <xf numFmtId="0" fontId="20"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0" fillId="0" borderId="0" xfId="0" applyFont="1" applyAlignment="1" applyProtection="1"/>
    <xf numFmtId="0" fontId="22" fillId="0" borderId="3" xfId="0" applyFont="1" applyBorder="1" applyProtection="1"/>
    <xf numFmtId="0" fontId="22" fillId="0" borderId="0" xfId="543" applyFont="1" applyProtection="1"/>
    <xf numFmtId="0" fontId="38" fillId="0" borderId="0" xfId="543" applyFont="1" applyAlignment="1" applyProtection="1"/>
    <xf numFmtId="49" fontId="13" fillId="0" borderId="0" xfId="543" applyNumberFormat="1" applyFont="1" applyProtection="1"/>
    <xf numFmtId="0" fontId="36" fillId="0" borderId="0" xfId="543" applyFont="1" applyProtection="1"/>
    <xf numFmtId="168" fontId="33" fillId="0" borderId="6" xfId="543" applyNumberFormat="1" applyFont="1" applyFill="1" applyBorder="1" applyAlignment="1" applyProtection="1">
      <alignment horizontal="left"/>
    </xf>
    <xf numFmtId="168" fontId="33" fillId="0" borderId="6" xfId="543" applyNumberFormat="1" applyFont="1" applyFill="1" applyBorder="1" applyAlignment="1" applyProtection="1">
      <alignment horizontal="center"/>
    </xf>
    <xf numFmtId="0" fontId="13" fillId="0" borderId="8" xfId="543" applyFont="1" applyBorder="1" applyProtection="1"/>
    <xf numFmtId="0" fontId="33" fillId="0" borderId="0" xfId="543" applyFont="1" applyBorder="1" applyAlignment="1" applyProtection="1">
      <alignment horizontal="center"/>
    </xf>
    <xf numFmtId="0" fontId="13" fillId="0" borderId="0" xfId="543" applyFont="1" applyBorder="1" applyProtection="1"/>
    <xf numFmtId="0" fontId="32" fillId="0" borderId="9" xfId="543" applyFont="1" applyBorder="1" applyAlignment="1" applyProtection="1">
      <alignment horizontal="left" vertical="top" wrapText="1"/>
    </xf>
    <xf numFmtId="0" fontId="32" fillId="0" borderId="6" xfId="543" applyFont="1" applyBorder="1" applyAlignment="1" applyProtection="1">
      <alignment horizontal="center" vertical="top" wrapText="1"/>
    </xf>
    <xf numFmtId="0" fontId="13" fillId="0" borderId="9" xfId="543" applyFont="1" applyBorder="1" applyProtection="1"/>
    <xf numFmtId="0" fontId="13" fillId="0" borderId="10" xfId="543" applyFont="1" applyBorder="1" applyProtection="1"/>
    <xf numFmtId="0" fontId="13" fillId="0" borderId="1" xfId="543" applyFont="1" applyBorder="1" applyProtection="1"/>
    <xf numFmtId="0" fontId="33" fillId="0" borderId="2" xfId="543" applyFont="1" applyBorder="1" applyAlignment="1" applyProtection="1">
      <alignment horizontal="center"/>
    </xf>
    <xf numFmtId="0" fontId="35" fillId="0" borderId="8" xfId="543" applyFont="1" applyBorder="1" applyAlignment="1" applyProtection="1">
      <alignment horizontal="left" vertical="top" wrapText="1"/>
    </xf>
    <xf numFmtId="0" fontId="32" fillId="0" borderId="0" xfId="543" applyFont="1" applyBorder="1" applyAlignment="1" applyProtection="1">
      <alignment horizontal="center" vertical="top" wrapText="1"/>
    </xf>
    <xf numFmtId="0" fontId="13" fillId="0" borderId="12" xfId="543" applyFont="1" applyBorder="1" applyProtection="1"/>
    <xf numFmtId="0" fontId="35" fillId="0" borderId="0" xfId="543" applyFont="1" applyBorder="1" applyAlignment="1" applyProtection="1">
      <alignment horizontal="center" vertical="top" wrapText="1"/>
    </xf>
    <xf numFmtId="0" fontId="35" fillId="0" borderId="9" xfId="543" applyFont="1" applyBorder="1" applyAlignment="1" applyProtection="1">
      <alignment horizontal="left" vertical="top" wrapText="1"/>
    </xf>
    <xf numFmtId="0" fontId="13" fillId="0" borderId="2" xfId="543" applyFont="1" applyBorder="1" applyProtection="1"/>
    <xf numFmtId="0" fontId="13" fillId="0" borderId="7" xfId="543" applyFont="1" applyBorder="1" applyProtection="1"/>
    <xf numFmtId="172" fontId="13" fillId="0" borderId="0" xfId="543" applyNumberFormat="1" applyFont="1" applyProtection="1"/>
    <xf numFmtId="172" fontId="13" fillId="0" borderId="0" xfId="543" applyNumberFormat="1" applyFont="1" applyBorder="1" applyAlignment="1" applyProtection="1"/>
    <xf numFmtId="0" fontId="32" fillId="0" borderId="0" xfId="543" applyFont="1" applyAlignment="1" applyProtection="1"/>
    <xf numFmtId="0" fontId="13" fillId="0" borderId="0" xfId="543" applyFont="1" applyFill="1" applyAlignment="1" applyProtection="1">
      <alignment horizontal="center"/>
    </xf>
    <xf numFmtId="0" fontId="22" fillId="0" borderId="0" xfId="0" applyFont="1" applyFill="1" applyProtection="1"/>
    <xf numFmtId="0" fontId="38" fillId="0" borderId="0" xfId="543" applyFont="1" applyProtection="1"/>
    <xf numFmtId="0" fontId="22" fillId="0" borderId="0" xfId="0" applyFont="1" applyAlignment="1" applyProtection="1">
      <alignment horizontal="center"/>
    </xf>
    <xf numFmtId="0" fontId="21" fillId="0" borderId="6" xfId="543" applyFont="1" applyBorder="1" applyAlignment="1" applyProtection="1">
      <alignment vertical="top" wrapText="1"/>
    </xf>
    <xf numFmtId="0" fontId="20" fillId="0" borderId="0" xfId="0" applyFont="1" applyAlignment="1" applyProtection="1">
      <alignment horizontal="left"/>
    </xf>
    <xf numFmtId="0" fontId="22" fillId="0" borderId="0" xfId="0" applyFont="1" applyAlignment="1" applyProtection="1">
      <alignment horizontal="left"/>
    </xf>
    <xf numFmtId="0" fontId="20" fillId="0" borderId="0" xfId="0" applyFont="1" applyAlignment="1" applyProtection="1">
      <alignment horizontal="right"/>
    </xf>
    <xf numFmtId="0" fontId="22" fillId="0" borderId="0" xfId="0" applyFont="1" applyAlignment="1" applyProtection="1">
      <alignment horizontal="right"/>
    </xf>
    <xf numFmtId="0" fontId="22"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2" fillId="0" borderId="0" xfId="0" applyNumberFormat="1" applyFont="1" applyAlignment="1" applyProtection="1"/>
    <xf numFmtId="0" fontId="20" fillId="0" borderId="6" xfId="0" applyFont="1" applyBorder="1" applyAlignment="1" applyProtection="1">
      <alignment horizontal="right"/>
    </xf>
    <xf numFmtId="0" fontId="19" fillId="0" borderId="0" xfId="0" applyFont="1" applyFill="1" applyBorder="1" applyAlignment="1" applyProtection="1">
      <alignment horizontal="center" vertical="center"/>
    </xf>
    <xf numFmtId="0" fontId="20" fillId="0" borderId="0" xfId="0" applyFont="1" applyAlignment="1" applyProtection="1">
      <alignment vertical="top"/>
    </xf>
    <xf numFmtId="166" fontId="0" fillId="0" borderId="0" xfId="0" applyNumberFormat="1" applyFill="1" applyBorder="1" applyAlignment="1" applyProtection="1">
      <alignment horizontal="right"/>
    </xf>
    <xf numFmtId="0" fontId="22" fillId="0" borderId="0" xfId="0" applyFont="1" applyBorder="1" applyAlignment="1" applyProtection="1">
      <alignment horizontal="left"/>
    </xf>
    <xf numFmtId="0" fontId="0" fillId="0" borderId="4" xfId="0" applyFill="1" applyBorder="1" applyProtection="1"/>
    <xf numFmtId="0" fontId="22" fillId="0" borderId="0" xfId="0" applyFont="1"/>
    <xf numFmtId="0" fontId="22" fillId="0" borderId="0" xfId="0" applyFont="1" applyBorder="1"/>
    <xf numFmtId="0" fontId="22" fillId="0" borderId="0" xfId="0" applyFont="1" applyAlignment="1">
      <alignment horizontal="left"/>
    </xf>
    <xf numFmtId="0" fontId="43" fillId="0" borderId="0" xfId="0" applyFont="1"/>
    <xf numFmtId="0" fontId="30" fillId="0" borderId="0" xfId="0" applyFont="1"/>
    <xf numFmtId="0" fontId="20" fillId="0" borderId="0" xfId="0" applyNumberFormat="1" applyFont="1"/>
    <xf numFmtId="0" fontId="13" fillId="0" borderId="0" xfId="0" applyFont="1" applyBorder="1"/>
    <xf numFmtId="0" fontId="14" fillId="0" borderId="0" xfId="244" applyBorder="1" applyProtection="1"/>
    <xf numFmtId="0" fontId="14" fillId="0" borderId="0" xfId="244" applyFill="1" applyBorder="1" applyAlignment="1">
      <alignment horizontal="center" vertical="center"/>
    </xf>
    <xf numFmtId="0" fontId="13" fillId="0" borderId="3" xfId="543" applyFont="1" applyBorder="1" applyProtection="1"/>
    <xf numFmtId="0" fontId="35" fillId="0" borderId="4" xfId="543" applyNumberFormat="1" applyFont="1" applyBorder="1" applyAlignment="1" applyProtection="1">
      <alignment horizontal="right" vertical="top" wrapText="1"/>
    </xf>
    <xf numFmtId="0" fontId="22" fillId="0" borderId="6" xfId="0" applyFont="1" applyBorder="1" applyProtection="1"/>
    <xf numFmtId="0" fontId="22" fillId="0" borderId="2" xfId="0" applyFont="1" applyBorder="1" applyProtection="1"/>
    <xf numFmtId="0" fontId="22" fillId="0" borderId="7" xfId="0" applyFont="1" applyBorder="1" applyProtection="1"/>
    <xf numFmtId="0" fontId="22" fillId="0" borderId="12" xfId="0" applyFont="1" applyBorder="1" applyProtection="1"/>
    <xf numFmtId="0" fontId="22" fillId="0" borderId="9" xfId="0" applyFont="1" applyBorder="1" applyProtection="1"/>
    <xf numFmtId="0" fontId="22" fillId="0" borderId="10" xfId="0" applyFont="1" applyBorder="1" applyProtection="1"/>
    <xf numFmtId="0" fontId="27" fillId="0" borderId="6" xfId="0" applyFont="1" applyBorder="1" applyAlignment="1" applyProtection="1">
      <alignment vertical="top" wrapText="1"/>
    </xf>
    <xf numFmtId="0" fontId="27" fillId="0" borderId="5" xfId="0" applyFont="1" applyBorder="1" applyAlignment="1" applyProtection="1">
      <alignment vertical="top" wrapText="1"/>
    </xf>
    <xf numFmtId="0" fontId="27" fillId="0" borderId="4" xfId="0" applyFont="1" applyBorder="1" applyAlignment="1" applyProtection="1">
      <alignment vertical="top" wrapText="1"/>
    </xf>
    <xf numFmtId="0" fontId="27"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0" fillId="0" borderId="2" xfId="0" applyFont="1" applyBorder="1" applyProtection="1"/>
    <xf numFmtId="0" fontId="22" fillId="0" borderId="0" xfId="0" applyFont="1" applyAlignment="1" applyProtection="1">
      <alignment vertical="top"/>
    </xf>
    <xf numFmtId="0" fontId="22" fillId="0" borderId="0" xfId="0" applyFont="1" applyAlignment="1" applyProtection="1">
      <alignment vertical="top" wrapText="1"/>
    </xf>
    <xf numFmtId="0" fontId="22" fillId="0" borderId="0" xfId="0" applyNumberFormat="1" applyFont="1" applyAlignment="1" applyProtection="1">
      <alignment horizontal="left" vertical="top"/>
    </xf>
    <xf numFmtId="0" fontId="22" fillId="0" borderId="0" xfId="0" applyNumberFormat="1" applyFont="1" applyProtection="1"/>
    <xf numFmtId="0" fontId="13" fillId="0" borderId="0" xfId="0" applyFont="1" applyBorder="1" applyProtection="1"/>
    <xf numFmtId="0" fontId="13" fillId="0" borderId="0" xfId="0" applyFont="1" applyBorder="1" applyAlignment="1" applyProtection="1"/>
    <xf numFmtId="0" fontId="13" fillId="0" borderId="0" xfId="0" applyFont="1" applyBorder="1" applyAlignment="1" applyProtection="1">
      <alignment horizontal="left"/>
    </xf>
    <xf numFmtId="0" fontId="13" fillId="0" borderId="0" xfId="0" applyFont="1" applyAlignment="1" applyProtection="1">
      <alignment vertical="top"/>
    </xf>
    <xf numFmtId="0" fontId="13" fillId="0" borderId="0" xfId="0" applyFont="1" applyAlignment="1" applyProtection="1"/>
    <xf numFmtId="0" fontId="22" fillId="0" borderId="0" xfId="0" applyFont="1" applyFill="1"/>
    <xf numFmtId="0" fontId="20" fillId="0" borderId="0" xfId="0" applyFont="1" applyFill="1"/>
    <xf numFmtId="0" fontId="42" fillId="0" borderId="0" xfId="0" applyFont="1"/>
    <xf numFmtId="0" fontId="13" fillId="0" borderId="3" xfId="0" applyFont="1" applyBorder="1" applyProtection="1"/>
    <xf numFmtId="0" fontId="13"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7" fillId="3" borderId="4" xfId="0" applyFont="1" applyFill="1" applyBorder="1" applyAlignment="1" applyProtection="1">
      <alignment vertical="top" wrapText="1"/>
    </xf>
    <xf numFmtId="0" fontId="27" fillId="3" borderId="5" xfId="0" applyFont="1" applyFill="1" applyBorder="1" applyAlignment="1" applyProtection="1">
      <alignment vertical="top" wrapText="1"/>
    </xf>
    <xf numFmtId="0" fontId="45" fillId="0" borderId="0" xfId="0" applyFont="1"/>
    <xf numFmtId="0" fontId="22" fillId="0" borderId="4" xfId="0" applyFont="1" applyBorder="1"/>
    <xf numFmtId="0" fontId="20" fillId="0" borderId="4" xfId="0" applyFont="1" applyFill="1" applyBorder="1"/>
    <xf numFmtId="0" fontId="20" fillId="0" borderId="0" xfId="0" applyFont="1" applyBorder="1"/>
    <xf numFmtId="0" fontId="20" fillId="0" borderId="0" xfId="0" applyFont="1" applyFill="1" applyBorder="1"/>
    <xf numFmtId="0" fontId="20" fillId="0" borderId="2" xfId="0" applyFont="1" applyBorder="1" applyAlignment="1" applyProtection="1">
      <alignment horizontal="center"/>
    </xf>
    <xf numFmtId="0" fontId="20" fillId="0" borderId="0" xfId="0" applyFont="1" applyBorder="1" applyAlignment="1" applyProtection="1">
      <alignment horizontal="center" vertical="center" wrapText="1"/>
    </xf>
    <xf numFmtId="0" fontId="20" fillId="0" borderId="7" xfId="543" applyFont="1" applyBorder="1" applyAlignment="1" applyProtection="1">
      <alignment horizontal="right"/>
    </xf>
    <xf numFmtId="0" fontId="21" fillId="0" borderId="9" xfId="543" applyFont="1" applyBorder="1" applyProtection="1"/>
    <xf numFmtId="0" fontId="22" fillId="0" borderId="6" xfId="543" applyFont="1" applyBorder="1" applyProtection="1"/>
    <xf numFmtId="0" fontId="21" fillId="0" borderId="6" xfId="543" applyFont="1" applyBorder="1" applyAlignment="1" applyProtection="1">
      <alignment horizontal="right"/>
    </xf>
    <xf numFmtId="0" fontId="20" fillId="0" borderId="0" xfId="0" applyFont="1" applyBorder="1" applyAlignment="1" applyProtection="1">
      <alignment horizontal="center" vertical="center"/>
    </xf>
    <xf numFmtId="0" fontId="22" fillId="0" borderId="0" xfId="0" applyFont="1" applyBorder="1" applyAlignment="1" applyProtection="1">
      <alignment horizontal="left" vertical="center"/>
    </xf>
    <xf numFmtId="0" fontId="0" fillId="0" borderId="0" xfId="0" applyBorder="1" applyAlignment="1" applyProtection="1"/>
    <xf numFmtId="0" fontId="22" fillId="0" borderId="0" xfId="0" applyFont="1" applyFill="1" applyBorder="1" applyAlignment="1" applyProtection="1">
      <alignment horizontal="left" vertical="center"/>
    </xf>
    <xf numFmtId="0" fontId="22" fillId="0" borderId="0" xfId="0" applyNumberFormat="1" applyFont="1" applyAlignment="1" applyProtection="1">
      <alignment vertical="top"/>
    </xf>
    <xf numFmtId="0" fontId="51" fillId="0" borderId="3" xfId="0" applyFont="1" applyBorder="1" applyAlignment="1" applyProtection="1">
      <alignment horizontal="left" vertical="top"/>
    </xf>
    <xf numFmtId="0" fontId="51" fillId="0" borderId="13" xfId="0" applyFont="1" applyBorder="1" applyAlignment="1" applyProtection="1">
      <alignment horizontal="center" wrapText="1"/>
    </xf>
    <xf numFmtId="0" fontId="51" fillId="0" borderId="13" xfId="0" applyFont="1" applyFill="1" applyBorder="1" applyAlignment="1" applyProtection="1">
      <alignment horizontal="center" vertical="top" wrapText="1"/>
    </xf>
    <xf numFmtId="0" fontId="51" fillId="2" borderId="13" xfId="0" applyFont="1" applyFill="1" applyBorder="1" applyAlignment="1" applyProtection="1">
      <alignment horizontal="center" wrapText="1"/>
    </xf>
    <xf numFmtId="0" fontId="52" fillId="2" borderId="11" xfId="0" applyFont="1" applyFill="1" applyBorder="1" applyAlignment="1" applyProtection="1">
      <alignment horizontal="left" vertical="top" wrapText="1"/>
    </xf>
    <xf numFmtId="0" fontId="53" fillId="4" borderId="11" xfId="0" applyFont="1" applyFill="1" applyBorder="1" applyAlignment="1" applyProtection="1">
      <alignment vertical="top" wrapText="1"/>
    </xf>
    <xf numFmtId="0" fontId="53" fillId="2" borderId="11" xfId="0" applyFont="1" applyFill="1" applyBorder="1" applyAlignment="1" applyProtection="1">
      <alignment vertical="top" wrapText="1"/>
    </xf>
    <xf numFmtId="0" fontId="53" fillId="0" borderId="11" xfId="0" applyFont="1" applyBorder="1" applyAlignment="1" applyProtection="1">
      <alignment vertical="top" wrapText="1"/>
    </xf>
    <xf numFmtId="0" fontId="53" fillId="0" borderId="11" xfId="0" applyFont="1" applyBorder="1" applyAlignment="1" applyProtection="1">
      <alignment horizontal="right" vertical="top" wrapText="1"/>
    </xf>
    <xf numFmtId="168" fontId="53" fillId="0" borderId="11" xfId="0" applyNumberFormat="1" applyFont="1" applyFill="1" applyBorder="1" applyAlignment="1" applyProtection="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pplyProtection="1">
      <alignment horizontal="center"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3" fillId="4" borderId="11" xfId="0" applyNumberFormat="1" applyFont="1" applyFill="1" applyBorder="1" applyAlignment="1" applyProtection="1">
      <alignment vertical="top" wrapText="1"/>
    </xf>
    <xf numFmtId="0" fontId="53" fillId="5" borderId="11" xfId="0" applyFont="1" applyFill="1" applyBorder="1" applyAlignment="1" applyProtection="1">
      <alignment horizontal="right" vertical="top" wrapText="1"/>
      <protection locked="0"/>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16" fillId="0" borderId="11" xfId="0" applyFont="1" applyBorder="1" applyAlignment="1" applyProtection="1">
      <alignment horizontal="right" vertical="top" wrapText="1"/>
    </xf>
    <xf numFmtId="0" fontId="53" fillId="0" borderId="11" xfId="0" applyFont="1" applyFill="1" applyBorder="1" applyAlignment="1" applyProtection="1">
      <alignment horizontal="right" vertical="top" wrapText="1"/>
      <protection locked="0"/>
    </xf>
    <xf numFmtId="0" fontId="51" fillId="0" borderId="0" xfId="0" applyFont="1" applyBorder="1" applyAlignment="1" applyProtection="1">
      <alignment horizontal="left" vertical="top"/>
    </xf>
    <xf numFmtId="0" fontId="53" fillId="0" borderId="0" xfId="0" applyFont="1" applyBorder="1" applyAlignment="1" applyProtection="1">
      <alignment horizontal="left" vertical="top"/>
    </xf>
    <xf numFmtId="0" fontId="53" fillId="0" borderId="0" xfId="0" applyFont="1" applyBorder="1" applyAlignment="1" applyProtection="1">
      <alignment vertical="top" wrapText="1"/>
    </xf>
    <xf numFmtId="0" fontId="53" fillId="0" borderId="0" xfId="0" applyFont="1" applyBorder="1" applyAlignment="1" applyProtection="1">
      <alignment vertical="top"/>
    </xf>
    <xf numFmtId="0" fontId="51" fillId="0" borderId="0" xfId="0" applyFont="1" applyBorder="1" applyAlignment="1" applyProtection="1">
      <alignment horizontal="right" vertical="top"/>
    </xf>
    <xf numFmtId="0" fontId="53" fillId="2" borderId="0" xfId="0" applyFont="1" applyFill="1" applyBorder="1" applyAlignment="1" applyProtection="1">
      <alignment vertical="top" wrapText="1"/>
    </xf>
    <xf numFmtId="0" fontId="51" fillId="0" borderId="0" xfId="0" applyFont="1" applyBorder="1" applyAlignment="1" applyProtection="1">
      <alignment vertical="top"/>
    </xf>
    <xf numFmtId="168" fontId="51"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3" fillId="0" borderId="0" xfId="0" applyFont="1" applyFill="1" applyBorder="1" applyAlignment="1" applyProtection="1"/>
    <xf numFmtId="166" fontId="22" fillId="0" borderId="0" xfId="0" applyNumberFormat="1" applyFont="1" applyFill="1" applyBorder="1" applyAlignment="1" applyProtection="1">
      <alignment horizontal="left"/>
    </xf>
    <xf numFmtId="0" fontId="13" fillId="0" borderId="0" xfId="0" applyFont="1" applyFill="1" applyProtection="1"/>
    <xf numFmtId="0" fontId="13" fillId="0" borderId="0" xfId="0" applyFont="1" applyFill="1" applyBorder="1" applyProtection="1"/>
    <xf numFmtId="0" fontId="54" fillId="0" borderId="0" xfId="0" applyFont="1" applyFill="1" applyBorder="1" applyProtection="1"/>
    <xf numFmtId="0" fontId="13" fillId="0" borderId="0" xfId="244" applyFont="1" applyFill="1" applyBorder="1" applyAlignment="1" applyProtection="1">
      <alignment horizontal="left"/>
    </xf>
    <xf numFmtId="0" fontId="44" fillId="0" borderId="0" xfId="0" applyFont="1" applyFill="1" applyAlignment="1" applyProtection="1"/>
    <xf numFmtId="0" fontId="44" fillId="0" borderId="0" xfId="0" applyFont="1" applyFill="1" applyProtection="1"/>
    <xf numFmtId="0" fontId="44" fillId="0" borderId="0" xfId="244" applyFont="1" applyFill="1" applyBorder="1" applyAlignment="1" applyProtection="1">
      <alignment horizontal="left"/>
    </xf>
    <xf numFmtId="0" fontId="19" fillId="3" borderId="11" xfId="0" applyFont="1" applyFill="1" applyBorder="1" applyAlignment="1" applyProtection="1">
      <alignment vertical="top"/>
    </xf>
    <xf numFmtId="0" fontId="0" fillId="7" borderId="0" xfId="0" applyFill="1"/>
    <xf numFmtId="0" fontId="42" fillId="0" borderId="0" xfId="0" applyFont="1" applyFill="1"/>
    <xf numFmtId="0" fontId="0" fillId="0" borderId="0" xfId="0" applyAlignment="1">
      <alignment horizontal="left"/>
    </xf>
    <xf numFmtId="0" fontId="42" fillId="0" borderId="0" xfId="0" applyNumberFormat="1" applyFont="1"/>
    <xf numFmtId="0" fontId="0" fillId="0" borderId="0" xfId="0" applyBorder="1" applyAlignment="1"/>
    <xf numFmtId="0" fontId="33" fillId="0" borderId="0" xfId="0" applyFont="1" applyFill="1"/>
    <xf numFmtId="0" fontId="56" fillId="0" borderId="0" xfId="0" applyFont="1"/>
    <xf numFmtId="0" fontId="13" fillId="0" borderId="0" xfId="0" applyFont="1" applyFill="1" applyBorder="1" applyAlignment="1" applyProtection="1">
      <alignment horizontal="left"/>
    </xf>
    <xf numFmtId="0" fontId="31" fillId="0" borderId="0" xfId="0" applyFont="1" applyAlignment="1" applyProtection="1">
      <alignment horizontal="center"/>
    </xf>
    <xf numFmtId="0" fontId="31" fillId="0" borderId="0" xfId="0" applyFont="1" applyAlignment="1" applyProtection="1"/>
    <xf numFmtId="0" fontId="31" fillId="0" borderId="0" xfId="0" applyFont="1" applyFill="1" applyAlignment="1" applyProtection="1">
      <alignment horizontal="center"/>
    </xf>
    <xf numFmtId="0" fontId="31" fillId="0" borderId="0" xfId="0" applyFont="1" applyAlignment="1" applyProtection="1">
      <alignment horizontal="left"/>
    </xf>
    <xf numFmtId="0" fontId="31" fillId="0" borderId="0" xfId="0" applyFont="1" applyProtection="1"/>
    <xf numFmtId="49" fontId="20" fillId="0" borderId="0" xfId="0" applyNumberFormat="1" applyFont="1" applyAlignment="1" applyProtection="1">
      <alignment horizontal="center"/>
    </xf>
    <xf numFmtId="0" fontId="48" fillId="0" borderId="0" xfId="0" applyFont="1" applyAlignment="1" applyProtection="1">
      <alignment horizontal="center"/>
    </xf>
    <xf numFmtId="0" fontId="47" fillId="0" borderId="0" xfId="244" applyFont="1" applyAlignment="1" applyProtection="1">
      <alignment horizontal="center"/>
    </xf>
    <xf numFmtId="0" fontId="22" fillId="0" borderId="0" xfId="0" quotePrefix="1" applyFont="1" applyAlignment="1" applyProtection="1">
      <alignment horizontal="left"/>
    </xf>
    <xf numFmtId="0" fontId="20" fillId="0" borderId="0" xfId="0" applyFont="1" applyBorder="1" applyAlignment="1" applyProtection="1"/>
    <xf numFmtId="0" fontId="22" fillId="0" borderId="0" xfId="0" applyFont="1" applyBorder="1" applyAlignment="1" applyProtection="1">
      <alignment horizontal="center"/>
    </xf>
    <xf numFmtId="49" fontId="22" fillId="0" borderId="0" xfId="0" applyNumberFormat="1" applyFont="1" applyAlignment="1" applyProtection="1">
      <alignment horizontal="center"/>
    </xf>
    <xf numFmtId="0" fontId="31" fillId="0" borderId="0" xfId="0" applyFont="1" applyBorder="1" applyAlignment="1" applyProtection="1">
      <alignment horizontal="center"/>
    </xf>
    <xf numFmtId="0" fontId="20" fillId="0" borderId="0" xfId="0" quotePrefix="1" applyFont="1" applyAlignment="1" applyProtection="1">
      <alignment horizontal="center"/>
    </xf>
    <xf numFmtId="49" fontId="0" fillId="0" borderId="0" xfId="0" applyNumberFormat="1" applyProtection="1"/>
    <xf numFmtId="0" fontId="45" fillId="0" borderId="0" xfId="0" applyFont="1" applyAlignment="1" applyProtection="1">
      <alignment horizontal="left"/>
    </xf>
    <xf numFmtId="49" fontId="22" fillId="0" borderId="0" xfId="0" applyNumberFormat="1" applyFont="1" applyProtection="1"/>
    <xf numFmtId="49" fontId="0" fillId="0" borderId="0" xfId="0" applyNumberFormat="1" applyFill="1" applyProtection="1"/>
    <xf numFmtId="0" fontId="22" fillId="0" borderId="0" xfId="0" applyFont="1" applyFill="1" applyAlignment="1" applyProtection="1">
      <alignment horizontal="center"/>
    </xf>
    <xf numFmtId="0" fontId="22" fillId="0" borderId="0" xfId="0" applyFont="1" applyFill="1" applyAlignment="1" applyProtection="1">
      <alignment horizontal="left"/>
    </xf>
    <xf numFmtId="49" fontId="22" fillId="0" borderId="0" xfId="0" applyNumberFormat="1" applyFont="1" applyFill="1" applyProtection="1"/>
    <xf numFmtId="49" fontId="20" fillId="0" borderId="0" xfId="0" applyNumberFormat="1" applyFont="1" applyAlignment="1" applyProtection="1">
      <alignment horizontal="left"/>
    </xf>
    <xf numFmtId="0" fontId="31" fillId="0" borderId="0" xfId="0" applyFont="1" applyBorder="1" applyAlignment="1" applyProtection="1">
      <alignment horizontal="left"/>
    </xf>
    <xf numFmtId="0" fontId="22" fillId="0" borderId="0" xfId="0" applyFont="1" applyFill="1" applyAlignment="1" applyProtection="1">
      <alignment horizontal="left" vertical="top"/>
    </xf>
    <xf numFmtId="0" fontId="21" fillId="0" borderId="0" xfId="0" applyFont="1" applyFill="1" applyAlignment="1" applyProtection="1">
      <alignment horizontal="left" vertical="top"/>
    </xf>
    <xf numFmtId="0" fontId="22" fillId="0" borderId="0" xfId="0" applyFont="1" applyFill="1" applyAlignment="1" applyProtection="1"/>
    <xf numFmtId="168" fontId="22"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2" fillId="0" borderId="0" xfId="0" applyNumberFormat="1" applyFont="1" applyFill="1" applyBorder="1" applyAlignment="1" applyProtection="1">
      <alignment horizontal="left" vertical="top" wrapText="1"/>
    </xf>
    <xf numFmtId="0" fontId="50" fillId="0" borderId="3" xfId="0" applyFont="1" applyBorder="1" applyProtection="1"/>
    <xf numFmtId="168" fontId="0" fillId="0" borderId="0" xfId="0" applyNumberFormat="1" applyFill="1" applyBorder="1" applyAlignment="1" applyProtection="1">
      <alignment horizontal="center"/>
    </xf>
    <xf numFmtId="0" fontId="33" fillId="0" borderId="0" xfId="0" applyFont="1" applyFill="1" applyAlignment="1">
      <alignment vertical="top" wrapText="1"/>
    </xf>
    <xf numFmtId="0" fontId="51" fillId="0" borderId="4" xfId="0" applyFont="1" applyBorder="1" applyAlignment="1" applyProtection="1">
      <alignment horizontal="right"/>
    </xf>
    <xf numFmtId="0" fontId="58" fillId="0" borderId="0" xfId="0" applyFont="1"/>
    <xf numFmtId="3" fontId="22"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left" vertical="top"/>
    </xf>
    <xf numFmtId="168" fontId="22" fillId="0" borderId="0" xfId="0" applyNumberFormat="1" applyFont="1" applyFill="1" applyBorder="1" applyAlignment="1" applyProtection="1">
      <alignment horizontal="left" vertical="top"/>
    </xf>
    <xf numFmtId="0" fontId="22" fillId="0" borderId="0" xfId="0" applyFont="1" applyAlignment="1" applyProtection="1">
      <alignment horizontal="center" vertical="center"/>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pplyProtection="1">
      <alignment horizontal="right" vertical="top"/>
    </xf>
    <xf numFmtId="0" fontId="53" fillId="0" borderId="0" xfId="0" applyFont="1" applyBorder="1" applyAlignment="1" applyProtection="1">
      <alignment horizontal="right" vertical="top" wrapText="1"/>
    </xf>
    <xf numFmtId="0" fontId="53" fillId="2" borderId="12" xfId="0" applyFont="1" applyFill="1" applyBorder="1" applyAlignment="1" applyProtection="1">
      <alignment vertical="top" wrapText="1"/>
    </xf>
    <xf numFmtId="0" fontId="53" fillId="0" borderId="14" xfId="0" applyFont="1" applyBorder="1" applyAlignment="1" applyProtection="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Fill="1" applyBorder="1" applyAlignment="1" applyProtection="1">
      <alignment vertical="top"/>
    </xf>
    <xf numFmtId="168" fontId="53" fillId="6" borderId="11" xfId="0" applyNumberFormat="1" applyFont="1" applyFill="1" applyBorder="1" applyAlignment="1" applyProtection="1">
      <alignment horizontal="center" vertical="top"/>
    </xf>
    <xf numFmtId="0" fontId="20" fillId="0" borderId="0" xfId="542" applyFont="1" applyAlignment="1" applyProtection="1">
      <protection locked="0"/>
    </xf>
    <xf numFmtId="0" fontId="13" fillId="0" borderId="0" xfId="539" applyAlignment="1" applyProtection="1"/>
    <xf numFmtId="0" fontId="33" fillId="8" borderId="0" xfId="539" applyFont="1" applyFill="1" applyAlignment="1" applyProtection="1">
      <alignment horizontal="centerContinuous"/>
    </xf>
    <xf numFmtId="0" fontId="13" fillId="0" borderId="0" xfId="539" applyProtection="1"/>
    <xf numFmtId="0" fontId="44" fillId="0" borderId="0" xfId="0" applyFont="1" applyProtection="1"/>
    <xf numFmtId="4" fontId="22" fillId="0" borderId="0" xfId="0" applyNumberFormat="1" applyFont="1" applyProtection="1"/>
    <xf numFmtId="0" fontId="31" fillId="0" borderId="0" xfId="0" applyFont="1" applyFill="1" applyAlignment="1">
      <alignment horizontal="center"/>
    </xf>
    <xf numFmtId="49" fontId="20" fillId="0" borderId="0" xfId="0" applyNumberFormat="1" applyFont="1" applyAlignment="1">
      <alignment horizontal="center"/>
    </xf>
    <xf numFmtId="0" fontId="20" fillId="0" borderId="0" xfId="0" applyFont="1" applyAlignment="1">
      <alignment horizontal="left"/>
    </xf>
    <xf numFmtId="49" fontId="22" fillId="0" borderId="0" xfId="0" applyNumberFormat="1" applyFont="1" applyAlignment="1">
      <alignment horizontal="center"/>
    </xf>
    <xf numFmtId="0" fontId="20" fillId="0" borderId="0" xfId="543" applyFont="1" applyProtection="1"/>
    <xf numFmtId="0" fontId="23" fillId="0" borderId="0" xfId="0" applyFont="1" applyFill="1" applyBorder="1" applyAlignment="1" applyProtection="1"/>
    <xf numFmtId="0" fontId="22" fillId="0" borderId="0" xfId="543" applyFont="1" applyAlignment="1" applyProtection="1">
      <alignment horizontal="left"/>
    </xf>
    <xf numFmtId="0" fontId="22" fillId="0" borderId="0" xfId="543" applyFont="1" applyFill="1" applyAlignment="1" applyProtection="1">
      <alignment horizontal="left"/>
    </xf>
    <xf numFmtId="0" fontId="22" fillId="0" borderId="15" xfId="0" applyFont="1" applyBorder="1" applyProtection="1"/>
    <xf numFmtId="0" fontId="22" fillId="0" borderId="11" xfId="0" applyFont="1" applyBorder="1" applyProtection="1"/>
    <xf numFmtId="2" fontId="36" fillId="0" borderId="11" xfId="0" applyNumberFormat="1" applyFont="1" applyBorder="1" applyProtection="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Font="1"/>
    <xf numFmtId="0" fontId="22" fillId="0" borderId="0" xfId="271" applyFill="1"/>
    <xf numFmtId="0" fontId="22" fillId="0" borderId="0" xfId="271" applyFont="1" applyFill="1"/>
    <xf numFmtId="0" fontId="20" fillId="0" borderId="0" xfId="271" applyFont="1" applyFill="1"/>
    <xf numFmtId="0" fontId="22" fillId="0" borderId="0" xfId="271" applyAlignment="1">
      <alignment horizontal="left"/>
    </xf>
    <xf numFmtId="0" fontId="22" fillId="0" borderId="0" xfId="271" applyFill="1" applyAlignment="1">
      <alignment horizontal="left"/>
    </xf>
    <xf numFmtId="0" fontId="14" fillId="0" borderId="0" xfId="244" applyFill="1" applyBorder="1" applyProtection="1">
      <protection locked="0"/>
    </xf>
    <xf numFmtId="0" fontId="20" fillId="0" borderId="0" xfId="271" applyFont="1" applyProtection="1"/>
    <xf numFmtId="168" fontId="20" fillId="0" borderId="2" xfId="543" applyNumberFormat="1" applyFont="1" applyFill="1" applyBorder="1" applyAlignment="1" applyProtection="1">
      <alignment horizontal="center" vertical="center"/>
    </xf>
    <xf numFmtId="0" fontId="0" fillId="0" borderId="5" xfId="0" applyFill="1" applyBorder="1" applyProtection="1"/>
    <xf numFmtId="0" fontId="35" fillId="0" borderId="0" xfId="543" applyNumberFormat="1" applyFont="1" applyBorder="1" applyAlignment="1" applyProtection="1">
      <alignment horizontal="right" vertical="top" wrapText="1"/>
    </xf>
    <xf numFmtId="0" fontId="33" fillId="0" borderId="2" xfId="543" applyNumberFormat="1" applyFont="1" applyBorder="1" applyAlignment="1" applyProtection="1">
      <alignment horizontal="right" vertical="top" wrapText="1"/>
    </xf>
    <xf numFmtId="0" fontId="18" fillId="0" borderId="0" xfId="0" applyFont="1"/>
    <xf numFmtId="0" fontId="63" fillId="0" borderId="0" xfId="0" applyFont="1"/>
    <xf numFmtId="0" fontId="61" fillId="0" borderId="0" xfId="0" applyFont="1"/>
    <xf numFmtId="0" fontId="33" fillId="0" borderId="0" xfId="543" applyNumberFormat="1" applyFont="1" applyBorder="1" applyAlignment="1" applyProtection="1">
      <alignment horizontal="right" vertical="top" wrapText="1"/>
    </xf>
    <xf numFmtId="0" fontId="20" fillId="0" borderId="0" xfId="544" applyNumberFormat="1" applyFont="1" applyBorder="1" applyAlignment="1" applyProtection="1">
      <alignment horizontal="right" vertical="top" wrapText="1"/>
    </xf>
    <xf numFmtId="0" fontId="22" fillId="0" borderId="0" xfId="544" applyNumberFormat="1" applyFont="1" applyBorder="1" applyAlignment="1" applyProtection="1">
      <alignment horizontal="left" vertical="center"/>
    </xf>
    <xf numFmtId="0" fontId="22" fillId="0" borderId="0" xfId="544" applyNumberFormat="1" applyFont="1" applyBorder="1" applyAlignment="1" applyProtection="1">
      <alignment horizontal="right" vertical="top" wrapText="1"/>
    </xf>
    <xf numFmtId="0" fontId="20" fillId="0" borderId="0" xfId="0" applyFont="1" applyAlignment="1">
      <alignment horizontal="center"/>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3" fontId="22" fillId="0" borderId="0" xfId="0" applyNumberFormat="1" applyFont="1" applyAlignment="1">
      <alignment horizontal="center"/>
    </xf>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168"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Fill="1" applyAlignment="1">
      <alignment horizontal="center"/>
    </xf>
    <xf numFmtId="0" fontId="61" fillId="0" borderId="6" xfId="0" applyFont="1" applyBorder="1" applyAlignment="1">
      <alignment horizontal="center"/>
    </xf>
    <xf numFmtId="3" fontId="65" fillId="0" borderId="6" xfId="0" applyNumberFormat="1" applyFont="1" applyBorder="1"/>
    <xf numFmtId="172" fontId="22" fillId="0" borderId="0" xfId="0" applyNumberFormat="1" applyFont="1" applyAlignment="1">
      <alignment horizontal="center"/>
    </xf>
    <xf numFmtId="10" fontId="66" fillId="0" borderId="0" xfId="0" applyNumberFormat="1" applyFont="1" applyAlignment="1">
      <alignment horizontal="center"/>
    </xf>
    <xf numFmtId="172" fontId="22" fillId="0" borderId="0" xfId="0" applyNumberFormat="1" applyFont="1" applyFill="1" applyAlignment="1">
      <alignment horizontal="center"/>
    </xf>
    <xf numFmtId="4" fontId="22" fillId="0" borderId="0" xfId="271" applyNumberFormat="1" applyFont="1" applyAlignment="1" applyProtection="1">
      <alignment horizontal="left"/>
    </xf>
    <xf numFmtId="0" fontId="22" fillId="0" borderId="0" xfId="271" applyFont="1" applyAlignment="1" applyProtection="1">
      <alignment horizontal="center"/>
    </xf>
    <xf numFmtId="0" fontId="0" fillId="0" borderId="0" xfId="0" applyAlignment="1">
      <alignment horizontal="right"/>
    </xf>
    <xf numFmtId="0" fontId="22" fillId="0" borderId="0" xfId="0" applyFont="1" applyBorder="1" applyAlignment="1" applyProtection="1"/>
    <xf numFmtId="0" fontId="22" fillId="9" borderId="6" xfId="0" applyFont="1" applyFill="1" applyBorder="1" applyAlignment="1" applyProtection="1"/>
    <xf numFmtId="0" fontId="22" fillId="0" borderId="0" xfId="271" applyFont="1" applyProtection="1"/>
    <xf numFmtId="0" fontId="22" fillId="0" borderId="0" xfId="271" applyProtection="1"/>
    <xf numFmtId="0" fontId="22" fillId="0" borderId="0" xfId="271" applyBorder="1" applyProtection="1"/>
    <xf numFmtId="0" fontId="20" fillId="0" borderId="0" xfId="271" applyFont="1" applyBorder="1" applyProtection="1"/>
    <xf numFmtId="0" fontId="22" fillId="0" borderId="0" xfId="271" applyFont="1" applyBorder="1" applyProtection="1"/>
    <xf numFmtId="0" fontId="22" fillId="0" borderId="0" xfId="271" applyFont="1" applyFill="1" applyBorder="1" applyProtection="1"/>
    <xf numFmtId="0" fontId="22" fillId="0" borderId="4" xfId="271" applyFont="1" applyBorder="1" applyProtection="1"/>
    <xf numFmtId="0" fontId="22" fillId="0" borderId="6" xfId="271" applyFont="1" applyBorder="1" applyProtection="1"/>
    <xf numFmtId="0" fontId="36" fillId="0" borderId="0" xfId="0" applyFont="1" applyFill="1" applyBorder="1" applyProtection="1"/>
    <xf numFmtId="0" fontId="22" fillId="0" borderId="1" xfId="0" applyFont="1" applyBorder="1" applyProtection="1"/>
    <xf numFmtId="168" fontId="22" fillId="0" borderId="3" xfId="0" applyNumberFormat="1" applyFont="1" applyFill="1" applyBorder="1" applyAlignment="1" applyProtection="1">
      <alignment vertical="top"/>
    </xf>
    <xf numFmtId="168" fontId="22" fillId="0" borderId="4" xfId="0" applyNumberFormat="1" applyFont="1" applyFill="1" applyBorder="1" applyAlignment="1" applyProtection="1">
      <alignment vertical="top"/>
    </xf>
    <xf numFmtId="168" fontId="22" fillId="0" borderId="5" xfId="0" applyNumberFormat="1" applyFont="1" applyFill="1" applyBorder="1" applyAlignment="1" applyProtection="1">
      <alignment vertical="top"/>
    </xf>
    <xf numFmtId="168" fontId="22" fillId="0" borderId="8" xfId="0" applyNumberFormat="1" applyFont="1" applyFill="1" applyBorder="1" applyAlignment="1" applyProtection="1">
      <alignment vertical="top"/>
    </xf>
    <xf numFmtId="168" fontId="22" fillId="0" borderId="0" xfId="0" applyNumberFormat="1" applyFont="1" applyFill="1" applyBorder="1" applyAlignment="1" applyProtection="1">
      <alignment vertical="top"/>
    </xf>
    <xf numFmtId="0" fontId="22" fillId="0" borderId="0" xfId="0" applyNumberFormat="1" applyFont="1" applyFill="1" applyBorder="1" applyAlignment="1" applyProtection="1">
      <alignment horizontal="right" vertical="top"/>
    </xf>
    <xf numFmtId="0" fontId="22"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NumberFormat="1" applyFont="1" applyFill="1" applyBorder="1" applyAlignment="1" applyProtection="1">
      <alignment horizontal="left" vertical="top"/>
      <protection locked="0"/>
    </xf>
    <xf numFmtId="0" fontId="22" fillId="5" borderId="5" xfId="0" applyNumberFormat="1" applyFont="1" applyFill="1" applyBorder="1" applyAlignment="1" applyProtection="1">
      <alignment horizontal="left" vertical="top"/>
      <protection locked="0"/>
    </xf>
    <xf numFmtId="0" fontId="48" fillId="0" borderId="0" xfId="0" applyFont="1" applyFill="1" applyAlignment="1" applyProtection="1">
      <alignment horizontal="center"/>
    </xf>
    <xf numFmtId="0" fontId="22" fillId="0" borderId="0" xfId="271" applyFont="1" applyAlignment="1">
      <alignment horizontal="left"/>
    </xf>
    <xf numFmtId="0" fontId="22" fillId="0" borderId="0" xfId="271" applyFont="1" applyFill="1" applyAlignment="1" applyProtection="1"/>
    <xf numFmtId="0" fontId="22" fillId="0" borderId="0" xfId="0" applyFont="1" applyFill="1" applyBorder="1" applyAlignment="1" applyProtection="1"/>
    <xf numFmtId="4" fontId="48" fillId="0" borderId="0" xfId="0" applyNumberFormat="1" applyFont="1" applyAlignment="1" applyProtection="1">
      <alignment horizontal="center"/>
    </xf>
    <xf numFmtId="4" fontId="22" fillId="0" borderId="0" xfId="0" applyNumberFormat="1" applyFont="1" applyAlignment="1" applyProtection="1">
      <alignment horizontal="center"/>
    </xf>
    <xf numFmtId="4" fontId="0" fillId="0" borderId="0" xfId="0" applyNumberFormat="1" applyFill="1" applyProtection="1"/>
    <xf numFmtId="0" fontId="32" fillId="0" borderId="1" xfId="543" applyFont="1" applyBorder="1" applyAlignment="1" applyProtection="1">
      <alignment horizontal="left" vertical="top" wrapText="1"/>
    </xf>
    <xf numFmtId="0" fontId="32" fillId="0" borderId="12" xfId="543" applyFont="1" applyBorder="1" applyAlignment="1" applyProtection="1">
      <alignment horizontal="center" vertical="top" wrapText="1"/>
    </xf>
    <xf numFmtId="0" fontId="32" fillId="0" borderId="8" xfId="543" applyFont="1" applyBorder="1" applyAlignment="1" applyProtection="1">
      <alignment horizontal="left" vertical="top" wrapText="1"/>
    </xf>
    <xf numFmtId="0" fontId="27" fillId="3" borderId="4" xfId="271" applyFont="1" applyFill="1" applyBorder="1" applyAlignment="1" applyProtection="1">
      <alignment vertical="top" wrapText="1"/>
    </xf>
    <xf numFmtId="0" fontId="19" fillId="3" borderId="11" xfId="271" applyFont="1" applyFill="1" applyBorder="1" applyAlignment="1" applyProtection="1">
      <alignment vertical="top"/>
    </xf>
    <xf numFmtId="0" fontId="20" fillId="0" borderId="9" xfId="271" applyFont="1" applyBorder="1" applyAlignment="1" applyProtection="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pplyProtection="1">
      <alignment horizontal="center" wrapText="1"/>
    </xf>
    <xf numFmtId="0" fontId="45" fillId="2" borderId="11" xfId="271" applyFont="1" applyFill="1" applyBorder="1" applyAlignment="1" applyProtection="1">
      <alignment horizontal="left" vertical="top" wrapText="1"/>
    </xf>
    <xf numFmtId="0" fontId="22" fillId="0" borderId="11" xfId="271" applyFont="1" applyBorder="1" applyAlignment="1" applyProtection="1">
      <alignment vertical="top" wrapText="1"/>
      <protection locked="0"/>
    </xf>
    <xf numFmtId="168" fontId="22" fillId="5" borderId="11" xfId="271" applyNumberFormat="1" applyFont="1" applyFill="1" applyBorder="1" applyAlignment="1" applyProtection="1">
      <alignment vertical="top" wrapText="1"/>
      <protection locked="0"/>
    </xf>
    <xf numFmtId="0" fontId="22" fillId="5" borderId="3" xfId="271" applyFont="1" applyFill="1" applyBorder="1" applyAlignment="1" applyProtection="1">
      <alignment vertical="top" wrapText="1"/>
      <protection locked="0"/>
    </xf>
    <xf numFmtId="0" fontId="22" fillId="5" borderId="11" xfId="271" applyFont="1" applyFill="1" applyBorder="1" applyAlignment="1" applyProtection="1">
      <alignment vertical="top" wrapText="1"/>
      <protection locked="0"/>
    </xf>
    <xf numFmtId="0" fontId="22" fillId="0" borderId="11" xfId="271" applyFont="1" applyBorder="1" applyAlignment="1" applyProtection="1">
      <alignment horizontal="right" vertical="top" wrapText="1"/>
    </xf>
    <xf numFmtId="168" fontId="22" fillId="0" borderId="11" xfId="271" applyNumberFormat="1" applyFont="1" applyFill="1" applyBorder="1" applyAlignment="1" applyProtection="1">
      <alignment vertical="top" wrapText="1"/>
    </xf>
    <xf numFmtId="0" fontId="20" fillId="0" borderId="11" xfId="271" applyFont="1" applyBorder="1" applyAlignment="1" applyProtection="1">
      <alignment horizontal="right" vertical="top" wrapText="1"/>
    </xf>
    <xf numFmtId="0" fontId="22" fillId="5" borderId="11" xfId="271" applyFont="1" applyFill="1" applyBorder="1" applyAlignment="1" applyProtection="1">
      <alignment horizontal="right" vertical="top" wrapText="1"/>
      <protection locked="0"/>
    </xf>
    <xf numFmtId="168" fontId="20" fillId="0" borderId="11" xfId="271" applyNumberFormat="1" applyFont="1" applyFill="1" applyBorder="1" applyAlignment="1" applyProtection="1">
      <alignment vertical="top" wrapText="1"/>
    </xf>
    <xf numFmtId="0" fontId="30" fillId="0" borderId="11" xfId="271" applyFont="1" applyBorder="1" applyAlignment="1" applyProtection="1">
      <alignment horizontal="right" vertical="top" wrapText="1"/>
    </xf>
    <xf numFmtId="0" fontId="22" fillId="0" borderId="11" xfId="271" applyFont="1" applyFill="1" applyBorder="1" applyAlignment="1" applyProtection="1">
      <alignment horizontal="right" vertical="top" wrapText="1"/>
    </xf>
    <xf numFmtId="0" fontId="27" fillId="0" borderId="0" xfId="271" applyFont="1" applyBorder="1" applyAlignment="1" applyProtection="1">
      <alignment horizontal="right" vertical="top" wrapText="1"/>
      <protection locked="0"/>
    </xf>
    <xf numFmtId="0" fontId="27" fillId="0" borderId="0" xfId="271" applyFont="1" applyBorder="1" applyAlignment="1" applyProtection="1">
      <alignment vertical="top" wrapText="1"/>
      <protection locked="0"/>
    </xf>
    <xf numFmtId="0" fontId="22" fillId="0" borderId="5" xfId="271" applyFont="1" applyBorder="1" applyAlignment="1" applyProtection="1">
      <alignment vertical="top" wrapText="1"/>
      <protection locked="0"/>
    </xf>
    <xf numFmtId="0" fontId="20" fillId="0" borderId="3" xfId="271" applyFont="1" applyBorder="1" applyAlignment="1" applyProtection="1">
      <alignment horizontal="left" vertical="top"/>
    </xf>
    <xf numFmtId="0" fontId="22" fillId="0" borderId="4" xfId="271" applyFont="1" applyBorder="1" applyAlignment="1" applyProtection="1">
      <alignment horizontal="left" vertical="top"/>
      <protection locked="0"/>
    </xf>
    <xf numFmtId="0" fontId="22" fillId="0" borderId="4" xfId="271" applyFont="1" applyBorder="1" applyAlignment="1" applyProtection="1">
      <alignment vertical="top" wrapText="1"/>
      <protection locked="0"/>
    </xf>
    <xf numFmtId="0" fontId="27" fillId="0" borderId="0" xfId="271" applyFont="1" applyBorder="1" applyAlignment="1" applyProtection="1">
      <alignment vertical="top" wrapText="1"/>
    </xf>
    <xf numFmtId="0" fontId="22" fillId="0" borderId="4" xfId="271" applyFont="1" applyBorder="1" applyAlignment="1" applyProtection="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pplyProtection="1">
      <alignment horizontal="right" vertical="top" wrapText="1"/>
    </xf>
    <xf numFmtId="0" fontId="59" fillId="0" borderId="0" xfId="542" applyProtection="1"/>
    <xf numFmtId="0" fontId="22" fillId="0" borderId="0" xfId="0" applyFont="1" applyFill="1" applyAlignment="1">
      <alignment horizontal="center"/>
    </xf>
    <xf numFmtId="0" fontId="22" fillId="0" borderId="0" xfId="271" applyFont="1" applyFill="1" applyAlignment="1">
      <alignment horizontal="left"/>
    </xf>
    <xf numFmtId="0" fontId="22" fillId="0" borderId="0" xfId="271" applyFont="1" applyBorder="1"/>
    <xf numFmtId="0" fontId="22" fillId="8" borderId="0" xfId="542" quotePrefix="1" applyFont="1" applyFill="1" applyAlignment="1" applyProtection="1">
      <alignment horizontal="left"/>
    </xf>
    <xf numFmtId="0" fontId="13" fillId="0" borderId="0" xfId="0" applyFont="1" applyAlignment="1" applyProtection="1">
      <alignment horizontal="left"/>
    </xf>
    <xf numFmtId="0" fontId="22" fillId="8" borderId="0" xfId="542" applyFont="1" applyFill="1" applyProtection="1"/>
    <xf numFmtId="0" fontId="30" fillId="8" borderId="0" xfId="542" applyFont="1" applyFill="1" applyAlignment="1" applyProtection="1"/>
    <xf numFmtId="0" fontId="50" fillId="0" borderId="11" xfId="271" applyFont="1" applyFill="1" applyBorder="1" applyAlignment="1" applyProtection="1">
      <alignment horizontal="right" vertical="top"/>
    </xf>
    <xf numFmtId="0" fontId="50" fillId="0" borderId="11" xfId="271" applyFont="1" applyFill="1" applyBorder="1" applyAlignment="1" applyProtection="1">
      <alignment horizontal="right" vertical="top" wrapText="1"/>
    </xf>
    <xf numFmtId="0" fontId="22" fillId="0" borderId="0" xfId="271" applyFont="1" applyFill="1" applyAlignment="1" applyProtection="1">
      <alignment horizontal="left" vertical="top"/>
    </xf>
    <xf numFmtId="0" fontId="22" fillId="0" borderId="0" xfId="271" applyNumberFormat="1" applyFont="1" applyFill="1" applyAlignment="1" applyProtection="1">
      <alignment horizontal="left" vertical="top"/>
    </xf>
    <xf numFmtId="0" fontId="20" fillId="0" borderId="0" xfId="271" applyFont="1" applyAlignment="1" applyProtection="1">
      <alignment horizontal="right"/>
    </xf>
    <xf numFmtId="0" fontId="21" fillId="0" borderId="0" xfId="271" applyFont="1" applyFill="1" applyBorder="1" applyAlignment="1" applyProtection="1">
      <alignment horizontal="center"/>
    </xf>
    <xf numFmtId="5" fontId="22" fillId="0" borderId="0" xfId="542" applyNumberFormat="1" applyFont="1" applyProtection="1"/>
    <xf numFmtId="1" fontId="22" fillId="0" borderId="15" xfId="271" applyNumberFormat="1" applyFont="1" applyBorder="1" applyProtection="1"/>
    <xf numFmtId="1" fontId="22" fillId="0" borderId="14" xfId="271" applyNumberFormat="1" applyFont="1" applyBorder="1" applyProtection="1"/>
    <xf numFmtId="0" fontId="21" fillId="0" borderId="6" xfId="271" applyFont="1" applyFill="1" applyBorder="1" applyAlignment="1" applyProtection="1">
      <alignment horizontal="left"/>
    </xf>
    <xf numFmtId="0" fontId="21" fillId="0" borderId="6" xfId="271" applyFont="1" applyFill="1" applyBorder="1" applyAlignment="1" applyProtection="1">
      <alignment horizontal="right"/>
    </xf>
    <xf numFmtId="165" fontId="22" fillId="0" borderId="0" xfId="271" applyNumberFormat="1" applyFont="1" applyProtection="1"/>
    <xf numFmtId="170" fontId="22" fillId="0" borderId="14" xfId="271" applyNumberFormat="1" applyFont="1" applyBorder="1" applyProtection="1"/>
    <xf numFmtId="1" fontId="20" fillId="0" borderId="11" xfId="271" applyNumberFormat="1" applyFont="1" applyBorder="1" applyProtection="1"/>
    <xf numFmtId="165" fontId="20" fillId="0" borderId="11" xfId="271" applyNumberFormat="1" applyFont="1" applyBorder="1" applyProtection="1"/>
    <xf numFmtId="3" fontId="53" fillId="0" borderId="11" xfId="0" applyNumberFormat="1" applyFont="1" applyBorder="1" applyAlignment="1" applyProtection="1">
      <alignment vertical="top" wrapText="1"/>
    </xf>
    <xf numFmtId="166" fontId="22" fillId="0" borderId="0" xfId="0" applyNumberFormat="1" applyFont="1" applyFill="1" applyBorder="1" applyAlignment="1" applyProtection="1"/>
    <xf numFmtId="0" fontId="0" fillId="0" borderId="0" xfId="0" applyAlignment="1" applyProtection="1">
      <protection locked="0"/>
    </xf>
    <xf numFmtId="0" fontId="22" fillId="0" borderId="0" xfId="271" applyFont="1" applyAlignment="1" applyProtection="1">
      <alignment horizontal="left"/>
    </xf>
    <xf numFmtId="49" fontId="0" fillId="0" borderId="0" xfId="0" applyNumberFormat="1" applyFill="1"/>
    <xf numFmtId="49" fontId="22" fillId="0" borderId="0" xfId="0" applyNumberFormat="1" applyFont="1" applyFill="1" applyAlignment="1">
      <alignment horizontal="center"/>
    </xf>
    <xf numFmtId="49" fontId="22" fillId="0" borderId="0" xfId="0" applyNumberFormat="1" applyFont="1" applyFill="1"/>
    <xf numFmtId="0" fontId="20" fillId="0" borderId="0" xfId="271" applyFont="1" applyFill="1" applyAlignment="1">
      <alignment horizontal="left"/>
    </xf>
    <xf numFmtId="0" fontId="18" fillId="0" borderId="0" xfId="0" applyFont="1" applyProtection="1">
      <protection locked="0"/>
    </xf>
    <xf numFmtId="0" fontId="18" fillId="0" borderId="0" xfId="271" applyFont="1" applyBorder="1" applyProtection="1">
      <protection locked="0"/>
    </xf>
    <xf numFmtId="0" fontId="18" fillId="0" borderId="11" xfId="253" applyFont="1" applyFill="1" applyBorder="1" applyAlignment="1" applyProtection="1">
      <alignment horizontal="center" wrapText="1"/>
      <protection locked="0"/>
    </xf>
    <xf numFmtId="168" fontId="18" fillId="0" borderId="0" xfId="271" applyNumberFormat="1" applyFont="1" applyBorder="1" applyProtection="1">
      <protection locked="0"/>
    </xf>
    <xf numFmtId="3" fontId="18" fillId="10" borderId="11" xfId="271" applyNumberFormat="1" applyFont="1" applyFill="1" applyBorder="1" applyProtection="1">
      <protection locked="0"/>
    </xf>
    <xf numFmtId="49" fontId="22" fillId="0" borderId="0" xfId="271" applyNumberFormat="1" applyFont="1"/>
    <xf numFmtId="4" fontId="22" fillId="0" borderId="0" xfId="271" applyNumberFormat="1" applyFont="1" applyFill="1" applyAlignment="1" applyProtection="1">
      <alignment horizontal="left"/>
    </xf>
    <xf numFmtId="0" fontId="0" fillId="0" borderId="0" xfId="0" applyFont="1" applyProtection="1"/>
    <xf numFmtId="0" fontId="26" fillId="0" borderId="1" xfId="0" applyFont="1" applyBorder="1" applyProtection="1"/>
    <xf numFmtId="0" fontId="13" fillId="0" borderId="2" xfId="0" applyFont="1" applyFill="1" applyBorder="1" applyAlignment="1" applyProtection="1">
      <alignment horizontal="left"/>
    </xf>
    <xf numFmtId="0" fontId="13" fillId="0" borderId="2" xfId="0" applyFont="1" applyBorder="1" applyProtection="1"/>
    <xf numFmtId="0" fontId="26" fillId="0" borderId="8" xfId="0" applyFont="1" applyBorder="1" applyProtection="1"/>
    <xf numFmtId="0" fontId="26" fillId="0" borderId="9" xfId="0" applyFont="1" applyBorder="1" applyProtection="1"/>
    <xf numFmtId="0" fontId="20" fillId="0" borderId="0" xfId="0" applyFont="1" applyBorder="1" applyAlignment="1" applyProtection="1">
      <alignment horizontal="left" vertical="top"/>
    </xf>
    <xf numFmtId="49" fontId="20" fillId="0" borderId="0" xfId="0" applyNumberFormat="1" applyFont="1" applyFill="1" applyAlignment="1">
      <alignment horizontal="center"/>
    </xf>
    <xf numFmtId="49" fontId="20" fillId="0" borderId="0" xfId="0" applyNumberFormat="1" applyFont="1" applyFill="1" applyAlignment="1" applyProtection="1">
      <alignment horizontal="center"/>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0" fontId="30" fillId="0" borderId="0" xfId="0" applyFont="1" applyFill="1"/>
    <xf numFmtId="172" fontId="22" fillId="5" borderId="0" xfId="0" applyNumberFormat="1" applyFont="1" applyFill="1" applyAlignment="1">
      <alignment horizontal="center"/>
    </xf>
    <xf numFmtId="1" fontId="22" fillId="0" borderId="0" xfId="0" applyNumberFormat="1" applyFont="1" applyFill="1" applyBorder="1" applyAlignment="1" applyProtection="1">
      <alignment horizontal="center"/>
    </xf>
    <xf numFmtId="0" fontId="20" fillId="0" borderId="0" xfId="271" applyFont="1" applyBorder="1" applyAlignment="1" applyProtection="1">
      <alignment horizontal="right"/>
    </xf>
    <xf numFmtId="0" fontId="22" fillId="0" borderId="0" xfId="271" applyFont="1" applyFill="1" applyAlignment="1" applyProtection="1">
      <alignment horizontal="left"/>
      <protection locked="0"/>
    </xf>
    <xf numFmtId="0" fontId="22" fillId="0" borderId="0" xfId="0" applyFont="1" applyFill="1" applyAlignment="1" applyProtection="1">
      <alignment horizontal="left"/>
      <protection locked="0"/>
    </xf>
    <xf numFmtId="0" fontId="72" fillId="0" borderId="0" xfId="0" applyFont="1" applyBorder="1" applyAlignment="1" applyProtection="1">
      <alignment horizontal="left" vertical="center"/>
    </xf>
    <xf numFmtId="0" fontId="22" fillId="0" borderId="0" xfId="271" applyBorder="1"/>
    <xf numFmtId="0" fontId="32" fillId="0" borderId="2" xfId="543" applyFont="1" applyBorder="1" applyAlignment="1" applyProtection="1">
      <alignment horizontal="center" vertical="top" wrapText="1"/>
    </xf>
    <xf numFmtId="49" fontId="43" fillId="0" borderId="0" xfId="0" applyNumberFormat="1" applyFont="1" applyFill="1" applyBorder="1" applyAlignment="1">
      <alignment horizontal="center"/>
    </xf>
    <xf numFmtId="49" fontId="43" fillId="0" borderId="0" xfId="0" applyNumberFormat="1" applyFont="1" applyFill="1" applyBorder="1" applyAlignment="1" applyProtection="1">
      <alignment horizontal="center"/>
    </xf>
    <xf numFmtId="0" fontId="20" fillId="0" borderId="0" xfId="0" applyFont="1" applyFill="1" applyProtection="1"/>
    <xf numFmtId="0" fontId="22" fillId="0" borderId="0" xfId="271" applyFont="1" applyFill="1" applyBorder="1" applyAlignment="1" applyProtection="1">
      <alignment horizontal="left"/>
    </xf>
    <xf numFmtId="0" fontId="48" fillId="0" borderId="0" xfId="271" applyFont="1" applyAlignment="1" applyProtection="1">
      <alignment horizontal="center"/>
    </xf>
    <xf numFmtId="49" fontId="22" fillId="0" borderId="0" xfId="271" applyNumberFormat="1" applyAlignment="1">
      <alignment horizontal="center"/>
    </xf>
    <xf numFmtId="0" fontId="50" fillId="0" borderId="11" xfId="271" applyFont="1" applyBorder="1" applyAlignment="1" applyProtection="1">
      <alignment horizontal="right" vertical="top"/>
    </xf>
    <xf numFmtId="0" fontId="50" fillId="0" borderId="0" xfId="0" applyFont="1" applyProtection="1"/>
    <xf numFmtId="5" fontId="76" fillId="0" borderId="11" xfId="541" applyNumberFormat="1" applyFont="1" applyFill="1" applyBorder="1" applyAlignment="1" applyProtection="1">
      <alignment horizontal="center"/>
    </xf>
    <xf numFmtId="5" fontId="76" fillId="43"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22" fillId="0" borderId="0" xfId="0" applyFont="1" applyBorder="1" applyAlignment="1" applyProtection="1">
      <alignment vertical="top" wrapText="1"/>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50" fillId="2" borderId="0" xfId="0" applyFont="1" applyFill="1" applyBorder="1" applyAlignment="1" applyProtection="1">
      <alignment vertical="top" wrapText="1"/>
    </xf>
    <xf numFmtId="0" fontId="78" fillId="0" borderId="13" xfId="0" applyFont="1" applyBorder="1" applyAlignment="1" applyProtection="1">
      <alignment vertical="top" wrapText="1"/>
    </xf>
    <xf numFmtId="0" fontId="27" fillId="0" borderId="0" xfId="0" applyFont="1" applyBorder="1" applyAlignment="1" applyProtection="1">
      <alignment vertical="top" wrapText="1"/>
    </xf>
    <xf numFmtId="0" fontId="78" fillId="2" borderId="13" xfId="0" applyFont="1" applyFill="1" applyBorder="1" applyAlignment="1" applyProtection="1">
      <alignment vertical="top" wrapText="1"/>
    </xf>
    <xf numFmtId="0" fontId="78" fillId="0" borderId="0" xfId="0" applyFont="1" applyBorder="1" applyAlignment="1" applyProtection="1">
      <alignment vertical="top" wrapText="1"/>
    </xf>
    <xf numFmtId="0" fontId="78"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pplyProtection="1">
      <alignment horizontal="right" vertical="top" wrapText="1"/>
    </xf>
    <xf numFmtId="0" fontId="22" fillId="0" borderId="0" xfId="0" applyFont="1" applyAlignment="1">
      <alignment vertical="top"/>
    </xf>
    <xf numFmtId="0" fontId="20" fillId="0" borderId="0" xfId="0" applyFont="1" applyBorder="1" applyAlignment="1" applyProtection="1">
      <alignment horizontal="left" vertical="top" wrapText="1"/>
    </xf>
    <xf numFmtId="0" fontId="22" fillId="0" borderId="0" xfId="0" applyFont="1" applyBorder="1" applyAlignment="1" applyProtection="1">
      <alignment horizontal="right" vertical="top" wrapText="1"/>
    </xf>
    <xf numFmtId="0" fontId="22" fillId="0" borderId="0" xfId="0" applyFont="1" applyBorder="1" applyAlignment="1" applyProtection="1">
      <alignment horizontal="left" vertical="top"/>
    </xf>
    <xf numFmtId="10" fontId="22" fillId="5" borderId="6" xfId="0" applyNumberFormat="1" applyFont="1" applyFill="1" applyBorder="1" applyAlignment="1" applyProtection="1">
      <alignment horizontal="center" vertical="top" wrapText="1"/>
      <protection locked="0"/>
    </xf>
    <xf numFmtId="0" fontId="61" fillId="0" borderId="0" xfId="0" applyFont="1" applyBorder="1" applyAlignment="1" applyProtection="1">
      <alignment horizontal="left" vertical="center"/>
    </xf>
    <xf numFmtId="0" fontId="20" fillId="0" borderId="2" xfId="543" applyFont="1" applyBorder="1" applyAlignment="1" applyProtection="1">
      <alignment horizontal="center"/>
    </xf>
    <xf numFmtId="0" fontId="0" fillId="0" borderId="0" xfId="543" applyNumberFormat="1" applyFont="1" applyProtection="1"/>
    <xf numFmtId="0" fontId="14" fillId="0" borderId="0" xfId="244" quotePrefix="1" applyAlignment="1" applyProtection="1">
      <alignment horizontal="left"/>
    </xf>
    <xf numFmtId="168" fontId="50"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102" fillId="0" borderId="0" xfId="0" applyFont="1" applyBorder="1" applyAlignment="1" applyProtection="1">
      <alignment horizontal="left" vertical="top"/>
    </xf>
    <xf numFmtId="0" fontId="103" fillId="0" borderId="0" xfId="0" applyFont="1" applyBorder="1" applyAlignment="1" applyProtection="1">
      <alignment horizontal="left" vertical="top"/>
    </xf>
    <xf numFmtId="0" fontId="71" fillId="0" borderId="0" xfId="0" applyFont="1"/>
    <xf numFmtId="0" fontId="20" fillId="8" borderId="11" xfId="542" applyFont="1" applyFill="1" applyBorder="1" applyAlignment="1" applyProtection="1">
      <alignment horizontal="left"/>
    </xf>
    <xf numFmtId="0" fontId="20" fillId="8" borderId="11" xfId="542" applyFont="1" applyFill="1" applyBorder="1" applyAlignment="1" applyProtection="1">
      <alignment horizontal="center"/>
    </xf>
    <xf numFmtId="0" fontId="60" fillId="8" borderId="11" xfId="542" applyFont="1" applyFill="1" applyBorder="1" applyAlignment="1" applyProtection="1">
      <alignment horizontal="left"/>
    </xf>
    <xf numFmtId="0" fontId="60" fillId="0" borderId="11" xfId="542" applyFont="1" applyBorder="1" applyAlignment="1" applyProtection="1">
      <alignment horizontal="left"/>
    </xf>
    <xf numFmtId="0" fontId="27" fillId="0" borderId="0" xfId="271" applyFont="1" applyFill="1" applyBorder="1" applyAlignment="1" applyProtection="1">
      <alignment vertical="top" wrapText="1"/>
      <protection locked="0"/>
    </xf>
    <xf numFmtId="0" fontId="20" fillId="0" borderId="0" xfId="271" applyFont="1" applyFill="1" applyBorder="1" applyAlignment="1" applyProtection="1">
      <alignment horizontal="center" wrapText="1"/>
      <protection locked="0"/>
    </xf>
    <xf numFmtId="0" fontId="20" fillId="0" borderId="0" xfId="271" applyFont="1" applyBorder="1" applyAlignment="1" applyProtection="1">
      <alignment horizontal="center" wrapText="1"/>
      <protection locked="0"/>
    </xf>
    <xf numFmtId="0" fontId="22" fillId="0" borderId="0" xfId="271" applyFont="1" applyFill="1" applyBorder="1" applyAlignment="1" applyProtection="1">
      <alignment vertical="top" wrapText="1"/>
      <protection locked="0"/>
    </xf>
    <xf numFmtId="0" fontId="22" fillId="0" borderId="0" xfId="271" applyFont="1" applyBorder="1" applyAlignment="1" applyProtection="1">
      <alignment vertical="top"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20" fillId="0" borderId="8" xfId="271" applyFont="1" applyFill="1" applyBorder="1" applyAlignment="1" applyProtection="1">
      <alignment horizontal="center" wrapText="1"/>
      <protection locked="0"/>
    </xf>
    <xf numFmtId="0" fontId="22" fillId="0" borderId="8" xfId="271" applyFont="1" applyFill="1" applyBorder="1" applyAlignment="1" applyProtection="1">
      <alignment vertical="top" wrapText="1"/>
      <protection locked="0"/>
    </xf>
    <xf numFmtId="0" fontId="20" fillId="0" borderId="8" xfId="271" applyFont="1" applyFill="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22" fillId="0" borderId="0" xfId="0" applyFont="1" applyAlignment="1" applyProtection="1">
      <alignment horizontal="center"/>
    </xf>
    <xf numFmtId="0" fontId="22" fillId="0" borderId="0" xfId="0" applyFont="1" applyAlignment="1" applyProtection="1">
      <alignment horizontal="center"/>
    </xf>
    <xf numFmtId="0" fontId="13" fillId="0" borderId="0" xfId="0" applyFont="1" applyAlignment="1">
      <alignment horizontal="center"/>
    </xf>
    <xf numFmtId="0" fontId="13" fillId="0" borderId="0" xfId="0" applyFont="1" applyFill="1" applyAlignment="1">
      <alignment horizontal="center"/>
    </xf>
    <xf numFmtId="0" fontId="22" fillId="0" borderId="0" xfId="0" applyFont="1" applyAlignment="1" applyProtection="1">
      <alignment horizontal="center"/>
    </xf>
    <xf numFmtId="0" fontId="27" fillId="0" borderId="8" xfId="570" applyFont="1" applyBorder="1" applyAlignment="1" applyProtection="1">
      <alignment vertical="top" wrapText="1"/>
    </xf>
    <xf numFmtId="0" fontId="27" fillId="0" borderId="0" xfId="570" applyFont="1" applyBorder="1" applyAlignment="1" applyProtection="1">
      <alignment vertical="top" wrapText="1"/>
    </xf>
    <xf numFmtId="0" fontId="52" fillId="2" borderId="11" xfId="570" applyFont="1" applyFill="1" applyBorder="1" applyAlignment="1" applyProtection="1">
      <alignment horizontal="left" vertical="top" wrapText="1"/>
    </xf>
    <xf numFmtId="6" fontId="50" fillId="4" borderId="11" xfId="570" applyNumberFormat="1" applyFont="1" applyFill="1" applyBorder="1" applyAlignment="1" applyProtection="1">
      <alignmen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6" fontId="50" fillId="0" borderId="11" xfId="570" applyNumberFormat="1" applyFont="1" applyFill="1" applyBorder="1" applyAlignment="1" applyProtection="1">
      <alignment vertical="top" wrapText="1"/>
    </xf>
    <xf numFmtId="6" fontId="50" fillId="5" borderId="11" xfId="570" applyNumberFormat="1" applyFont="1" applyFill="1" applyBorder="1" applyAlignment="1" applyProtection="1">
      <alignment vertical="top" wrapText="1"/>
      <protection locked="0"/>
    </xf>
    <xf numFmtId="6" fontId="50" fillId="6" borderId="11" xfId="570" applyNumberFormat="1" applyFont="1" applyFill="1" applyBorder="1" applyAlignment="1" applyProtection="1">
      <alignment horizontal="center" vertical="top" wrapText="1"/>
    </xf>
    <xf numFmtId="0" fontId="50" fillId="0" borderId="11" xfId="570" applyFont="1" applyBorder="1" applyAlignment="1" applyProtection="1">
      <alignment horizontal="right" vertical="top" wrapText="1"/>
    </xf>
    <xf numFmtId="0" fontId="51" fillId="0" borderId="11" xfId="570" applyFont="1" applyBorder="1" applyAlignment="1" applyProtection="1">
      <alignment horizontal="right" vertical="top" wrapText="1"/>
    </xf>
    <xf numFmtId="0" fontId="50" fillId="0" borderId="11" xfId="570" applyFont="1" applyFill="1" applyBorder="1" applyAlignment="1" applyProtection="1">
      <alignment horizontal="right" vertical="top"/>
    </xf>
    <xf numFmtId="0" fontId="50" fillId="0" borderId="11" xfId="570" applyFont="1" applyFill="1" applyBorder="1" applyAlignment="1" applyProtection="1">
      <alignment horizontal="right" vertical="top" wrapText="1"/>
    </xf>
    <xf numFmtId="6" fontId="51" fillId="0" borderId="11" xfId="570" applyNumberFormat="1" applyFont="1" applyFill="1" applyBorder="1" applyAlignment="1" applyProtection="1">
      <alignment vertical="top" wrapText="1"/>
    </xf>
    <xf numFmtId="0" fontId="51" fillId="0" borderId="11" xfId="570" applyFont="1" applyFill="1" applyBorder="1" applyAlignment="1" applyProtection="1">
      <alignment horizontal="right" vertical="top" wrapText="1"/>
    </xf>
    <xf numFmtId="0" fontId="51" fillId="0" borderId="8" xfId="570" applyFont="1" applyBorder="1" applyAlignment="1" applyProtection="1">
      <alignment vertical="top" wrapText="1"/>
    </xf>
    <xf numFmtId="0" fontId="51" fillId="0" borderId="0" xfId="570" applyFont="1" applyBorder="1" applyAlignment="1" applyProtection="1">
      <alignment vertical="top" wrapText="1"/>
    </xf>
    <xf numFmtId="0" fontId="16" fillId="0" borderId="11" xfId="570" applyFont="1" applyBorder="1" applyAlignment="1" applyProtection="1">
      <alignment horizontal="right" vertical="top" wrapText="1"/>
    </xf>
    <xf numFmtId="0" fontId="51" fillId="0" borderId="0" xfId="570" applyFont="1" applyBorder="1" applyAlignment="1" applyProtection="1">
      <alignment horizontal="left" vertical="top"/>
    </xf>
    <xf numFmtId="6" fontId="50" fillId="0" borderId="0" xfId="570" applyNumberFormat="1" applyFont="1" applyBorder="1" applyAlignment="1" applyProtection="1">
      <alignment horizontal="left" vertical="top"/>
    </xf>
    <xf numFmtId="0" fontId="103" fillId="0" borderId="0" xfId="570" applyFont="1" applyBorder="1" applyAlignment="1" applyProtection="1">
      <alignment horizontal="left" vertical="top"/>
    </xf>
    <xf numFmtId="6" fontId="50" fillId="0" borderId="0" xfId="570" applyNumberFormat="1" applyFont="1" applyBorder="1" applyAlignment="1" applyProtection="1">
      <alignment vertical="top" wrapText="1"/>
    </xf>
    <xf numFmtId="6" fontId="51" fillId="0" borderId="11" xfId="570" applyNumberFormat="1" applyFont="1" applyBorder="1" applyAlignment="1" applyProtection="1">
      <alignment vertical="top" wrapText="1"/>
    </xf>
    <xf numFmtId="0" fontId="50" fillId="0" borderId="0" xfId="570" applyFont="1" applyBorder="1" applyAlignment="1" applyProtection="1">
      <alignment horizontal="left" vertical="top"/>
    </xf>
    <xf numFmtId="0" fontId="50" fillId="0" borderId="12" xfId="570" applyFont="1" applyBorder="1" applyAlignment="1" applyProtection="1">
      <alignment vertical="top" wrapText="1"/>
    </xf>
    <xf numFmtId="0" fontId="20" fillId="0" borderId="0" xfId="570" applyFont="1" applyBorder="1" applyAlignment="1" applyProtection="1">
      <alignment horizontal="left" vertical="top"/>
    </xf>
    <xf numFmtId="0" fontId="106" fillId="0" borderId="0" xfId="570" applyFont="1" applyBorder="1" applyAlignment="1" applyProtection="1">
      <alignment horizontal="left" vertical="top"/>
    </xf>
    <xf numFmtId="0" fontId="61" fillId="0" borderId="0" xfId="570" applyFont="1" applyFill="1" applyBorder="1" applyAlignment="1" applyProtection="1">
      <alignment horizontal="left" vertical="center"/>
    </xf>
    <xf numFmtId="0" fontId="28" fillId="0" borderId="0" xfId="570" applyFont="1" applyFill="1" applyBorder="1" applyAlignment="1" applyProtection="1">
      <alignment vertical="top" wrapText="1"/>
    </xf>
    <xf numFmtId="0" fontId="28" fillId="0" borderId="0" xfId="570" applyFont="1" applyBorder="1" applyAlignment="1" applyProtection="1">
      <alignment vertical="top" wrapText="1"/>
    </xf>
    <xf numFmtId="0" fontId="28" fillId="0" borderId="12" xfId="570" applyFont="1" applyBorder="1" applyAlignment="1" applyProtection="1">
      <alignment vertical="top" wrapText="1"/>
    </xf>
    <xf numFmtId="0" fontId="28" fillId="0" borderId="8" xfId="570" applyFont="1" applyBorder="1" applyAlignment="1" applyProtection="1">
      <alignment vertical="top" wrapText="1"/>
    </xf>
    <xf numFmtId="0" fontId="50" fillId="0" borderId="0" xfId="570" applyFont="1" applyFill="1" applyBorder="1" applyAlignment="1" applyProtection="1">
      <alignment vertical="top"/>
    </xf>
    <xf numFmtId="0" fontId="50" fillId="0" borderId="0" xfId="570" applyFont="1" applyFill="1" applyBorder="1" applyAlignment="1" applyProtection="1">
      <alignment vertical="top" wrapText="1"/>
    </xf>
    <xf numFmtId="168" fontId="50" fillId="0" borderId="0" xfId="570" applyNumberFormat="1" applyFont="1" applyFill="1" applyBorder="1" applyAlignment="1" applyProtection="1">
      <alignment horizontal="right" vertical="top" wrapText="1"/>
      <protection locked="0"/>
    </xf>
    <xf numFmtId="0" fontId="13" fillId="0" borderId="0" xfId="570" applyFont="1" applyFill="1" applyBorder="1" applyAlignment="1" applyProtection="1">
      <alignment vertical="top" wrapText="1"/>
    </xf>
    <xf numFmtId="0" fontId="13" fillId="0" borderId="0" xfId="570" applyFont="1" applyFill="1" applyBorder="1" applyAlignment="1">
      <alignment vertical="top"/>
    </xf>
    <xf numFmtId="0" fontId="50" fillId="0" borderId="0" xfId="570" applyFont="1" applyFill="1" applyBorder="1" applyAlignment="1" applyProtection="1">
      <alignment horizontal="right" vertical="top" wrapText="1"/>
    </xf>
    <xf numFmtId="0" fontId="20" fillId="0" borderId="0" xfId="570" applyFont="1" applyFill="1" applyBorder="1" applyAlignment="1" applyProtection="1">
      <alignment horizontal="left" vertical="top" wrapText="1"/>
    </xf>
    <xf numFmtId="168" fontId="50" fillId="0" borderId="0" xfId="570" applyNumberFormat="1"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protection locked="0"/>
    </xf>
    <xf numFmtId="0" fontId="1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xf>
    <xf numFmtId="0" fontId="20" fillId="0" borderId="0" xfId="570" applyFont="1" applyFill="1" applyBorder="1" applyAlignment="1" applyProtection="1">
      <alignment horizontal="left" vertical="top"/>
    </xf>
    <xf numFmtId="0" fontId="78" fillId="0" borderId="0" xfId="570" applyFont="1" applyBorder="1" applyAlignment="1" applyProtection="1">
      <alignment vertical="top" wrapText="1"/>
    </xf>
    <xf numFmtId="0" fontId="78" fillId="0" borderId="12" xfId="570" applyFont="1" applyBorder="1" applyAlignment="1" applyProtection="1">
      <alignment vertical="top" wrapText="1"/>
    </xf>
    <xf numFmtId="0" fontId="78" fillId="0" borderId="8" xfId="570" applyFont="1" applyBorder="1" applyAlignment="1" applyProtection="1">
      <alignment vertical="top" wrapText="1"/>
    </xf>
    <xf numFmtId="0" fontId="27" fillId="0" borderId="0" xfId="570" applyFont="1" applyFill="1" applyBorder="1" applyAlignment="1" applyProtection="1">
      <alignment vertical="top" wrapText="1"/>
    </xf>
    <xf numFmtId="0" fontId="13" fillId="0" borderId="0" xfId="570" applyFont="1" applyBorder="1" applyAlignment="1" applyProtection="1">
      <alignment horizontal="right" vertical="top" wrapText="1"/>
    </xf>
    <xf numFmtId="0" fontId="13" fillId="0" borderId="0" xfId="570" applyFont="1" applyBorder="1" applyAlignment="1" applyProtection="1">
      <alignment vertical="top" wrapText="1"/>
    </xf>
    <xf numFmtId="0" fontId="27" fillId="0" borderId="0" xfId="570" applyFont="1" applyBorder="1" applyAlignment="1" applyProtection="1">
      <alignment horizontal="right" vertical="top" wrapText="1"/>
    </xf>
    <xf numFmtId="0" fontId="78" fillId="0" borderId="0" xfId="570" applyFont="1" applyBorder="1" applyAlignment="1" applyProtection="1">
      <alignment horizontal="right" vertical="top" wrapText="1"/>
    </xf>
    <xf numFmtId="0" fontId="51" fillId="0" borderId="3" xfId="570" applyFont="1" applyBorder="1" applyAlignment="1" applyProtection="1">
      <alignment horizontal="left"/>
    </xf>
    <xf numFmtId="0" fontId="51" fillId="0" borderId="13" xfId="570" applyFont="1" applyBorder="1" applyAlignment="1" applyProtection="1">
      <alignment horizontal="center" wrapText="1"/>
    </xf>
    <xf numFmtId="0" fontId="51" fillId="0" borderId="13" xfId="570" applyFont="1" applyFill="1" applyBorder="1" applyAlignment="1" applyProtection="1">
      <alignment horizontal="center" wrapText="1"/>
    </xf>
    <xf numFmtId="0" fontId="51" fillId="0" borderId="8" xfId="570" applyFont="1" applyBorder="1" applyAlignment="1" applyProtection="1">
      <alignment horizontal="center" wrapText="1"/>
    </xf>
    <xf numFmtId="0" fontId="51" fillId="0" borderId="0" xfId="570" applyFont="1" applyBorder="1" applyAlignment="1" applyProtection="1">
      <alignment horizontal="center" wrapText="1"/>
    </xf>
    <xf numFmtId="0" fontId="13" fillId="0" borderId="0" xfId="570" applyFont="1"/>
    <xf numFmtId="0" fontId="13" fillId="0" borderId="0" xfId="570"/>
    <xf numFmtId="0" fontId="13" fillId="0" borderId="0" xfId="570" applyFill="1"/>
    <xf numFmtId="0" fontId="13" fillId="0" borderId="0" xfId="570" applyBorder="1" applyProtection="1"/>
    <xf numFmtId="0" fontId="19" fillId="0" borderId="0" xfId="570" applyFont="1" applyFill="1" applyBorder="1" applyAlignment="1">
      <alignment horizontal="center" vertical="center"/>
    </xf>
    <xf numFmtId="0" fontId="13" fillId="0" borderId="0" xfId="570" applyFont="1" applyFill="1"/>
    <xf numFmtId="0" fontId="20" fillId="0" borderId="0" xfId="570" applyFont="1"/>
    <xf numFmtId="0" fontId="13" fillId="0" borderId="1" xfId="570" applyBorder="1"/>
    <xf numFmtId="0" fontId="13" fillId="0" borderId="2" xfId="570" applyBorder="1"/>
    <xf numFmtId="0" fontId="13" fillId="0" borderId="8" xfId="570" applyBorder="1"/>
    <xf numFmtId="0" fontId="13" fillId="0" borderId="0" xfId="570" applyBorder="1"/>
    <xf numFmtId="0" fontId="13" fillId="0" borderId="9" xfId="570" applyBorder="1"/>
    <xf numFmtId="0" fontId="13" fillId="0" borderId="6" xfId="570" applyBorder="1"/>
    <xf numFmtId="0" fontId="21" fillId="0" borderId="0" xfId="570" applyFont="1"/>
    <xf numFmtId="0" fontId="13" fillId="0" borderId="7" xfId="570" applyBorder="1"/>
    <xf numFmtId="0" fontId="13" fillId="0" borderId="12" xfId="570" applyBorder="1"/>
    <xf numFmtId="0" fontId="13" fillId="0" borderId="10" xfId="570" applyBorder="1"/>
    <xf numFmtId="0" fontId="21" fillId="0" borderId="0" xfId="570" applyNumberFormat="1" applyFont="1" applyAlignment="1">
      <alignment vertical="top" wrapText="1"/>
    </xf>
    <xf numFmtId="0" fontId="13" fillId="0" borderId="0" xfId="570" applyFill="1" applyAlignment="1">
      <alignment horizontal="right"/>
    </xf>
    <xf numFmtId="0" fontId="13" fillId="0" borderId="0" xfId="570" applyFill="1" applyBorder="1"/>
    <xf numFmtId="0" fontId="13" fillId="0" borderId="0" xfId="570" applyFont="1" applyBorder="1" applyAlignment="1">
      <alignment wrapText="1"/>
    </xf>
    <xf numFmtId="0" fontId="13" fillId="0" borderId="0" xfId="570" applyFont="1" applyFill="1" applyAlignment="1">
      <alignment vertical="center"/>
    </xf>
    <xf numFmtId="0" fontId="13" fillId="0" borderId="0" xfId="570" applyFill="1" applyAlignment="1">
      <alignment vertical="center"/>
    </xf>
    <xf numFmtId="0" fontId="37" fillId="0" borderId="0" xfId="570" applyFont="1" applyFill="1" applyBorder="1" applyAlignment="1">
      <alignment vertical="center" wrapText="1"/>
    </xf>
    <xf numFmtId="0" fontId="31" fillId="0" borderId="0" xfId="570" applyFont="1" applyAlignment="1">
      <alignment vertical="top" wrapText="1"/>
    </xf>
    <xf numFmtId="0" fontId="13" fillId="0" borderId="0" xfId="570" applyFill="1" applyAlignment="1">
      <alignment wrapText="1"/>
    </xf>
    <xf numFmtId="0" fontId="20" fillId="0" borderId="0" xfId="570" applyFont="1" applyFill="1"/>
    <xf numFmtId="0" fontId="20" fillId="0" borderId="0" xfId="570" applyFont="1" applyFill="1" applyAlignment="1">
      <alignment horizontal="left" vertical="top"/>
    </xf>
    <xf numFmtId="0" fontId="20" fillId="0" borderId="0" xfId="570" applyFont="1" applyFill="1" applyAlignment="1">
      <alignment vertical="top" wrapText="1"/>
    </xf>
    <xf numFmtId="0" fontId="20" fillId="0" borderId="0" xfId="570" applyFont="1" applyAlignment="1">
      <alignment vertical="top" wrapText="1"/>
    </xf>
    <xf numFmtId="0" fontId="21" fillId="0" borderId="0" xfId="570" applyFont="1" applyAlignment="1">
      <alignment horizontal="left" vertical="top" wrapText="1"/>
    </xf>
    <xf numFmtId="164" fontId="13" fillId="0" borderId="0" xfId="570" applyNumberFormat="1" applyFill="1" applyBorder="1" applyAlignment="1">
      <alignment horizontal="right"/>
    </xf>
    <xf numFmtId="0" fontId="50" fillId="0" borderId="0" xfId="570" applyFont="1" applyFill="1" applyBorder="1" applyAlignment="1">
      <alignment vertical="top" wrapText="1"/>
    </xf>
    <xf numFmtId="0" fontId="13" fillId="0" borderId="0" xfId="570" applyBorder="1" applyAlignment="1"/>
    <xf numFmtId="168" fontId="13" fillId="0" borderId="0" xfId="570" applyNumberFormat="1" applyFill="1" applyBorder="1" applyAlignment="1">
      <alignment horizontal="right"/>
    </xf>
    <xf numFmtId="0" fontId="104" fillId="0" borderId="0" xfId="570" applyFont="1" applyFill="1" applyBorder="1" applyAlignment="1">
      <alignment horizontal="left" vertical="top" wrapText="1"/>
    </xf>
    <xf numFmtId="0" fontId="20" fillId="0" borderId="0" xfId="570" applyFont="1" applyBorder="1"/>
    <xf numFmtId="168" fontId="13" fillId="0" borderId="0" xfId="570" applyNumberFormat="1" applyFill="1" applyBorder="1" applyAlignment="1">
      <alignment wrapText="1"/>
    </xf>
    <xf numFmtId="0" fontId="13" fillId="0" borderId="0" xfId="570" applyFont="1" applyBorder="1"/>
    <xf numFmtId="0" fontId="18" fillId="0" borderId="0" xfId="0" applyFont="1" applyProtection="1"/>
    <xf numFmtId="0" fontId="18" fillId="0" borderId="11" xfId="253" applyFont="1" applyFill="1" applyBorder="1" applyAlignment="1" applyProtection="1">
      <alignment horizontal="center" wrapText="1"/>
    </xf>
    <xf numFmtId="0" fontId="18" fillId="0" borderId="0" xfId="253" applyFont="1" applyFill="1" applyBorder="1" applyAlignment="1" applyProtection="1">
      <alignment horizontal="center" wrapText="1"/>
    </xf>
    <xf numFmtId="3" fontId="18" fillId="0" borderId="11" xfId="271" applyNumberFormat="1" applyFont="1" applyFill="1" applyBorder="1" applyProtection="1"/>
    <xf numFmtId="3" fontId="18" fillId="0" borderId="0" xfId="271" applyNumberFormat="1" applyFont="1" applyProtection="1"/>
    <xf numFmtId="3" fontId="18" fillId="0" borderId="11" xfId="271" applyNumberFormat="1" applyFont="1" applyBorder="1" applyProtection="1"/>
    <xf numFmtId="3" fontId="18" fillId="0" borderId="0" xfId="271" applyNumberFormat="1" applyFont="1" applyBorder="1" applyProtection="1"/>
    <xf numFmtId="0" fontId="62" fillId="0" borderId="0" xfId="271" applyFont="1" applyAlignment="1" applyProtection="1">
      <alignment horizontal="left"/>
    </xf>
    <xf numFmtId="0" fontId="62" fillId="0" borderId="0" xfId="271" applyFont="1" applyAlignment="1" applyProtection="1">
      <alignment horizontal="right"/>
    </xf>
    <xf numFmtId="168" fontId="18" fillId="0" borderId="11" xfId="271" applyNumberFormat="1" applyFont="1" applyBorder="1" applyProtection="1"/>
    <xf numFmtId="168" fontId="18" fillId="0" borderId="0" xfId="271" applyNumberFormat="1" applyFont="1" applyBorder="1" applyProtection="1"/>
    <xf numFmtId="0" fontId="18" fillId="0" borderId="0" xfId="271" applyFont="1" applyProtection="1"/>
    <xf numFmtId="3" fontId="18" fillId="10" borderId="11" xfId="271" applyNumberFormat="1" applyFont="1" applyFill="1" applyBorder="1" applyAlignment="1" applyProtection="1">
      <alignment horizontal="center"/>
      <protection locked="0"/>
    </xf>
    <xf numFmtId="0" fontId="50" fillId="0" borderId="0" xfId="570" applyFont="1" applyBorder="1" applyAlignment="1">
      <alignment horizontal="left"/>
    </xf>
    <xf numFmtId="0" fontId="13" fillId="0" borderId="3" xfId="570" applyBorder="1"/>
    <xf numFmtId="0" fontId="13" fillId="5" borderId="3" xfId="570" applyFill="1" applyBorder="1"/>
    <xf numFmtId="0" fontId="13" fillId="0" borderId="0" xfId="570"/>
    <xf numFmtId="0" fontId="13" fillId="0" borderId="0" xfId="570" applyFont="1"/>
    <xf numFmtId="0" fontId="31" fillId="0" borderId="0" xfId="0" applyFont="1" applyAlignment="1" applyProtection="1">
      <alignment horizontal="center"/>
    </xf>
    <xf numFmtId="0" fontId="31" fillId="0" borderId="0" xfId="0" applyFont="1" applyFill="1" applyAlignment="1" applyProtection="1">
      <alignment horizontal="center"/>
    </xf>
    <xf numFmtId="0" fontId="20" fillId="0" borderId="0" xfId="0" applyFont="1" applyAlignment="1" applyProtection="1">
      <alignment horizontal="center"/>
    </xf>
    <xf numFmtId="0" fontId="22" fillId="0" borderId="0" xfId="0" applyFont="1" applyAlignment="1" applyProtection="1">
      <alignment horizontal="center"/>
    </xf>
    <xf numFmtId="0" fontId="0" fillId="0" borderId="0" xfId="0" applyFill="1"/>
    <xf numFmtId="0" fontId="13"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5"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3" fillId="0" borderId="0" xfId="0" applyFont="1" applyFill="1" applyBorder="1"/>
    <xf numFmtId="0" fontId="0" fillId="0" borderId="0" xfId="0" applyFont="1" applyFill="1" applyBorder="1" applyProtection="1"/>
    <xf numFmtId="0" fontId="20" fillId="0" borderId="0" xfId="0" applyFont="1" applyAlignment="1" applyProtection="1">
      <alignment horizontal="center"/>
    </xf>
    <xf numFmtId="0" fontId="22" fillId="0" borderId="0" xfId="0" applyFont="1" applyAlignment="1" applyProtection="1">
      <alignment horizontal="center"/>
    </xf>
    <xf numFmtId="0" fontId="104" fillId="0" borderId="0" xfId="0" applyFont="1" applyFill="1" applyBorder="1" applyAlignment="1">
      <alignment vertical="top" wrapText="1"/>
    </xf>
    <xf numFmtId="0" fontId="50" fillId="0" borderId="0" xfId="271" applyFont="1" applyAlignment="1" applyProtection="1">
      <alignment vertical="top" wrapText="1"/>
    </xf>
    <xf numFmtId="0" fontId="13" fillId="0" borderId="0" xfId="570"/>
    <xf numFmtId="0" fontId="13" fillId="0" borderId="0" xfId="570" applyFont="1" applyFill="1"/>
    <xf numFmtId="4" fontId="13" fillId="0" borderId="0" xfId="1193" applyNumberFormat="1" applyFont="1" applyFill="1" applyAlignment="1" applyProtection="1">
      <alignment horizontal="left" vertical="top" wrapText="1"/>
    </xf>
    <xf numFmtId="0" fontId="13" fillId="0" borderId="0" xfId="0" applyFont="1" applyFill="1" applyAlignment="1">
      <alignment horizontal="left" vertical="top" wrapText="1"/>
    </xf>
    <xf numFmtId="0" fontId="13" fillId="0" borderId="0" xfId="271" applyFont="1" applyAlignment="1">
      <alignment horizontal="left" vertical="top" wrapText="1"/>
    </xf>
    <xf numFmtId="0" fontId="13" fillId="0" borderId="0" xfId="0" applyFont="1" applyBorder="1" applyAlignment="1" applyProtection="1">
      <alignment horizontal="center"/>
    </xf>
    <xf numFmtId="0" fontId="13" fillId="0" borderId="0" xfId="0" applyFont="1" applyFill="1" applyAlignment="1">
      <alignment horizontal="left" vertical="top" wrapText="1"/>
    </xf>
    <xf numFmtId="0" fontId="22" fillId="0" borderId="0" xfId="0" applyFont="1" applyAlignment="1" applyProtection="1">
      <alignment horizontal="center"/>
    </xf>
    <xf numFmtId="0" fontId="13" fillId="0" borderId="0" xfId="271" applyFont="1" applyFill="1" applyAlignment="1">
      <alignment horizontal="left" vertical="top" wrapText="1"/>
    </xf>
    <xf numFmtId="0" fontId="13" fillId="0" borderId="0" xfId="0" applyFont="1" applyFill="1" applyAlignment="1" applyProtection="1">
      <alignment horizontal="left" vertical="top" wrapText="1"/>
    </xf>
    <xf numFmtId="0" fontId="20" fillId="0" borderId="12" xfId="543" applyFont="1" applyBorder="1" applyAlignment="1" applyProtection="1">
      <alignment horizontal="right"/>
    </xf>
    <xf numFmtId="0" fontId="32" fillId="0" borderId="0" xfId="543" applyFont="1" applyFill="1" applyBorder="1" applyAlignment="1" applyProtection="1">
      <alignment horizontal="center"/>
    </xf>
    <xf numFmtId="0" fontId="13" fillId="0" borderId="0" xfId="0" applyFont="1" applyAlignment="1">
      <alignment horizontal="left"/>
    </xf>
    <xf numFmtId="0" fontId="22" fillId="0" borderId="0" xfId="0" applyFont="1" applyAlignment="1" applyProtection="1">
      <alignment horizontal="center"/>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0" fillId="0" borderId="0" xfId="0" applyNumberFormat="1" applyFont="1" applyAlignment="1" applyProtection="1">
      <alignment horizontal="center"/>
    </xf>
    <xf numFmtId="0" fontId="20" fillId="0" borderId="0" xfId="0" applyFont="1" applyBorder="1" applyAlignment="1" applyProtection="1"/>
    <xf numFmtId="0" fontId="13" fillId="0" borderId="0" xfId="570"/>
    <xf numFmtId="4" fontId="13" fillId="0" borderId="0" xfId="570" applyNumberFormat="1" applyFont="1" applyFill="1" applyAlignment="1" applyProtection="1">
      <alignment horizontal="left"/>
    </xf>
    <xf numFmtId="4" fontId="13" fillId="0" borderId="0" xfId="570" applyNumberFormat="1" applyFont="1" applyFill="1" applyAlignment="1" applyProtection="1">
      <alignment horizontal="left"/>
    </xf>
    <xf numFmtId="0" fontId="13" fillId="0" borderId="0" xfId="570" applyFont="1" applyAlignment="1">
      <alignment horizontal="left" vertical="top" wrapText="1"/>
    </xf>
    <xf numFmtId="0" fontId="13" fillId="0" borderId="0" xfId="570" applyFont="1" applyFill="1" applyAlignment="1">
      <alignment horizontal="left" vertical="top" wrapText="1"/>
    </xf>
    <xf numFmtId="0" fontId="13" fillId="0" borderId="0" xfId="570" applyFont="1" applyBorder="1" applyAlignment="1">
      <alignment horizontal="left"/>
    </xf>
    <xf numFmtId="0" fontId="13" fillId="0" borderId="0" xfId="0" applyFont="1" applyAlignment="1">
      <alignment horizontal="left" vertical="top" wrapText="1"/>
    </xf>
    <xf numFmtId="0" fontId="13" fillId="0" borderId="0" xfId="0" applyFont="1" applyAlignment="1" applyProtection="1">
      <alignment horizontal="left" vertical="top" wrapText="1"/>
    </xf>
    <xf numFmtId="0" fontId="13" fillId="0" borderId="0" xfId="0" applyFont="1" applyAlignment="1">
      <alignment horizontal="left"/>
    </xf>
    <xf numFmtId="0" fontId="22" fillId="0" borderId="0" xfId="0" applyFont="1" applyAlignment="1" applyProtection="1">
      <alignment horizontal="center"/>
    </xf>
    <xf numFmtId="0" fontId="13" fillId="0" borderId="0" xfId="1193" applyFont="1" applyFill="1" applyAlignment="1" applyProtection="1">
      <alignment horizontal="left"/>
    </xf>
    <xf numFmtId="0" fontId="13" fillId="0" borderId="0" xfId="1193" applyFont="1" applyFill="1" applyAlignment="1">
      <alignment horizontal="left"/>
    </xf>
    <xf numFmtId="0" fontId="13" fillId="0" borderId="0" xfId="0" applyFont="1" applyBorder="1" applyAlignment="1">
      <alignment horizontal="left"/>
    </xf>
    <xf numFmtId="0" fontId="20" fillId="0" borderId="0" xfId="570" applyFont="1" applyBorder="1" applyAlignment="1" applyProtection="1">
      <alignment horizontal="left"/>
    </xf>
    <xf numFmtId="0" fontId="13" fillId="0" borderId="0" xfId="0" applyFont="1" applyBorder="1" applyAlignment="1">
      <alignment horizontal="left" vertical="top" wrapText="1"/>
    </xf>
    <xf numFmtId="0" fontId="42" fillId="0" borderId="0" xfId="1193" applyFont="1"/>
    <xf numFmtId="0" fontId="50" fillId="0" borderId="11" xfId="0" applyFont="1" applyBorder="1" applyAlignment="1" applyProtection="1">
      <alignment horizontal="right" vertical="center"/>
    </xf>
    <xf numFmtId="0" fontId="50" fillId="0" borderId="11" xfId="570" applyFont="1" applyBorder="1" applyAlignment="1" applyProtection="1">
      <alignment horizontal="right" vertical="top"/>
    </xf>
    <xf numFmtId="0" fontId="13" fillId="0" borderId="0" xfId="0" applyFont="1" applyFill="1" applyAlignment="1">
      <alignment horizontal="left" vertical="top" wrapText="1"/>
    </xf>
    <xf numFmtId="0" fontId="13" fillId="0" borderId="0" xfId="1193" applyFont="1" applyFill="1"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70" applyNumberFormat="1" applyFont="1" applyBorder="1" applyAlignment="1" applyProtection="1">
      <alignment horizontal="right" vertical="top"/>
    </xf>
    <xf numFmtId="0" fontId="22" fillId="0" borderId="0" xfId="0" applyFont="1" applyAlignment="1" applyProtection="1">
      <alignment horizontal="center"/>
    </xf>
    <xf numFmtId="0" fontId="13" fillId="0" borderId="0" xfId="0" applyFont="1" applyAlignment="1">
      <alignment vertical="top" wrapText="1"/>
    </xf>
    <xf numFmtId="0" fontId="22" fillId="0" borderId="0" xfId="0" applyFont="1" applyAlignment="1" applyProtection="1">
      <alignment horizontal="center"/>
    </xf>
    <xf numFmtId="168" fontId="22" fillId="0" borderId="0" xfId="0" applyNumberFormat="1" applyFont="1" applyFill="1" applyBorder="1" applyAlignment="1" applyProtection="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Border="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xf>
    <xf numFmtId="0" fontId="13" fillId="0" borderId="0" xfId="0" applyFont="1" applyBorder="1" applyAlignment="1">
      <alignment vertical="top" wrapText="1"/>
    </xf>
    <xf numFmtId="0" fontId="13" fillId="0" borderId="0" xfId="570" applyAlignment="1">
      <alignment wrapText="1"/>
    </xf>
    <xf numFmtId="0" fontId="13" fillId="0" borderId="0" xfId="1193" applyFont="1" applyAlignment="1"/>
    <xf numFmtId="0" fontId="13" fillId="0" borderId="0" xfId="570" applyFont="1" applyAlignment="1">
      <alignment wrapText="1"/>
    </xf>
    <xf numFmtId="0" fontId="13" fillId="0" borderId="0" xfId="0" applyFont="1" applyAlignment="1">
      <alignment wrapText="1"/>
    </xf>
    <xf numFmtId="0" fontId="42" fillId="0" borderId="0" xfId="0" applyFont="1" applyFill="1" applyAlignment="1">
      <alignment vertical="top" wrapText="1"/>
    </xf>
    <xf numFmtId="0" fontId="42" fillId="0" borderId="0" xfId="0" applyFont="1" applyAlignment="1">
      <alignment horizontal="left" vertical="top"/>
    </xf>
    <xf numFmtId="0" fontId="42" fillId="0" borderId="0" xfId="0" applyFont="1" applyFill="1" applyAlignment="1">
      <alignment vertical="top"/>
    </xf>
    <xf numFmtId="0" fontId="13" fillId="0" borderId="0" xfId="1193" applyFont="1" applyAlignment="1">
      <alignment horizontal="left" vertical="top" wrapText="1"/>
    </xf>
    <xf numFmtId="4" fontId="13" fillId="0" borderId="0" xfId="570" applyNumberFormat="1" applyFont="1" applyFill="1" applyAlignment="1" applyProtection="1">
      <alignment horizontal="left"/>
    </xf>
    <xf numFmtId="0" fontId="13" fillId="0" borderId="0" xfId="570" applyFont="1" applyFill="1" applyAlignment="1">
      <alignment horizontal="left" vertical="top" wrapText="1"/>
    </xf>
    <xf numFmtId="0" fontId="14" fillId="0" borderId="0" xfId="244" quotePrefix="1" applyAlignment="1" applyProtection="1">
      <alignment horizontal="left"/>
    </xf>
    <xf numFmtId="4" fontId="13" fillId="0" borderId="0" xfId="1193" applyNumberFormat="1" applyFont="1" applyFill="1" applyAlignment="1" applyProtection="1">
      <alignment horizontal="left" vertical="top" wrapText="1"/>
    </xf>
    <xf numFmtId="0" fontId="13" fillId="0" borderId="0" xfId="570" applyFont="1" applyAlignment="1">
      <alignment horizontal="left" vertical="top" wrapText="1"/>
    </xf>
    <xf numFmtId="0" fontId="13" fillId="0" borderId="0" xfId="570" applyFont="1" applyAlignment="1">
      <alignment horizontal="left"/>
    </xf>
    <xf numFmtId="0" fontId="13" fillId="0" borderId="0" xfId="1193" applyFont="1" applyAlignment="1" applyProtection="1">
      <alignment horizontal="left"/>
    </xf>
    <xf numFmtId="0" fontId="13" fillId="0" borderId="0" xfId="1193" applyFont="1" applyFill="1" applyAlignment="1" applyProtection="1">
      <alignment horizontal="left"/>
    </xf>
    <xf numFmtId="0" fontId="13" fillId="0" borderId="0" xfId="570" applyFont="1" applyAlignment="1" applyProtection="1">
      <alignment horizontal="center"/>
    </xf>
    <xf numFmtId="0" fontId="13" fillId="0" borderId="0" xfId="570" applyFont="1" applyProtection="1"/>
    <xf numFmtId="0" fontId="13" fillId="0" borderId="0" xfId="570" applyProtection="1"/>
    <xf numFmtId="0" fontId="13" fillId="0" borderId="0" xfId="570" applyFill="1" applyProtection="1"/>
    <xf numFmtId="0" fontId="31" fillId="0" borderId="0" xfId="570" applyFont="1" applyAlignment="1" applyProtection="1">
      <alignment horizontal="left"/>
    </xf>
    <xf numFmtId="0" fontId="31" fillId="0" borderId="0" xfId="570" applyFont="1" applyAlignment="1" applyProtection="1">
      <alignment horizontal="center"/>
    </xf>
    <xf numFmtId="0" fontId="20" fillId="0" borderId="0" xfId="570" applyFont="1" applyProtection="1"/>
    <xf numFmtId="49" fontId="20" fillId="0" borderId="0" xfId="570" applyNumberFormat="1" applyFont="1" applyAlignment="1" applyProtection="1">
      <alignment horizontal="center"/>
    </xf>
    <xf numFmtId="0" fontId="13" fillId="0" borderId="0" xfId="1193" applyFont="1"/>
    <xf numFmtId="0" fontId="48" fillId="0" borderId="0" xfId="570" applyFont="1" applyAlignment="1" applyProtection="1">
      <alignment horizontal="center"/>
    </xf>
    <xf numFmtId="0" fontId="13" fillId="5" borderId="6" xfId="570" applyFill="1" applyBorder="1" applyAlignment="1" applyProtection="1">
      <protection locked="0"/>
    </xf>
    <xf numFmtId="49" fontId="20" fillId="0" borderId="0" xfId="570" applyNumberFormat="1" applyFont="1" applyAlignment="1">
      <alignment horizontal="center"/>
    </xf>
    <xf numFmtId="0" fontId="13" fillId="0" borderId="0" xfId="570" applyFont="1" applyAlignment="1" applyProtection="1">
      <alignment horizontal="left"/>
    </xf>
    <xf numFmtId="0" fontId="13" fillId="0" borderId="0" xfId="570" applyFont="1" applyFill="1" applyAlignment="1" applyProtection="1">
      <alignment horizontal="center"/>
    </xf>
    <xf numFmtId="0" fontId="13" fillId="0" borderId="0" xfId="570" applyFont="1" applyFill="1" applyProtection="1"/>
    <xf numFmtId="0" fontId="13" fillId="0" borderId="0" xfId="1193" applyFont="1" applyAlignment="1">
      <alignment horizontal="left"/>
    </xf>
    <xf numFmtId="0" fontId="13" fillId="0" borderId="0" xfId="570" applyFont="1" applyAlignment="1">
      <alignment horizontal="center"/>
    </xf>
    <xf numFmtId="0" fontId="48" fillId="0" borderId="0" xfId="570" applyFont="1" applyFill="1" applyAlignment="1" applyProtection="1">
      <alignment horizontal="center"/>
    </xf>
    <xf numFmtId="0" fontId="13" fillId="0" borderId="0" xfId="570" applyFont="1" applyFill="1" applyAlignment="1">
      <alignment horizontal="center"/>
    </xf>
    <xf numFmtId="0" fontId="14" fillId="0" borderId="0" xfId="244" applyFont="1" applyAlignment="1" applyProtection="1">
      <alignment horizontal="center"/>
    </xf>
    <xf numFmtId="49" fontId="13" fillId="0" borderId="0" xfId="570" applyNumberFormat="1" applyFont="1" applyAlignment="1">
      <alignment horizontal="center"/>
    </xf>
    <xf numFmtId="0" fontId="13" fillId="0" borderId="0" xfId="570" applyFont="1" applyAlignment="1" applyProtection="1">
      <alignment horizontal="center" vertical="center"/>
    </xf>
    <xf numFmtId="0" fontId="13" fillId="0" borderId="0" xfId="570" applyFont="1" applyAlignment="1">
      <alignment horizontal="center" vertical="center"/>
    </xf>
    <xf numFmtId="0" fontId="13" fillId="0" borderId="0" xfId="570" applyFont="1" applyAlignment="1">
      <alignment vertical="center"/>
    </xf>
    <xf numFmtId="0" fontId="13" fillId="0" borderId="0" xfId="570" applyAlignment="1">
      <alignment vertical="center"/>
    </xf>
    <xf numFmtId="0" fontId="13" fillId="0" borderId="0" xfId="1193" applyFont="1" applyAlignment="1" applyProtection="1">
      <alignment horizontal="center"/>
    </xf>
    <xf numFmtId="0" fontId="13" fillId="0" borderId="0" xfId="1193"/>
    <xf numFmtId="0" fontId="13" fillId="0" borderId="0" xfId="1193" applyFont="1" applyBorder="1"/>
    <xf numFmtId="0" fontId="20" fillId="0" borderId="0" xfId="570" applyFont="1" applyAlignment="1" applyProtection="1">
      <alignment horizontal="center"/>
    </xf>
    <xf numFmtId="0" fontId="20" fillId="0" borderId="0" xfId="570" applyFont="1" applyBorder="1" applyAlignment="1" applyProtection="1"/>
    <xf numFmtId="0" fontId="13" fillId="0" borderId="0" xfId="570" applyFont="1" applyBorder="1" applyAlignment="1" applyProtection="1">
      <alignment horizontal="center"/>
    </xf>
    <xf numFmtId="0" fontId="13" fillId="0" borderId="0" xfId="570" applyFont="1" applyBorder="1" applyProtection="1"/>
    <xf numFmtId="0" fontId="20" fillId="0" borderId="0" xfId="570" applyFont="1" applyBorder="1" applyProtection="1"/>
    <xf numFmtId="0" fontId="13" fillId="0" borderId="0" xfId="570" applyFont="1" applyAlignment="1" applyProtection="1">
      <alignment horizontal="left" indent="4"/>
    </xf>
    <xf numFmtId="0" fontId="13" fillId="0" borderId="0" xfId="570" quotePrefix="1" applyFont="1" applyAlignment="1" applyProtection="1">
      <alignment horizontal="left"/>
    </xf>
    <xf numFmtId="0" fontId="31" fillId="0" borderId="0" xfId="570" applyFont="1" applyProtection="1"/>
    <xf numFmtId="0" fontId="13" fillId="0" borderId="0" xfId="1193" applyFont="1" applyFill="1" applyAlignment="1" applyProtection="1">
      <alignment horizontal="left"/>
      <protection locked="0"/>
    </xf>
    <xf numFmtId="0" fontId="13" fillId="0" borderId="0" xfId="570" applyFont="1" applyFill="1" applyAlignment="1" applyProtection="1">
      <alignment horizontal="left"/>
      <protection locked="0"/>
    </xf>
    <xf numFmtId="0" fontId="13" fillId="0" borderId="0" xfId="1193" applyFont="1" applyFill="1" applyBorder="1" applyAlignment="1" applyProtection="1">
      <alignment horizontal="left"/>
    </xf>
    <xf numFmtId="49" fontId="13" fillId="0" borderId="0" xfId="1193" applyNumberFormat="1" applyAlignment="1">
      <alignment horizontal="center"/>
    </xf>
    <xf numFmtId="0" fontId="48" fillId="0" borderId="0" xfId="1193" applyFont="1" applyAlignment="1" applyProtection="1">
      <alignment horizontal="center"/>
    </xf>
    <xf numFmtId="49" fontId="13" fillId="0" borderId="0" xfId="570" applyNumberFormat="1" applyFont="1" applyAlignment="1" applyProtection="1">
      <alignment horizontal="center"/>
    </xf>
    <xf numFmtId="0" fontId="13" fillId="0" borderId="0" xfId="570" applyFont="1" applyAlignment="1" applyProtection="1"/>
    <xf numFmtId="0" fontId="13" fillId="0" borderId="0" xfId="570" applyAlignment="1" applyProtection="1"/>
    <xf numFmtId="0" fontId="31" fillId="0" borderId="0" xfId="570" applyFont="1" applyFill="1" applyAlignment="1">
      <alignment horizontal="center"/>
    </xf>
    <xf numFmtId="0" fontId="20" fillId="0" borderId="0" xfId="1193" applyFont="1" applyFill="1" applyAlignment="1">
      <alignment horizontal="left"/>
    </xf>
    <xf numFmtId="49" fontId="20" fillId="0" borderId="0" xfId="570" applyNumberFormat="1" applyFont="1" applyFill="1" applyAlignment="1" applyProtection="1">
      <alignment horizontal="center"/>
    </xf>
    <xf numFmtId="0" fontId="20" fillId="0" borderId="0" xfId="570" applyFont="1" applyAlignment="1">
      <alignment horizontal="left"/>
    </xf>
    <xf numFmtId="0" fontId="20" fillId="0" borderId="0" xfId="570" applyFont="1" applyAlignment="1" applyProtection="1">
      <alignment horizontal="left"/>
    </xf>
    <xf numFmtId="4" fontId="13" fillId="0" borderId="0" xfId="1193" applyNumberFormat="1" applyFont="1" applyAlignment="1" applyProtection="1">
      <alignment horizontal="left"/>
    </xf>
    <xf numFmtId="0" fontId="31" fillId="0" borderId="0" xfId="570" applyFont="1" applyFill="1" applyAlignment="1" applyProtection="1">
      <alignment horizontal="center"/>
    </xf>
    <xf numFmtId="0" fontId="20" fillId="0" borderId="0" xfId="570" quotePrefix="1" applyFont="1" applyAlignment="1" applyProtection="1">
      <alignment horizontal="center"/>
    </xf>
    <xf numFmtId="0" fontId="31" fillId="0" borderId="0" xfId="570" applyFont="1" applyBorder="1" applyAlignment="1" applyProtection="1">
      <alignment horizontal="center"/>
    </xf>
    <xf numFmtId="0" fontId="13" fillId="0" borderId="0" xfId="570" applyFont="1" applyBorder="1" applyAlignment="1" applyProtection="1">
      <alignment horizontal="left"/>
    </xf>
    <xf numFmtId="49" fontId="13" fillId="0" borderId="0" xfId="570" applyNumberFormat="1" applyProtection="1"/>
    <xf numFmtId="0" fontId="45" fillId="0" borderId="0" xfId="570" applyFont="1" applyAlignment="1" applyProtection="1">
      <alignment horizontal="left"/>
    </xf>
    <xf numFmtId="0" fontId="13" fillId="0" borderId="0" xfId="570" applyFont="1" applyFill="1" applyBorder="1" applyProtection="1"/>
    <xf numFmtId="49" fontId="13" fillId="0" borderId="0" xfId="570" applyNumberFormat="1" applyFill="1" applyProtection="1"/>
    <xf numFmtId="0" fontId="13" fillId="0" borderId="0" xfId="570" applyFont="1" applyFill="1" applyAlignment="1" applyProtection="1">
      <alignment horizontal="left" vertical="top" wrapText="1"/>
    </xf>
    <xf numFmtId="49" fontId="13" fillId="0" borderId="0" xfId="570" applyNumberFormat="1" applyFont="1" applyProtection="1"/>
    <xf numFmtId="49" fontId="13" fillId="0" borderId="0" xfId="570" applyNumberFormat="1" applyFont="1" applyFill="1" applyProtection="1"/>
    <xf numFmtId="0" fontId="13" fillId="0" borderId="0" xfId="570" applyFont="1" applyFill="1" applyAlignment="1" applyProtection="1">
      <alignment horizontal="left"/>
    </xf>
    <xf numFmtId="4" fontId="48" fillId="0" borderId="0" xfId="570" applyNumberFormat="1" applyFont="1" applyAlignment="1" applyProtection="1">
      <alignment horizontal="center"/>
    </xf>
    <xf numFmtId="4" fontId="13" fillId="0" borderId="0" xfId="570" applyNumberFormat="1" applyFont="1" applyAlignment="1" applyProtection="1">
      <alignment horizontal="center"/>
    </xf>
    <xf numFmtId="4" fontId="13" fillId="0" borderId="0" xfId="570" applyNumberFormat="1" applyFont="1" applyProtection="1"/>
    <xf numFmtId="4" fontId="13" fillId="0" borderId="0" xfId="570" applyNumberFormat="1" applyFill="1" applyProtection="1"/>
    <xf numFmtId="0" fontId="31" fillId="0" borderId="0" xfId="570" applyFont="1" applyFill="1" applyAlignment="1">
      <alignment horizontal="left"/>
    </xf>
    <xf numFmtId="0" fontId="43" fillId="0" borderId="0" xfId="570" applyFont="1" applyFill="1" applyAlignment="1">
      <alignment horizontal="left"/>
    </xf>
    <xf numFmtId="0" fontId="14" fillId="0" borderId="0" xfId="244" applyNumberFormat="1" applyFill="1" applyAlignment="1" applyProtection="1">
      <alignment horizontal="left"/>
      <protection locked="0"/>
    </xf>
    <xf numFmtId="0" fontId="42" fillId="0" borderId="0" xfId="0" applyFont="1" applyAlignment="1">
      <alignment horizontal="left" vertical="top" wrapText="1"/>
    </xf>
    <xf numFmtId="0" fontId="50" fillId="0" borderId="11" xfId="0" applyFont="1" applyFill="1" applyBorder="1" applyAlignment="1" applyProtection="1">
      <alignment horizontal="right" vertical="top" wrapText="1"/>
      <protection locked="0"/>
    </xf>
    <xf numFmtId="168" fontId="53" fillId="45" borderId="11" xfId="0" applyNumberFormat="1" applyFont="1" applyFill="1" applyBorder="1" applyAlignment="1" applyProtection="1">
      <alignment vertical="top" wrapText="1"/>
    </xf>
    <xf numFmtId="0" fontId="13" fillId="0" borderId="11" xfId="271" applyFont="1" applyFill="1" applyBorder="1" applyAlignment="1" applyProtection="1">
      <alignment horizontal="right" vertical="top" wrapText="1"/>
    </xf>
    <xf numFmtId="0" fontId="13" fillId="0" borderId="11" xfId="271" applyFont="1" applyBorder="1" applyAlignment="1" applyProtection="1">
      <alignment horizontal="right" vertical="top" wrapText="1"/>
    </xf>
    <xf numFmtId="0" fontId="21" fillId="0" borderId="0" xfId="570" applyFont="1" applyBorder="1" applyAlignment="1">
      <alignment horizontal="left"/>
    </xf>
    <xf numFmtId="0" fontId="102" fillId="0" borderId="0" xfId="0" applyFont="1" applyBorder="1"/>
    <xf numFmtId="0" fontId="13" fillId="0" borderId="0" xfId="0" applyFont="1" applyFill="1" applyAlignment="1">
      <alignment vertical="top" wrapText="1"/>
    </xf>
    <xf numFmtId="0" fontId="113" fillId="0" borderId="0" xfId="0" applyFont="1" applyBorder="1" applyAlignment="1" applyProtection="1">
      <alignment horizontal="left" vertical="top"/>
    </xf>
    <xf numFmtId="0" fontId="114" fillId="0" borderId="0" xfId="0" applyFont="1" applyBorder="1" applyAlignment="1" applyProtection="1">
      <alignment horizontal="left" vertical="top"/>
    </xf>
    <xf numFmtId="0" fontId="32" fillId="0" borderId="0" xfId="0" applyFont="1" applyFill="1" applyProtection="1"/>
    <xf numFmtId="168" fontId="21"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3" fillId="0" borderId="0" xfId="570" applyFont="1" applyAlignment="1">
      <alignment vertical="top" wrapText="1"/>
    </xf>
    <xf numFmtId="168" fontId="50" fillId="5" borderId="11" xfId="0" applyNumberFormat="1" applyFont="1" applyFill="1" applyBorder="1" applyAlignment="1" applyProtection="1">
      <alignment vertical="top" wrapText="1"/>
    </xf>
    <xf numFmtId="0" fontId="13" fillId="0" borderId="0" xfId="271" applyNumberFormat="1" applyFont="1" applyFill="1" applyAlignment="1" applyProtection="1">
      <alignment horizontal="left" vertical="top"/>
    </xf>
    <xf numFmtId="0" fontId="13" fillId="0" borderId="0" xfId="271" applyNumberFormat="1" applyFont="1" applyFill="1" applyBorder="1" applyAlignment="1" applyProtection="1">
      <alignment horizontal="left" vertical="top"/>
    </xf>
    <xf numFmtId="0" fontId="22" fillId="0" borderId="0" xfId="271" applyNumberFormat="1" applyFont="1" applyFill="1" applyBorder="1" applyAlignment="1" applyProtection="1">
      <alignment horizontal="left" vertical="top"/>
    </xf>
    <xf numFmtId="0" fontId="13" fillId="0" borderId="0" xfId="0" applyFont="1" applyAlignment="1"/>
    <xf numFmtId="0" fontId="13" fillId="0" borderId="0" xfId="0" applyFont="1" applyAlignment="1">
      <alignment vertical="top"/>
    </xf>
    <xf numFmtId="0" fontId="13" fillId="0" borderId="3" xfId="0" applyFont="1" applyFill="1" applyBorder="1" applyProtection="1"/>
    <xf numFmtId="0" fontId="50" fillId="0" borderId="0" xfId="570" applyFont="1" applyBorder="1" applyAlignment="1"/>
    <xf numFmtId="0" fontId="13" fillId="0" borderId="0" xfId="0" applyFont="1" applyBorder="1" applyAlignment="1" applyProtection="1">
      <alignment vertical="top" wrapText="1"/>
    </xf>
    <xf numFmtId="0" fontId="13" fillId="0" borderId="0" xfId="0" applyFont="1" applyBorder="1" applyAlignment="1" applyProtection="1">
      <alignment vertical="top"/>
    </xf>
    <xf numFmtId="0" fontId="13" fillId="0" borderId="0" xfId="0" applyFont="1" applyBorder="1" applyAlignment="1" applyProtection="1">
      <alignment horizontal="left" vertical="top" wrapText="1"/>
    </xf>
    <xf numFmtId="0" fontId="13" fillId="0" borderId="0" xfId="0" applyFont="1" applyBorder="1" applyAlignment="1" applyProtection="1">
      <alignment horizontal="left" vertical="top"/>
    </xf>
    <xf numFmtId="0" fontId="13" fillId="0" borderId="0" xfId="0" applyFont="1" applyAlignment="1" applyProtection="1">
      <alignment horizontal="left" vertical="top"/>
    </xf>
    <xf numFmtId="0" fontId="13" fillId="0" borderId="0" xfId="570" applyFont="1" applyBorder="1" applyAlignment="1">
      <alignment horizontal="left" vertical="top" wrapText="1"/>
    </xf>
    <xf numFmtId="4" fontId="13" fillId="0" borderId="0" xfId="1193" applyNumberFormat="1" applyFont="1" applyFill="1" applyAlignment="1" applyProtection="1">
      <alignment vertical="top" wrapText="1"/>
    </xf>
    <xf numFmtId="0" fontId="20" fillId="0" borderId="16" xfId="271" applyFont="1" applyFill="1" applyBorder="1" applyAlignment="1" applyProtection="1"/>
    <xf numFmtId="0" fontId="57" fillId="0" borderId="0" xfId="570" applyFont="1" applyProtection="1"/>
    <xf numFmtId="0" fontId="37" fillId="0" borderId="0" xfId="570" applyFont="1" applyBorder="1" applyProtection="1"/>
    <xf numFmtId="0" fontId="13" fillId="0" borderId="0" xfId="0" applyFont="1" applyBorder="1" applyAlignment="1" applyProtection="1">
      <protection locked="0"/>
    </xf>
    <xf numFmtId="0" fontId="13" fillId="0" borderId="0" xfId="0" applyFont="1" applyFill="1" applyAlignment="1" applyProtection="1">
      <alignment horizontal="left" vertical="top"/>
    </xf>
    <xf numFmtId="0" fontId="13" fillId="0" borderId="0" xfId="0" applyFont="1" applyFill="1" applyAlignment="1" applyProtection="1"/>
    <xf numFmtId="0" fontId="13" fillId="0" borderId="0" xfId="570" applyFont="1" applyBorder="1" applyAlignment="1">
      <alignment vertical="top" wrapText="1"/>
    </xf>
    <xf numFmtId="0" fontId="13" fillId="0" borderId="0" xfId="570" applyFont="1" applyBorder="1" applyAlignment="1">
      <alignment vertical="top"/>
    </xf>
    <xf numFmtId="0" fontId="0" fillId="0" borderId="0" xfId="0" applyAlignment="1" applyProtection="1"/>
    <xf numFmtId="0" fontId="13" fillId="0" borderId="0" xfId="1193" applyFont="1" applyFill="1" applyBorder="1" applyAlignment="1" applyProtection="1">
      <alignment horizontal="left" vertical="top" wrapText="1"/>
    </xf>
    <xf numFmtId="0" fontId="13" fillId="0" borderId="0" xfId="1193" applyFont="1" applyAlignment="1" applyProtection="1">
      <alignment vertical="top" wrapText="1"/>
    </xf>
    <xf numFmtId="49" fontId="13" fillId="0" borderId="0" xfId="1193" applyNumberFormat="1" applyFont="1" applyFill="1" applyAlignment="1">
      <alignment vertical="top" wrapText="1"/>
    </xf>
    <xf numFmtId="0" fontId="52" fillId="0" borderId="9" xfId="543" applyFont="1" applyBorder="1" applyAlignment="1" applyProtection="1">
      <alignment vertical="top"/>
    </xf>
    <xf numFmtId="0" fontId="13" fillId="0" borderId="0" xfId="0" applyFont="1" applyAlignment="1" applyProtection="1">
      <alignment horizontal="left" vertical="top"/>
    </xf>
    <xf numFmtId="0" fontId="13" fillId="0" borderId="0" xfId="0" applyNumberFormat="1" applyFont="1" applyFill="1" applyAlignment="1" applyProtection="1">
      <alignment horizontal="left" vertical="top"/>
    </xf>
    <xf numFmtId="0" fontId="13" fillId="0" borderId="0" xfId="0" applyNumberFormat="1" applyFont="1" applyAlignment="1" applyProtection="1">
      <alignment horizontal="left" vertical="top"/>
    </xf>
    <xf numFmtId="0" fontId="13" fillId="0" borderId="0" xfId="0" applyFont="1" applyAlignment="1">
      <alignment vertical="center"/>
    </xf>
    <xf numFmtId="0" fontId="115" fillId="0" borderId="0" xfId="0" applyFont="1" applyBorder="1" applyProtection="1"/>
    <xf numFmtId="0" fontId="102" fillId="0" borderId="0" xfId="0" applyFont="1" applyProtection="1"/>
    <xf numFmtId="3" fontId="102" fillId="0" borderId="0" xfId="0" applyNumberFormat="1" applyFont="1"/>
    <xf numFmtId="0" fontId="102" fillId="0" borderId="0" xfId="0" applyFont="1" applyBorder="1" applyAlignment="1" applyProtection="1">
      <alignment horizontal="left"/>
    </xf>
    <xf numFmtId="168" fontId="116" fillId="0" borderId="0" xfId="0" applyNumberFormat="1" applyFont="1" applyFill="1" applyBorder="1" applyAlignment="1" applyProtection="1">
      <alignment horizontal="left" vertical="top"/>
    </xf>
    <xf numFmtId="0" fontId="102" fillId="0" borderId="0" xfId="0" applyFont="1" applyFill="1" applyBorder="1" applyProtection="1"/>
    <xf numFmtId="0" fontId="102" fillId="0" borderId="0" xfId="0" applyFont="1" applyBorder="1" applyAlignment="1" applyProtection="1">
      <alignment horizontal="left" vertical="center"/>
    </xf>
    <xf numFmtId="0" fontId="118" fillId="0" borderId="0" xfId="0" applyFont="1" applyProtection="1"/>
    <xf numFmtId="0" fontId="118" fillId="0" borderId="0" xfId="0" applyFont="1" applyBorder="1" applyProtection="1"/>
    <xf numFmtId="0" fontId="102" fillId="0" borderId="0" xfId="0" applyFont="1" applyBorder="1" applyProtection="1"/>
    <xf numFmtId="0" fontId="115" fillId="0" borderId="0" xfId="0" applyFont="1" applyProtection="1"/>
    <xf numFmtId="0" fontId="13" fillId="0" borderId="0" xfId="1193" applyFont="1" applyAlignment="1" applyProtection="1">
      <alignment horizontal="left"/>
    </xf>
    <xf numFmtId="172" fontId="13" fillId="0" borderId="8" xfId="543" applyNumberFormat="1" applyFont="1" applyBorder="1" applyProtection="1"/>
    <xf numFmtId="0" fontId="13" fillId="0" borderId="8" xfId="4496" applyFont="1" applyBorder="1" applyProtection="1"/>
    <xf numFmtId="0" fontId="13" fillId="0" borderId="0" xfId="4496" applyFont="1" applyProtection="1"/>
    <xf numFmtId="0" fontId="19" fillId="0" borderId="0" xfId="4496" applyFont="1" applyFill="1" applyBorder="1" applyAlignment="1" applyProtection="1">
      <alignment horizontal="center" vertical="center"/>
    </xf>
    <xf numFmtId="0" fontId="13" fillId="0" borderId="8" xfId="4496" applyFont="1" applyFill="1" applyBorder="1" applyProtection="1"/>
    <xf numFmtId="0" fontId="13" fillId="0" borderId="0" xfId="4496" applyFont="1" applyFill="1" applyProtection="1"/>
    <xf numFmtId="0" fontId="20" fillId="0" borderId="0" xfId="4496" applyFont="1" applyAlignment="1" applyProtection="1">
      <alignment horizontal="left"/>
    </xf>
    <xf numFmtId="0" fontId="20" fillId="0" borderId="0" xfId="4496" applyFont="1" applyProtection="1"/>
    <xf numFmtId="0" fontId="23" fillId="0" borderId="0" xfId="4496" applyFont="1" applyFill="1" applyBorder="1" applyAlignment="1" applyProtection="1">
      <alignment horizontal="center" vertical="center"/>
    </xf>
    <xf numFmtId="0" fontId="23" fillId="0" borderId="27" xfId="4496" applyFont="1" applyFill="1" applyBorder="1" applyAlignment="1" applyProtection="1">
      <alignment horizontal="center" vertical="center"/>
    </xf>
    <xf numFmtId="0" fontId="23" fillId="0" borderId="46" xfId="4496" applyFont="1" applyFill="1" applyBorder="1" applyAlignment="1" applyProtection="1">
      <alignment horizontal="center" vertical="center"/>
    </xf>
    <xf numFmtId="0" fontId="20" fillId="0" borderId="0" xfId="4496" applyFont="1" applyAlignment="1" applyProtection="1">
      <alignment horizontal="right"/>
    </xf>
    <xf numFmtId="0" fontId="31" fillId="0" borderId="0" xfId="4496" applyFont="1" applyFill="1" applyBorder="1" applyAlignment="1" applyProtection="1">
      <alignment horizontal="left" vertical="center"/>
    </xf>
    <xf numFmtId="0" fontId="13" fillId="0" borderId="0" xfId="1193" quotePrefix="1" applyNumberFormat="1" applyFont="1" applyAlignment="1" applyProtection="1">
      <alignment horizontal="center"/>
    </xf>
    <xf numFmtId="0" fontId="43" fillId="0" borderId="0" xfId="4496" applyFont="1" applyFill="1" applyBorder="1" applyAlignment="1" applyProtection="1">
      <alignment horizontal="left" vertical="center"/>
    </xf>
    <xf numFmtId="49" fontId="21" fillId="0" borderId="0" xfId="4496" applyNumberFormat="1" applyFont="1" applyFill="1" applyBorder="1" applyAlignment="1" applyProtection="1">
      <alignment horizontal="left" vertical="top"/>
    </xf>
    <xf numFmtId="0" fontId="13" fillId="0" borderId="47" xfId="4496" applyFont="1" applyFill="1" applyBorder="1" applyAlignment="1" applyProtection="1">
      <alignment horizontal="left" vertical="center"/>
    </xf>
    <xf numFmtId="0" fontId="23" fillId="0" borderId="48" xfId="4496" applyFont="1" applyFill="1" applyBorder="1" applyAlignment="1" applyProtection="1">
      <alignment horizontal="center" vertical="center"/>
    </xf>
    <xf numFmtId="0" fontId="21" fillId="0" borderId="0" xfId="4496" applyFont="1" applyProtection="1"/>
    <xf numFmtId="0" fontId="21" fillId="0" borderId="0" xfId="4496" applyFont="1" applyFill="1" applyBorder="1" applyAlignment="1" applyProtection="1">
      <alignment horizontal="left" vertical="top"/>
    </xf>
    <xf numFmtId="0" fontId="120" fillId="0" borderId="53" xfId="4497" applyFont="1" applyBorder="1" applyAlignment="1">
      <alignment horizontal="left" vertical="top"/>
    </xf>
    <xf numFmtId="0" fontId="119" fillId="0" borderId="0" xfId="4497" applyFont="1" applyBorder="1" applyAlignment="1">
      <alignment horizontal="left" vertical="top" wrapText="1"/>
    </xf>
    <xf numFmtId="0" fontId="119" fillId="0" borderId="54" xfId="4497" applyFont="1" applyBorder="1" applyAlignment="1">
      <alignment horizontal="left" vertical="top" wrapText="1"/>
    </xf>
    <xf numFmtId="0" fontId="13" fillId="0" borderId="0" xfId="4496" applyFont="1" applyFill="1" applyBorder="1" applyAlignment="1" applyProtection="1">
      <alignment horizontal="left" vertical="center"/>
    </xf>
    <xf numFmtId="0" fontId="121" fillId="0" borderId="0" xfId="4497" applyFont="1" applyAlignment="1">
      <alignment vertical="center"/>
    </xf>
    <xf numFmtId="0" fontId="119" fillId="0" borderId="0" xfId="4497" applyFont="1"/>
    <xf numFmtId="0" fontId="119" fillId="0" borderId="0" xfId="4497" applyFont="1" applyAlignment="1">
      <alignment vertical="center"/>
    </xf>
    <xf numFmtId="0" fontId="122" fillId="0" borderId="0" xfId="4497" applyFont="1" applyAlignment="1">
      <alignment vertical="center"/>
    </xf>
    <xf numFmtId="0" fontId="13" fillId="0" borderId="0" xfId="4497" applyFont="1" applyAlignment="1">
      <alignment vertical="center"/>
    </xf>
    <xf numFmtId="0" fontId="20" fillId="0" borderId="0" xfId="4496" applyFont="1" applyFill="1" applyProtection="1"/>
    <xf numFmtId="0" fontId="21" fillId="0" borderId="3" xfId="4496" applyFont="1" applyFill="1" applyBorder="1" applyAlignment="1" applyProtection="1">
      <alignment vertical="top" wrapText="1"/>
    </xf>
    <xf numFmtId="0" fontId="21" fillId="0" borderId="4" xfId="4496" applyFont="1" applyFill="1" applyBorder="1" applyAlignment="1" applyProtection="1">
      <alignment vertical="top" wrapText="1"/>
    </xf>
    <xf numFmtId="164" fontId="117" fillId="0" borderId="4" xfId="4496" applyNumberFormat="1" applyFill="1" applyBorder="1" applyAlignment="1" applyProtection="1">
      <alignment horizontal="right"/>
    </xf>
    <xf numFmtId="0" fontId="21" fillId="0" borderId="4" xfId="4496" applyFont="1" applyFill="1" applyBorder="1" applyAlignment="1" applyProtection="1"/>
    <xf numFmtId="0" fontId="20" fillId="0" borderId="5" xfId="4496" applyFont="1" applyFill="1" applyBorder="1" applyAlignment="1" applyProtection="1">
      <alignment horizontal="right"/>
    </xf>
    <xf numFmtId="0" fontId="13" fillId="0" borderId="16" xfId="4496" applyFont="1" applyFill="1" applyBorder="1" applyAlignment="1" applyProtection="1"/>
    <xf numFmtId="0" fontId="13" fillId="0" borderId="16" xfId="4496" applyFont="1" applyFill="1" applyBorder="1" applyAlignment="1" applyProtection="1">
      <alignment horizontal="left" vertical="top"/>
    </xf>
    <xf numFmtId="0" fontId="21" fillId="0" borderId="16" xfId="4496" applyFont="1" applyFill="1" applyBorder="1" applyAlignment="1" applyProtection="1">
      <alignment horizontal="left" vertical="top" wrapText="1"/>
    </xf>
    <xf numFmtId="0" fontId="21" fillId="0" borderId="45" xfId="4496" applyFont="1" applyFill="1" applyBorder="1" applyAlignment="1" applyProtection="1">
      <alignment horizontal="left" vertical="top" wrapText="1"/>
    </xf>
    <xf numFmtId="0" fontId="117" fillId="0" borderId="0" xfId="4496" applyBorder="1" applyProtection="1"/>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6" applyFont="1" applyFill="1" applyBorder="1" applyAlignment="1" applyProtection="1">
      <alignment horizontal="left" vertical="top" wrapText="1"/>
    </xf>
    <xf numFmtId="0" fontId="21" fillId="0" borderId="0" xfId="4496" applyFont="1" applyAlignment="1" applyProtection="1">
      <alignment horizontal="right" vertical="top"/>
    </xf>
    <xf numFmtId="0" fontId="13" fillId="0" borderId="0" xfId="4496" applyFont="1" applyFill="1" applyBorder="1" applyAlignment="1" applyProtection="1">
      <alignment vertical="center" wrapText="1"/>
    </xf>
    <xf numFmtId="0" fontId="119" fillId="0" borderId="53" xfId="4497" applyFont="1" applyBorder="1" applyAlignment="1">
      <alignment vertical="top" wrapText="1"/>
    </xf>
    <xf numFmtId="0" fontId="119" fillId="0" borderId="0" xfId="4497" applyFont="1" applyBorder="1" applyAlignment="1">
      <alignment vertical="top" wrapText="1"/>
    </xf>
    <xf numFmtId="10" fontId="119" fillId="0" borderId="0" xfId="4497" applyNumberFormat="1" applyFont="1" applyBorder="1" applyAlignment="1">
      <alignment vertical="top" wrapText="1"/>
    </xf>
    <xf numFmtId="0" fontId="119" fillId="0" borderId="54" xfId="4497" applyFont="1" applyBorder="1" applyAlignment="1">
      <alignment vertical="top" wrapText="1"/>
    </xf>
    <xf numFmtId="0" fontId="119" fillId="0" borderId="0" xfId="4497" applyFont="1" applyBorder="1" applyAlignment="1">
      <alignment vertical="top"/>
    </xf>
    <xf numFmtId="165" fontId="119" fillId="0" borderId="0" xfId="4497" applyNumberFormat="1" applyFont="1" applyBorder="1" applyAlignment="1">
      <alignment vertical="top" wrapText="1"/>
    </xf>
    <xf numFmtId="0" fontId="20" fillId="0" borderId="57" xfId="4496" applyFont="1" applyBorder="1" applyProtection="1"/>
    <xf numFmtId="0" fontId="20" fillId="0" borderId="58" xfId="4496" applyFont="1" applyBorder="1" applyProtection="1"/>
    <xf numFmtId="0" fontId="20" fillId="0" borderId="58" xfId="4496" applyFont="1" applyBorder="1" applyAlignment="1" applyProtection="1">
      <alignment horizontal="right"/>
    </xf>
    <xf numFmtId="0" fontId="20" fillId="0" borderId="59" xfId="4496" applyFont="1" applyBorder="1" applyAlignment="1" applyProtection="1">
      <alignment horizontal="right"/>
    </xf>
    <xf numFmtId="0" fontId="119" fillId="0" borderId="53" xfId="4497" applyFont="1" applyBorder="1" applyAlignment="1">
      <alignment horizontal="left" vertical="top" wrapText="1"/>
    </xf>
    <xf numFmtId="0" fontId="119" fillId="0" borderId="0" xfId="4497" applyFont="1" applyBorder="1" applyAlignment="1">
      <alignment horizontal="left" vertical="top"/>
    </xf>
    <xf numFmtId="0" fontId="23" fillId="0" borderId="57" xfId="4496" applyFont="1" applyFill="1" applyBorder="1" applyAlignment="1" applyProtection="1">
      <alignment horizontal="center" vertical="center"/>
    </xf>
    <xf numFmtId="0" fontId="23" fillId="0" borderId="58" xfId="4496" applyFont="1" applyFill="1" applyBorder="1" applyAlignment="1" applyProtection="1">
      <alignment horizontal="center" vertical="center"/>
    </xf>
    <xf numFmtId="0" fontId="23" fillId="0" borderId="59" xfId="4496" applyFont="1" applyFill="1" applyBorder="1" applyAlignment="1" applyProtection="1">
      <alignment horizontal="center" vertical="center"/>
    </xf>
    <xf numFmtId="0" fontId="20" fillId="0" borderId="0" xfId="4496" applyFont="1" applyAlignment="1" applyProtection="1">
      <alignment horizontal="center"/>
    </xf>
    <xf numFmtId="0" fontId="20" fillId="0" borderId="0" xfId="4496" applyFont="1" applyFill="1" applyBorder="1" applyProtection="1"/>
    <xf numFmtId="0" fontId="20" fillId="0" borderId="8" xfId="4496" applyFont="1" applyBorder="1" applyProtection="1"/>
    <xf numFmtId="0" fontId="20" fillId="0" borderId="0" xfId="4496" applyFont="1" applyFill="1" applyBorder="1" applyAlignment="1" applyProtection="1">
      <alignment horizontal="left"/>
    </xf>
    <xf numFmtId="0" fontId="21" fillId="0" borderId="0" xfId="4496" applyFont="1" applyFill="1" applyBorder="1" applyAlignment="1" applyProtection="1">
      <alignment horizontal="left"/>
    </xf>
    <xf numFmtId="0" fontId="20" fillId="0" borderId="0" xfId="4496" applyFont="1" applyFill="1" applyBorder="1" applyAlignment="1" applyProtection="1">
      <alignment horizontal="center" vertical="top"/>
    </xf>
    <xf numFmtId="0" fontId="13" fillId="0" borderId="0" xfId="4496" applyFont="1" applyBorder="1" applyProtection="1"/>
    <xf numFmtId="0" fontId="13" fillId="0" borderId="0" xfId="4496" applyNumberFormat="1" applyFont="1" applyAlignment="1" applyProtection="1">
      <alignment horizontal="center"/>
    </xf>
    <xf numFmtId="0" fontId="29" fillId="0" borderId="0" xfId="4496" applyFont="1" applyProtection="1"/>
    <xf numFmtId="0" fontId="13" fillId="0" borderId="0" xfId="1193" applyFont="1" applyBorder="1" applyProtection="1"/>
    <xf numFmtId="0" fontId="13" fillId="0" borderId="0" xfId="1193" applyNumberFormat="1" applyFont="1" applyAlignment="1" applyProtection="1">
      <alignment horizontal="center"/>
    </xf>
    <xf numFmtId="0" fontId="20" fillId="0" borderId="0" xfId="4496" applyFont="1" applyFill="1" applyAlignment="1" applyProtection="1">
      <alignment horizontal="left"/>
    </xf>
    <xf numFmtId="0" fontId="20" fillId="0" borderId="0" xfId="4496" applyFont="1" applyFill="1" applyAlignment="1" applyProtection="1">
      <alignment horizontal="center"/>
    </xf>
    <xf numFmtId="0" fontId="13" fillId="0" borderId="0" xfId="1193" applyFont="1" applyProtection="1"/>
    <xf numFmtId="0" fontId="29" fillId="0" borderId="0" xfId="4496" applyFont="1" applyFill="1" applyBorder="1" applyAlignment="1" applyProtection="1"/>
    <xf numFmtId="0" fontId="21" fillId="0" borderId="8" xfId="4496" applyFont="1" applyBorder="1" applyProtection="1"/>
    <xf numFmtId="0" fontId="21" fillId="0" borderId="8" xfId="4496" applyFont="1" applyFill="1" applyBorder="1" applyProtection="1"/>
    <xf numFmtId="0" fontId="21" fillId="0" borderId="0" xfId="4496" applyFont="1" applyFill="1" applyProtection="1"/>
    <xf numFmtId="0" fontId="50" fillId="0" borderId="8" xfId="4496" applyFont="1" applyFill="1" applyBorder="1" applyAlignment="1" applyProtection="1"/>
    <xf numFmtId="0" fontId="13" fillId="0" borderId="0" xfId="1193" applyFont="1" applyFill="1" applyProtection="1"/>
    <xf numFmtId="0" fontId="13" fillId="0" borderId="0" xfId="4496" applyFont="1" applyFill="1" applyBorder="1" applyAlignment="1" applyProtection="1">
      <alignment horizontal="center"/>
    </xf>
    <xf numFmtId="0" fontId="13" fillId="0" borderId="0" xfId="4496" applyFont="1" applyFill="1" applyBorder="1" applyProtection="1"/>
    <xf numFmtId="1" fontId="13" fillId="0" borderId="0" xfId="1193" applyNumberFormat="1" applyFont="1" applyProtection="1"/>
    <xf numFmtId="0" fontId="13" fillId="0" borderId="3" xfId="4496" applyFont="1" applyFill="1" applyBorder="1" applyProtection="1"/>
    <xf numFmtId="0" fontId="13" fillId="0" borderId="4" xfId="4496" applyFont="1" applyFill="1" applyBorder="1" applyProtection="1"/>
    <xf numFmtId="0" fontId="13" fillId="0" borderId="0" xfId="4496" applyNumberFormat="1" applyFont="1" applyFill="1" applyBorder="1" applyAlignment="1" applyProtection="1">
      <alignment horizontal="center"/>
    </xf>
    <xf numFmtId="0" fontId="13" fillId="0" borderId="0" xfId="1193" applyFont="1" applyAlignment="1" applyProtection="1">
      <alignment wrapText="1"/>
    </xf>
    <xf numFmtId="0" fontId="20" fillId="0" borderId="0" xfId="4496" applyFont="1" applyFill="1" applyBorder="1" applyAlignment="1" applyProtection="1"/>
    <xf numFmtId="0" fontId="21" fillId="0" borderId="0" xfId="4496" applyNumberFormat="1" applyFont="1" applyAlignment="1" applyProtection="1">
      <alignment vertical="top" wrapText="1"/>
    </xf>
    <xf numFmtId="0" fontId="21" fillId="0" borderId="0" xfId="1193" applyFont="1" applyProtection="1"/>
    <xf numFmtId="0" fontId="21" fillId="0" borderId="0" xfId="4496" applyNumberFormat="1" applyFont="1" applyFill="1" applyAlignment="1" applyProtection="1">
      <alignment vertical="top" wrapText="1"/>
    </xf>
    <xf numFmtId="0" fontId="13" fillId="0" borderId="0" xfId="4496" applyFont="1" applyFill="1" applyBorder="1" applyAlignment="1" applyProtection="1">
      <alignment horizontal="left"/>
    </xf>
    <xf numFmtId="0" fontId="21" fillId="0" borderId="3" xfId="4496" applyFont="1" applyFill="1" applyBorder="1" applyProtection="1"/>
    <xf numFmtId="0" fontId="21" fillId="0" borderId="4" xfId="4496" applyFont="1" applyFill="1" applyBorder="1" applyProtection="1"/>
    <xf numFmtId="0" fontId="13" fillId="0" borderId="4" xfId="4496" applyFont="1" applyFill="1" applyBorder="1" applyAlignment="1" applyProtection="1"/>
    <xf numFmtId="0" fontId="13" fillId="0" borderId="4" xfId="4496" applyFont="1" applyFill="1" applyBorder="1" applyAlignment="1" applyProtection="1">
      <alignment horizontal="right"/>
    </xf>
    <xf numFmtId="1" fontId="13" fillId="0" borderId="0" xfId="4496" applyNumberFormat="1" applyFont="1" applyFill="1" applyBorder="1" applyAlignment="1" applyProtection="1">
      <alignment horizontal="center"/>
    </xf>
    <xf numFmtId="0" fontId="50" fillId="0" borderId="0" xfId="4496" applyFont="1" applyFill="1" applyBorder="1" applyAlignment="1" applyProtection="1"/>
    <xf numFmtId="0" fontId="13" fillId="0" borderId="0" xfId="4496" applyFont="1" applyFill="1" applyBorder="1" applyAlignment="1" applyProtection="1"/>
    <xf numFmtId="0" fontId="13" fillId="0" borderId="0" xfId="4496" applyFont="1" applyFill="1" applyBorder="1" applyAlignment="1" applyProtection="1">
      <alignment horizontal="right"/>
    </xf>
    <xf numFmtId="0" fontId="21" fillId="0" borderId="0" xfId="4496" applyFont="1" applyBorder="1" applyProtection="1"/>
    <xf numFmtId="0" fontId="21" fillId="0" borderId="0" xfId="4496" applyFont="1" applyFill="1" applyBorder="1" applyProtection="1"/>
    <xf numFmtId="0" fontId="21" fillId="0" borderId="0" xfId="4496" applyFont="1" applyFill="1" applyBorder="1" applyAlignment="1" applyProtection="1">
      <alignment vertical="top" wrapText="1"/>
    </xf>
    <xf numFmtId="0" fontId="21" fillId="0" borderId="0" xfId="4496" applyNumberFormat="1" applyFont="1" applyFill="1" applyBorder="1" applyAlignment="1" applyProtection="1">
      <alignment vertical="top"/>
    </xf>
    <xf numFmtId="0" fontId="21" fillId="0" borderId="27" xfId="4496" applyFont="1" applyFill="1" applyBorder="1" applyProtection="1"/>
    <xf numFmtId="0" fontId="21" fillId="0" borderId="27" xfId="4496" applyFont="1" applyBorder="1" applyProtection="1"/>
    <xf numFmtId="0" fontId="20" fillId="0" borderId="0" xfId="4496" applyFont="1" applyFill="1" applyBorder="1" applyAlignment="1" applyProtection="1">
      <alignment vertical="top"/>
    </xf>
    <xf numFmtId="0" fontId="31" fillId="0" borderId="0" xfId="4496" applyFont="1" applyFill="1" applyBorder="1" applyAlignment="1" applyProtection="1">
      <alignment vertical="top" wrapText="1"/>
    </xf>
    <xf numFmtId="0" fontId="20"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center"/>
    </xf>
    <xf numFmtId="0" fontId="13" fillId="0" borderId="0" xfId="4496" applyFont="1" applyFill="1" applyBorder="1" applyAlignment="1" applyProtection="1">
      <alignment horizontal="left" vertical="top"/>
    </xf>
    <xf numFmtId="0" fontId="31"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13" fillId="0" borderId="10" xfId="4496" applyFont="1" applyFill="1" applyBorder="1" applyAlignment="1" applyProtection="1">
      <alignment horizontal="center"/>
    </xf>
    <xf numFmtId="0" fontId="13" fillId="0" borderId="8" xfId="4496" applyFont="1" applyFill="1" applyBorder="1" applyAlignment="1" applyProtection="1"/>
    <xf numFmtId="0" fontId="13" fillId="0" borderId="16" xfId="4496" applyFont="1" applyFill="1" applyBorder="1" applyAlignment="1" applyProtection="1">
      <alignment horizontal="center"/>
    </xf>
    <xf numFmtId="0" fontId="29" fillId="0" borderId="16" xfId="4496" applyFont="1" applyFill="1" applyBorder="1" applyAlignment="1" applyProtection="1"/>
    <xf numFmtId="0" fontId="21" fillId="0" borderId="16" xfId="4496" applyFont="1" applyFill="1" applyBorder="1" applyAlignment="1" applyProtection="1"/>
    <xf numFmtId="0" fontId="21" fillId="0" borderId="16" xfId="4496" applyFont="1" applyFill="1" applyBorder="1" applyProtection="1"/>
    <xf numFmtId="0" fontId="21" fillId="0" borderId="16" xfId="4496" applyFont="1" applyBorder="1" applyProtection="1"/>
    <xf numFmtId="0" fontId="13" fillId="0" borderId="0" xfId="4497" applyFont="1" applyAlignment="1" applyProtection="1">
      <alignment vertical="top" wrapText="1"/>
    </xf>
    <xf numFmtId="0" fontId="20" fillId="0" borderId="0" xfId="1193" applyFont="1" applyAlignment="1" applyProtection="1">
      <alignment horizontal="right"/>
    </xf>
    <xf numFmtId="0" fontId="20" fillId="0" borderId="0" xfId="1193" applyFont="1" applyFill="1" applyAlignment="1" applyProtection="1">
      <alignment horizontal="right"/>
    </xf>
    <xf numFmtId="0" fontId="13" fillId="0" borderId="0" xfId="4497" applyFont="1" applyProtection="1"/>
    <xf numFmtId="0" fontId="13" fillId="0" borderId="0" xfId="4497" applyFont="1" applyAlignment="1" applyProtection="1">
      <alignment horizontal="left"/>
    </xf>
    <xf numFmtId="0" fontId="13" fillId="0" borderId="0" xfId="4497" applyFont="1" applyAlignment="1" applyProtection="1">
      <alignment horizontal="right"/>
    </xf>
    <xf numFmtId="0" fontId="21" fillId="0" borderId="0" xfId="4497" applyFont="1" applyAlignment="1" applyProtection="1">
      <alignment vertical="top" wrapText="1"/>
    </xf>
    <xf numFmtId="0" fontId="13" fillId="0" borderId="4" xfId="4497" applyFont="1" applyFill="1" applyBorder="1" applyProtection="1"/>
    <xf numFmtId="0" fontId="20" fillId="0" borderId="4" xfId="4497" applyFont="1" applyFill="1" applyBorder="1" applyAlignment="1" applyProtection="1">
      <alignment horizontal="right"/>
    </xf>
    <xf numFmtId="0" fontId="21" fillId="0" borderId="27" xfId="4496" applyFont="1" applyFill="1" applyBorder="1" applyAlignment="1" applyProtection="1"/>
    <xf numFmtId="0" fontId="21" fillId="0" borderId="27" xfId="4496" applyFont="1" applyFill="1" applyBorder="1" applyAlignment="1" applyProtection="1">
      <alignment horizontal="left" vertical="top"/>
    </xf>
    <xf numFmtId="0" fontId="13" fillId="0" borderId="27" xfId="4496" applyFont="1" applyFill="1" applyBorder="1" applyAlignment="1" applyProtection="1">
      <alignment horizontal="left" vertical="top"/>
    </xf>
    <xf numFmtId="0" fontId="20" fillId="0" borderId="27" xfId="4496" applyFont="1" applyFill="1" applyBorder="1" applyAlignment="1" applyProtection="1">
      <alignment horizontal="right"/>
    </xf>
    <xf numFmtId="0" fontId="13" fillId="0" borderId="27" xfId="4496" applyFont="1" applyFill="1" applyBorder="1" applyAlignment="1" applyProtection="1">
      <alignment horizontal="center"/>
    </xf>
    <xf numFmtId="0" fontId="13" fillId="0" borderId="46" xfId="4496" applyFont="1" applyFill="1" applyBorder="1" applyAlignment="1" applyProtection="1">
      <alignment horizontal="center"/>
    </xf>
    <xf numFmtId="0" fontId="21" fillId="0" borderId="0" xfId="4496" applyFont="1" applyFill="1" applyBorder="1" applyAlignment="1" applyProtection="1"/>
    <xf numFmtId="172" fontId="13" fillId="0" borderId="8" xfId="543" applyNumberFormat="1" applyFont="1" applyBorder="1" applyAlignment="1" applyProtection="1"/>
    <xf numFmtId="0" fontId="13" fillId="0" borderId="0" xfId="543" applyFont="1" applyFill="1" applyBorder="1" applyProtection="1"/>
    <xf numFmtId="0" fontId="13" fillId="0" borderId="0" xfId="543" applyFont="1" applyFill="1" applyBorder="1" applyAlignment="1" applyProtection="1"/>
    <xf numFmtId="168" fontId="13" fillId="0" borderId="0" xfId="543" applyNumberFormat="1" applyFont="1" applyFill="1" applyBorder="1" applyProtection="1"/>
    <xf numFmtId="0" fontId="29" fillId="0" borderId="0" xfId="4496" applyFont="1" applyFill="1" applyBorder="1" applyProtection="1"/>
    <xf numFmtId="164" fontId="21" fillId="0" borderId="0" xfId="4496" applyNumberFormat="1" applyFont="1" applyFill="1" applyBorder="1" applyAlignment="1" applyProtection="1">
      <alignment horizontal="left" vertical="top" wrapText="1"/>
    </xf>
    <xf numFmtId="0" fontId="24" fillId="0" borderId="0" xfId="4496" applyFont="1" applyFill="1" applyBorder="1" applyProtection="1"/>
    <xf numFmtId="0" fontId="21" fillId="0" borderId="0" xfId="4496" applyFont="1" applyAlignment="1" applyProtection="1">
      <alignment horizontal="right"/>
    </xf>
    <xf numFmtId="0" fontId="21" fillId="0" borderId="0" xfId="4496" applyNumberFormat="1" applyFont="1" applyFill="1" applyBorder="1" applyAlignment="1" applyProtection="1">
      <alignment vertical="top" wrapText="1"/>
    </xf>
    <xf numFmtId="0" fontId="21" fillId="0" borderId="0" xfId="4496" applyNumberFormat="1" applyFont="1" applyFill="1" applyBorder="1" applyAlignment="1" applyProtection="1"/>
    <xf numFmtId="0" fontId="21" fillId="0" borderId="3" xfId="4496" applyFont="1" applyFill="1" applyBorder="1" applyAlignment="1" applyProtection="1"/>
    <xf numFmtId="0" fontId="13" fillId="0" borderId="27" xfId="543" applyFont="1" applyBorder="1" applyProtection="1"/>
    <xf numFmtId="0" fontId="13" fillId="0" borderId="46" xfId="543" applyFont="1" applyBorder="1" applyProtection="1"/>
    <xf numFmtId="0" fontId="20" fillId="0" borderId="0" xfId="4496" applyFont="1" applyFill="1" applyBorder="1" applyAlignment="1" applyProtection="1">
      <alignment horizontal="left" vertical="top"/>
    </xf>
    <xf numFmtId="0" fontId="117" fillId="0" borderId="0" xfId="4496" applyBorder="1"/>
    <xf numFmtId="1" fontId="117" fillId="0" borderId="0" xfId="4496" applyNumberFormat="1" applyBorder="1"/>
    <xf numFmtId="168" fontId="13" fillId="0" borderId="0" xfId="543" applyNumberFormat="1" applyFont="1" applyBorder="1" applyProtection="1"/>
    <xf numFmtId="0" fontId="13" fillId="0" borderId="0" xfId="4496" applyFont="1" applyFill="1" applyBorder="1" applyAlignment="1" applyProtection="1">
      <alignment vertical="top" wrapText="1"/>
    </xf>
    <xf numFmtId="0" fontId="21" fillId="0" borderId="0" xfId="4496" applyFont="1" applyAlignment="1" applyProtection="1">
      <alignment vertical="top"/>
    </xf>
    <xf numFmtId="0" fontId="13" fillId="0" borderId="0" xfId="4496" applyFont="1" applyFill="1" applyBorder="1" applyAlignment="1" applyProtection="1">
      <alignment horizontal="left" vertical="top" wrapText="1"/>
    </xf>
    <xf numFmtId="0" fontId="117" fillId="0" borderId="0" xfId="4496"/>
    <xf numFmtId="0" fontId="13" fillId="0" borderId="50" xfId="4496" applyFont="1" applyFill="1" applyBorder="1" applyAlignment="1" applyProtection="1">
      <alignment vertical="top"/>
    </xf>
    <xf numFmtId="0" fontId="13" fillId="0" borderId="51" xfId="4496" applyFont="1" applyFill="1" applyBorder="1" applyAlignment="1" applyProtection="1">
      <alignment vertical="top"/>
    </xf>
    <xf numFmtId="0" fontId="13" fillId="0" borderId="52" xfId="4496" applyFont="1" applyFill="1" applyBorder="1" applyAlignment="1" applyProtection="1">
      <alignment vertical="top"/>
    </xf>
    <xf numFmtId="1" fontId="21" fillId="0" borderId="8" xfId="4496" applyNumberFormat="1" applyFont="1" applyBorder="1" applyProtection="1"/>
    <xf numFmtId="0" fontId="13" fillId="0" borderId="0" xfId="543" applyFont="1" applyAlignment="1" applyProtection="1">
      <alignment vertical="top"/>
    </xf>
    <xf numFmtId="0" fontId="21" fillId="0" borderId="51" xfId="4496" applyFont="1" applyFill="1" applyBorder="1" applyAlignment="1" applyProtection="1">
      <alignment horizontal="left" vertical="top"/>
    </xf>
    <xf numFmtId="0" fontId="21" fillId="0" borderId="52" xfId="4496" applyFont="1" applyFill="1" applyBorder="1" applyAlignment="1" applyProtection="1">
      <alignment horizontal="left" vertical="top"/>
    </xf>
    <xf numFmtId="0" fontId="21" fillId="0" borderId="0" xfId="4496" applyFont="1" applyAlignment="1" applyProtection="1"/>
    <xf numFmtId="0" fontId="13" fillId="0" borderId="8" xfId="543" applyFont="1" applyBorder="1" applyAlignment="1" applyProtection="1"/>
    <xf numFmtId="0" fontId="119" fillId="0" borderId="0" xfId="4497" applyFont="1" applyAlignment="1"/>
    <xf numFmtId="168" fontId="13" fillId="0" borderId="0" xfId="543" applyNumberFormat="1" applyFont="1" applyAlignment="1" applyProtection="1"/>
    <xf numFmtId="0" fontId="117" fillId="0" borderId="0" xfId="4496" applyFill="1" applyBorder="1" applyAlignment="1" applyProtection="1">
      <alignment horizontal="center"/>
      <protection locked="0"/>
    </xf>
    <xf numFmtId="0" fontId="13" fillId="0" borderId="53" xfId="4496" applyFont="1" applyFill="1" applyBorder="1" applyAlignment="1" applyProtection="1">
      <alignment vertical="top"/>
    </xf>
    <xf numFmtId="0" fontId="13" fillId="0" borderId="54" xfId="4496" applyFont="1" applyFill="1" applyBorder="1" applyAlignment="1" applyProtection="1">
      <alignment vertical="top" wrapText="1"/>
    </xf>
    <xf numFmtId="0" fontId="58" fillId="0" borderId="53" xfId="4496" applyFont="1" applyFill="1" applyBorder="1"/>
    <xf numFmtId="0" fontId="21" fillId="0" borderId="54" xfId="4496" applyFont="1" applyFill="1" applyBorder="1" applyAlignment="1" applyProtection="1">
      <alignment horizontal="left" vertical="top"/>
    </xf>
    <xf numFmtId="0" fontId="13" fillId="0" borderId="53" xfId="4496" applyFont="1" applyFill="1" applyBorder="1" applyAlignment="1" applyProtection="1">
      <alignment vertical="center" wrapText="1"/>
    </xf>
    <xf numFmtId="0" fontId="58" fillId="0" borderId="57" xfId="4496" applyFont="1" applyFill="1" applyBorder="1"/>
    <xf numFmtId="0" fontId="21" fillId="0" borderId="58" xfId="4496" applyFont="1" applyFill="1" applyBorder="1" applyAlignment="1" applyProtection="1">
      <alignment horizontal="left" vertical="top"/>
    </xf>
    <xf numFmtId="0" fontId="21" fillId="0" borderId="12" xfId="4496" applyFont="1" applyFill="1" applyBorder="1" applyProtection="1"/>
    <xf numFmtId="0" fontId="13" fillId="0" borderId="57" xfId="4496" applyFont="1" applyFill="1" applyBorder="1" applyAlignment="1" applyProtection="1">
      <alignment vertical="center"/>
    </xf>
    <xf numFmtId="0" fontId="13" fillId="0" borderId="58" xfId="4496" applyFont="1" applyFill="1" applyBorder="1" applyAlignment="1" applyProtection="1">
      <alignment vertical="top"/>
    </xf>
    <xf numFmtId="0" fontId="13" fillId="0" borderId="59" xfId="4496" applyFont="1" applyFill="1" applyBorder="1" applyAlignment="1" applyProtection="1">
      <alignment vertical="top"/>
    </xf>
    <xf numFmtId="172" fontId="13" fillId="0" borderId="0" xfId="543" applyNumberFormat="1" applyFont="1" applyFill="1" applyBorder="1" applyProtection="1"/>
    <xf numFmtId="0" fontId="13" fillId="0" borderId="0" xfId="4496" applyFont="1" applyFill="1" applyBorder="1" applyAlignment="1" applyProtection="1">
      <alignment vertical="top"/>
    </xf>
    <xf numFmtId="0" fontId="21" fillId="0" borderId="4" xfId="4496" applyFont="1" applyFill="1" applyBorder="1" applyAlignment="1" applyProtection="1">
      <alignment horizontal="left" vertical="top"/>
    </xf>
    <xf numFmtId="0" fontId="13" fillId="0" borderId="4" xfId="4496" applyFont="1" applyFill="1" applyBorder="1" applyAlignment="1" applyProtection="1">
      <alignment horizontal="left" vertical="top"/>
    </xf>
    <xf numFmtId="0" fontId="13" fillId="0" borderId="2" xfId="4496" applyFont="1" applyFill="1" applyBorder="1" applyAlignment="1" applyProtection="1"/>
    <xf numFmtId="0" fontId="21" fillId="0" borderId="2" xfId="4496" applyFont="1" applyBorder="1" applyProtection="1"/>
    <xf numFmtId="0" fontId="21" fillId="0" borderId="2" xfId="4496" applyFont="1" applyFill="1" applyBorder="1" applyAlignment="1" applyProtection="1"/>
    <xf numFmtId="0" fontId="21" fillId="0" borderId="2" xfId="4496" applyFont="1" applyFill="1" applyBorder="1" applyProtection="1"/>
    <xf numFmtId="0" fontId="13" fillId="0" borderId="2" xfId="4496" applyFont="1" applyFill="1" applyBorder="1" applyAlignment="1" applyProtection="1">
      <alignment horizontal="center"/>
    </xf>
    <xf numFmtId="0" fontId="21" fillId="0" borderId="7" xfId="4496" applyFont="1" applyBorder="1" applyProtection="1"/>
    <xf numFmtId="0" fontId="29" fillId="0" borderId="0" xfId="4496" applyFont="1" applyFill="1" applyBorder="1" applyAlignment="1" applyProtection="1">
      <alignment horizontal="right"/>
    </xf>
    <xf numFmtId="0" fontId="123" fillId="0" borderId="0" xfId="4496" applyFont="1" applyFill="1" applyBorder="1" applyAlignment="1" applyProtection="1">
      <alignment horizontal="left" vertical="top" wrapText="1"/>
    </xf>
    <xf numFmtId="0" fontId="29" fillId="0" borderId="0" xfId="4496" applyFont="1" applyFill="1" applyBorder="1" applyAlignment="1" applyProtection="1">
      <alignment horizontal="left" vertical="top"/>
    </xf>
    <xf numFmtId="0" fontId="21" fillId="0" borderId="0" xfId="4496" applyFont="1" applyFill="1" applyBorder="1" applyAlignment="1" applyProtection="1">
      <alignment vertical="top"/>
    </xf>
    <xf numFmtId="0" fontId="21" fillId="0" borderId="0" xfId="4496" applyFont="1" applyFill="1" applyBorder="1" applyAlignment="1" applyProtection="1">
      <alignment horizontal="right"/>
    </xf>
    <xf numFmtId="0" fontId="21" fillId="0" borderId="0" xfId="4496" quotePrefix="1" applyNumberFormat="1" applyFont="1" applyAlignment="1" applyProtection="1">
      <alignment horizontal="right"/>
    </xf>
    <xf numFmtId="0" fontId="13" fillId="0" borderId="0" xfId="4498" applyFont="1" applyAlignment="1" applyProtection="1"/>
    <xf numFmtId="0" fontId="21" fillId="0" borderId="0" xfId="4496" applyFont="1" applyFill="1" applyBorder="1" applyAlignment="1" applyProtection="1">
      <alignment horizontal="left" vertical="top" wrapText="1" shrinkToFit="1"/>
    </xf>
    <xf numFmtId="0" fontId="117" fillId="0" borderId="0" xfId="4496" applyAlignment="1">
      <alignment vertical="top" wrapText="1"/>
    </xf>
    <xf numFmtId="0" fontId="21" fillId="0" borderId="4" xfId="4496" applyFont="1" applyFill="1" applyBorder="1" applyAlignment="1" applyProtection="1">
      <alignment horizontal="left" vertical="top" wrapText="1" shrinkToFit="1"/>
    </xf>
    <xf numFmtId="0" fontId="29" fillId="0" borderId="8" xfId="4496" applyFont="1" applyBorder="1" applyProtection="1"/>
    <xf numFmtId="0" fontId="21" fillId="0" borderId="0" xfId="4496" applyFont="1" applyFill="1" applyBorder="1" applyAlignment="1" applyProtection="1">
      <alignment horizontal="center"/>
    </xf>
    <xf numFmtId="0" fontId="21" fillId="0" borderId="0" xfId="4496" quotePrefix="1" applyNumberFormat="1" applyFont="1" applyFill="1" applyAlignment="1" applyProtection="1">
      <alignment horizontal="right"/>
    </xf>
    <xf numFmtId="0" fontId="21" fillId="0" borderId="0" xfId="4496" quotePrefix="1" applyFont="1" applyFill="1" applyProtection="1"/>
    <xf numFmtId="0" fontId="21" fillId="0" borderId="0" xfId="4496" applyFont="1" applyFill="1" applyBorder="1" applyAlignment="1" applyProtection="1">
      <alignment horizontal="left" vertical="top" shrinkToFit="1"/>
    </xf>
    <xf numFmtId="0" fontId="43" fillId="0" borderId="0" xfId="4496" applyFont="1" applyProtection="1"/>
    <xf numFmtId="0" fontId="21" fillId="0" borderId="0" xfId="4496" applyNumberFormat="1" applyFont="1" applyAlignment="1" applyProtection="1">
      <alignment horizontal="right"/>
    </xf>
    <xf numFmtId="0" fontId="21" fillId="0" borderId="3" xfId="4496" applyFont="1" applyFill="1" applyBorder="1" applyAlignment="1" applyProtection="1">
      <alignment horizontal="center"/>
    </xf>
    <xf numFmtId="0" fontId="117" fillId="0" borderId="8" xfId="4496" applyBorder="1" applyProtection="1"/>
    <xf numFmtId="0" fontId="117" fillId="0" borderId="0" xfId="4496" applyProtection="1"/>
    <xf numFmtId="0" fontId="117" fillId="0" borderId="0" xfId="4496" applyFill="1" applyProtection="1"/>
    <xf numFmtId="0" fontId="20" fillId="0" borderId="8" xfId="4496" applyFont="1" applyFill="1" applyBorder="1" applyAlignment="1" applyProtection="1">
      <alignment vertical="top"/>
    </xf>
    <xf numFmtId="0" fontId="117" fillId="0" borderId="0" xfId="4496" applyFill="1" applyAlignment="1" applyProtection="1">
      <alignment vertical="top"/>
    </xf>
    <xf numFmtId="0" fontId="117" fillId="0" borderId="8" xfId="4496" applyFill="1" applyBorder="1" applyProtection="1"/>
    <xf numFmtId="172" fontId="13" fillId="0" borderId="8" xfId="543" applyNumberFormat="1" applyFont="1" applyFill="1" applyBorder="1" applyProtection="1"/>
    <xf numFmtId="0" fontId="20" fillId="0" borderId="4" xfId="4496" applyFont="1" applyFill="1" applyBorder="1" applyAlignment="1" applyProtection="1">
      <alignment horizontal="center" vertical="top"/>
    </xf>
    <xf numFmtId="0" fontId="123" fillId="0" borderId="0" xfId="4496" applyFont="1" applyFill="1" applyBorder="1" applyAlignment="1" applyProtection="1">
      <alignment horizontal="left" vertical="top"/>
    </xf>
    <xf numFmtId="0" fontId="123" fillId="0" borderId="4" xfId="4496" applyFont="1" applyFill="1" applyBorder="1" applyAlignment="1" applyProtection="1">
      <alignment horizontal="left" vertical="top"/>
    </xf>
    <xf numFmtId="0" fontId="13" fillId="0" borderId="0" xfId="4498" applyFont="1" applyProtection="1"/>
    <xf numFmtId="168" fontId="13" fillId="0" borderId="0" xfId="4498" applyNumberFormat="1" applyFont="1" applyProtection="1"/>
    <xf numFmtId="0" fontId="21" fillId="0" borderId="0" xfId="4496" quotePrefix="1" applyNumberFormat="1" applyFont="1" applyProtection="1"/>
    <xf numFmtId="1" fontId="21" fillId="0" borderId="0" xfId="4496" applyNumberFormat="1" applyFont="1" applyFill="1" applyBorder="1" applyAlignment="1" applyProtection="1">
      <alignment horizontal="center" vertical="top"/>
    </xf>
    <xf numFmtId="0" fontId="20" fillId="0" borderId="8" xfId="4496" applyFont="1" applyFill="1" applyBorder="1" applyAlignment="1" applyProtection="1"/>
    <xf numFmtId="0" fontId="127" fillId="0" borderId="0" xfId="4496" applyFont="1" applyAlignment="1">
      <alignment vertical="top" wrapText="1"/>
    </xf>
    <xf numFmtId="0" fontId="127" fillId="0" borderId="0" xfId="4496" applyFont="1" applyAlignment="1">
      <alignment horizontal="left" vertical="top" wrapText="1"/>
    </xf>
    <xf numFmtId="0" fontId="21" fillId="0" borderId="6" xfId="4496" applyFont="1" applyBorder="1" applyProtection="1"/>
    <xf numFmtId="1" fontId="21" fillId="0" borderId="8" xfId="4496" applyNumberFormat="1" applyFont="1" applyFill="1" applyBorder="1" applyAlignment="1" applyProtection="1">
      <alignment horizontal="center" vertical="top"/>
    </xf>
    <xf numFmtId="0" fontId="117" fillId="0" borderId="12" xfId="4496" applyFill="1" applyBorder="1" applyProtection="1"/>
    <xf numFmtId="0" fontId="21" fillId="0" borderId="9" xfId="4496" applyFont="1" applyBorder="1" applyProtection="1"/>
    <xf numFmtId="0" fontId="117" fillId="0" borderId="10" xfId="4496" applyFill="1" applyBorder="1" applyProtection="1"/>
    <xf numFmtId="0" fontId="29" fillId="0" borderId="3" xfId="4496" applyFont="1" applyBorder="1" applyProtection="1"/>
    <xf numFmtId="0" fontId="20" fillId="0" borderId="4" xfId="4496" applyFont="1" applyBorder="1" applyProtection="1"/>
    <xf numFmtId="0" fontId="117" fillId="0" borderId="0" xfId="4496" applyFill="1" applyBorder="1" applyProtection="1"/>
    <xf numFmtId="0" fontId="117" fillId="0" borderId="12" xfId="4496" applyFill="1" applyBorder="1" applyAlignment="1" applyProtection="1">
      <alignment vertical="top"/>
    </xf>
    <xf numFmtId="0" fontId="21" fillId="0" borderId="0" xfId="4496" applyFont="1" applyAlignment="1"/>
    <xf numFmtId="0" fontId="29" fillId="0" borderId="1" xfId="4496" applyFont="1" applyBorder="1" applyAlignment="1"/>
    <xf numFmtId="0" fontId="127" fillId="0" borderId="2" xfId="4496" applyFont="1" applyBorder="1" applyAlignment="1">
      <alignment horizontal="left" wrapText="1"/>
    </xf>
    <xf numFmtId="0" fontId="127" fillId="0" borderId="2" xfId="4496" applyFont="1" applyBorder="1" applyAlignment="1">
      <alignment horizontal="left"/>
    </xf>
    <xf numFmtId="0" fontId="127" fillId="0" borderId="7" xfId="4496" applyFont="1" applyBorder="1" applyAlignment="1">
      <alignment horizontal="left" wrapText="1"/>
    </xf>
    <xf numFmtId="0" fontId="127" fillId="0" borderId="0" xfId="4496" applyFont="1" applyAlignment="1">
      <alignment horizontal="left" wrapText="1"/>
    </xf>
    <xf numFmtId="0" fontId="29" fillId="0" borderId="9" xfId="4496" applyFont="1" applyBorder="1" applyProtection="1"/>
    <xf numFmtId="0" fontId="21" fillId="0" borderId="6" xfId="4496" applyFont="1" applyBorder="1" applyAlignment="1"/>
    <xf numFmtId="0" fontId="21" fillId="0" borderId="10" xfId="4496" applyFont="1" applyBorder="1" applyAlignment="1"/>
    <xf numFmtId="0" fontId="127" fillId="0" borderId="0" xfId="4496" applyFont="1" applyAlignment="1">
      <alignment wrapText="1"/>
    </xf>
    <xf numFmtId="0" fontId="29" fillId="0" borderId="9" xfId="4496" applyFont="1" applyBorder="1" applyAlignment="1" applyProtection="1">
      <alignment horizontal="center"/>
    </xf>
    <xf numFmtId="0" fontId="20" fillId="0" borderId="10" xfId="4496" applyFont="1" applyFill="1" applyBorder="1" applyProtection="1"/>
    <xf numFmtId="0" fontId="31" fillId="0" borderId="0" xfId="4496" applyFont="1" applyProtection="1"/>
    <xf numFmtId="0" fontId="21" fillId="0" borderId="50" xfId="4496" applyFont="1" applyBorder="1" applyProtection="1"/>
    <xf numFmtId="0" fontId="21" fillId="0" borderId="51" xfId="4496" applyFont="1" applyBorder="1" applyProtection="1"/>
    <xf numFmtId="1" fontId="21" fillId="0" borderId="51" xfId="4496" quotePrefix="1" applyNumberFormat="1" applyFont="1" applyFill="1" applyBorder="1" applyAlignment="1" applyProtection="1">
      <alignment horizontal="center" vertical="top"/>
    </xf>
    <xf numFmtId="0" fontId="20" fillId="0" borderId="51" xfId="4496" applyFont="1" applyBorder="1" applyAlignment="1" applyProtection="1"/>
    <xf numFmtId="0" fontId="20" fillId="0" borderId="52" xfId="4496" applyFont="1" applyBorder="1" applyAlignment="1" applyProtection="1">
      <alignment horizontal="center"/>
    </xf>
    <xf numFmtId="0" fontId="13" fillId="0" borderId="53" xfId="4496" applyFont="1" applyBorder="1" applyProtection="1"/>
    <xf numFmtId="1" fontId="21" fillId="0" borderId="0" xfId="4496" quotePrefix="1" applyNumberFormat="1" applyFont="1" applyFill="1" applyBorder="1" applyAlignment="1" applyProtection="1">
      <alignment horizontal="center" vertical="top"/>
    </xf>
    <xf numFmtId="0" fontId="20" fillId="0" borderId="0" xfId="4496" applyFont="1" applyBorder="1" applyAlignment="1" applyProtection="1"/>
    <xf numFmtId="0" fontId="20" fillId="0" borderId="54" xfId="4496" applyFont="1" applyBorder="1" applyAlignment="1" applyProtection="1">
      <alignment horizontal="center"/>
    </xf>
    <xf numFmtId="0" fontId="29" fillId="0" borderId="0" xfId="4496" applyFont="1" applyBorder="1" applyAlignment="1">
      <alignment vertical="top"/>
    </xf>
    <xf numFmtId="0" fontId="21" fillId="0" borderId="0" xfId="4496" applyFont="1" applyBorder="1" applyAlignment="1">
      <alignment vertical="top" wrapText="1"/>
    </xf>
    <xf numFmtId="0" fontId="21" fillId="0" borderId="61" xfId="4496" applyFont="1" applyBorder="1" applyProtection="1"/>
    <xf numFmtId="0" fontId="117" fillId="0" borderId="58" xfId="4496" applyFill="1" applyBorder="1" applyAlignment="1" applyProtection="1">
      <alignment horizontal="center"/>
    </xf>
    <xf numFmtId="1" fontId="21" fillId="0" borderId="58" xfId="4496" quotePrefix="1" applyNumberFormat="1" applyFont="1" applyFill="1" applyBorder="1" applyAlignment="1" applyProtection="1">
      <alignment horizontal="center" vertical="top"/>
    </xf>
    <xf numFmtId="0" fontId="29" fillId="0" borderId="58" xfId="4496" applyFont="1" applyBorder="1" applyAlignment="1">
      <alignment vertical="top"/>
    </xf>
    <xf numFmtId="0" fontId="21" fillId="0" borderId="58" xfId="4496" applyFont="1" applyBorder="1" applyAlignment="1">
      <alignment vertical="top" wrapText="1"/>
    </xf>
    <xf numFmtId="0" fontId="21" fillId="0" borderId="58" xfId="4496" applyFont="1" applyBorder="1" applyProtection="1"/>
    <xf numFmtId="0" fontId="20" fillId="0" borderId="58" xfId="4496" applyFont="1" applyBorder="1" applyAlignment="1" applyProtection="1">
      <alignment horizontal="center"/>
    </xf>
    <xf numFmtId="0" fontId="117" fillId="0" borderId="61" xfId="4496" applyBorder="1" applyProtection="1"/>
    <xf numFmtId="0" fontId="117" fillId="0" borderId="0" xfId="4496" applyFill="1" applyBorder="1" applyAlignment="1" applyProtection="1">
      <alignment horizontal="center"/>
    </xf>
    <xf numFmtId="0" fontId="13" fillId="0" borderId="53" xfId="543" applyFont="1" applyBorder="1" applyProtection="1"/>
    <xf numFmtId="0" fontId="21" fillId="0" borderId="54" xfId="4496" applyFont="1" applyBorder="1" applyProtection="1"/>
    <xf numFmtId="0" fontId="13" fillId="0" borderId="58" xfId="543" applyFont="1" applyBorder="1" applyProtection="1"/>
    <xf numFmtId="1" fontId="21" fillId="0" borderId="58" xfId="4496" applyNumberFormat="1" applyFont="1" applyFill="1" applyBorder="1" applyAlignment="1" applyProtection="1">
      <alignment horizontal="center" vertical="top"/>
    </xf>
    <xf numFmtId="0" fontId="29" fillId="0" borderId="58" xfId="4496" applyFont="1" applyBorder="1" applyAlignment="1">
      <alignment vertical="center"/>
    </xf>
    <xf numFmtId="0" fontId="117" fillId="0" borderId="58" xfId="4496" applyBorder="1" applyAlignment="1">
      <alignment vertical="top" wrapText="1"/>
    </xf>
    <xf numFmtId="0" fontId="13" fillId="0" borderId="58" xfId="4496" applyFont="1" applyBorder="1" applyProtection="1"/>
    <xf numFmtId="0" fontId="21" fillId="0" borderId="0" xfId="4496" applyFont="1" applyBorder="1" applyAlignment="1">
      <alignment horizontal="left" vertical="top" wrapText="1"/>
    </xf>
    <xf numFmtId="0" fontId="29" fillId="0" borderId="0" xfId="4496" applyFont="1" applyBorder="1" applyAlignment="1">
      <alignment vertical="center"/>
    </xf>
    <xf numFmtId="0" fontId="21" fillId="0" borderId="53" xfId="4496" applyFont="1" applyBorder="1" applyProtection="1"/>
    <xf numFmtId="0" fontId="13" fillId="0" borderId="57" xfId="543" applyFont="1" applyBorder="1" applyProtection="1"/>
    <xf numFmtId="0" fontId="21" fillId="0" borderId="58" xfId="4496" applyFont="1" applyBorder="1" applyAlignment="1">
      <alignment vertical="top"/>
    </xf>
    <xf numFmtId="0" fontId="21" fillId="0" borderId="59" xfId="4496" applyFont="1" applyBorder="1" applyProtection="1"/>
    <xf numFmtId="0" fontId="21" fillId="0" borderId="57" xfId="4496" applyFont="1" applyBorder="1" applyProtection="1"/>
    <xf numFmtId="0" fontId="21" fillId="0" borderId="0" xfId="4496" applyFont="1" applyAlignment="1">
      <alignment vertical="top" wrapText="1"/>
    </xf>
    <xf numFmtId="0" fontId="20" fillId="0" borderId="51" xfId="4496" applyFont="1" applyBorder="1" applyProtection="1"/>
    <xf numFmtId="0" fontId="13" fillId="0" borderId="51" xfId="4496" applyFont="1" applyBorder="1" applyProtection="1"/>
    <xf numFmtId="0" fontId="21" fillId="0" borderId="52" xfId="4496" applyFont="1" applyBorder="1" applyProtection="1"/>
    <xf numFmtId="0" fontId="13" fillId="0" borderId="50" xfId="543" applyFont="1" applyBorder="1" applyProtection="1"/>
    <xf numFmtId="0" fontId="13" fillId="0" borderId="51" xfId="543" applyFont="1" applyBorder="1" applyProtection="1"/>
    <xf numFmtId="0" fontId="13" fillId="0" borderId="52" xfId="543" applyFont="1" applyBorder="1" applyProtection="1"/>
    <xf numFmtId="0" fontId="20" fillId="0" borderId="0" xfId="4496" applyFont="1" applyBorder="1" applyProtection="1"/>
    <xf numFmtId="0" fontId="29" fillId="0" borderId="0" xfId="4496" applyNumberFormat="1" applyFont="1" applyBorder="1" applyAlignment="1">
      <alignment vertical="top"/>
    </xf>
    <xf numFmtId="0" fontId="21" fillId="0" borderId="0" xfId="4496" applyNumberFormat="1" applyFont="1" applyBorder="1" applyAlignment="1">
      <alignment vertical="top" wrapText="1"/>
    </xf>
    <xf numFmtId="0" fontId="29" fillId="0" borderId="0" xfId="4496" applyFont="1" applyBorder="1" applyProtection="1"/>
    <xf numFmtId="0" fontId="29" fillId="0" borderId="58" xfId="4496" applyNumberFormat="1" applyFont="1" applyBorder="1" applyAlignment="1">
      <alignment vertical="top"/>
    </xf>
    <xf numFmtId="0" fontId="21" fillId="0" borderId="58" xfId="4496" applyNumberFormat="1" applyFont="1" applyBorder="1" applyAlignment="1">
      <alignment vertical="top" wrapText="1"/>
    </xf>
    <xf numFmtId="0" fontId="21" fillId="0" borderId="62" xfId="4496" applyFont="1" applyBorder="1" applyProtection="1"/>
    <xf numFmtId="0" fontId="29" fillId="0" borderId="0" xfId="4496" applyNumberFormat="1" applyFont="1" applyAlignment="1">
      <alignment vertical="top"/>
    </xf>
    <xf numFmtId="0" fontId="21" fillId="0" borderId="0" xfId="4496" applyNumberFormat="1" applyFont="1" applyAlignment="1">
      <alignment vertical="top" wrapText="1"/>
    </xf>
    <xf numFmtId="0" fontId="21" fillId="0" borderId="0" xfId="4496" applyFont="1" applyBorder="1" applyAlignment="1">
      <alignment wrapText="1"/>
    </xf>
    <xf numFmtId="0" fontId="29" fillId="0" borderId="0" xfId="4496" applyFont="1" applyAlignment="1">
      <alignment vertical="top"/>
    </xf>
    <xf numFmtId="0" fontId="20" fillId="0" borderId="0" xfId="4496" applyFont="1" applyBorder="1" applyAlignment="1" applyProtection="1">
      <alignment horizontal="center" vertical="top"/>
    </xf>
    <xf numFmtId="0" fontId="20" fillId="0" borderId="54" xfId="4496" applyFont="1" applyBorder="1" applyAlignment="1" applyProtection="1">
      <alignment horizontal="center" vertical="top"/>
    </xf>
    <xf numFmtId="0" fontId="117" fillId="0" borderId="53" xfId="4496" applyFill="1" applyBorder="1" applyAlignment="1" applyProtection="1">
      <alignment horizontal="center"/>
    </xf>
    <xf numFmtId="172" fontId="13" fillId="0" borderId="0" xfId="543" applyNumberFormat="1" applyFont="1" applyBorder="1" applyProtection="1"/>
    <xf numFmtId="0" fontId="117" fillId="0" borderId="0" xfId="4496" applyBorder="1" applyAlignment="1" applyProtection="1">
      <alignment vertical="top" wrapText="1"/>
    </xf>
    <xf numFmtId="2" fontId="21" fillId="0" borderId="0" xfId="4496" applyNumberFormat="1" applyFont="1" applyFill="1" applyBorder="1" applyAlignment="1" applyProtection="1">
      <alignment horizontal="right"/>
    </xf>
    <xf numFmtId="0" fontId="20" fillId="0" borderId="0" xfId="4496" applyFont="1" applyBorder="1" applyAlignment="1" applyProtection="1">
      <alignment horizontal="center"/>
    </xf>
    <xf numFmtId="2" fontId="21" fillId="0" borderId="0" xfId="4496" applyNumberFormat="1" applyFont="1" applyBorder="1" applyAlignment="1" applyProtection="1">
      <alignment horizontal="right"/>
    </xf>
    <xf numFmtId="0" fontId="13" fillId="0" borderId="0" xfId="4496" applyFont="1" applyBorder="1" applyAlignment="1" applyProtection="1"/>
    <xf numFmtId="2" fontId="21" fillId="0" borderId="8" xfId="4496" applyNumberFormat="1" applyFont="1" applyFill="1" applyBorder="1" applyAlignment="1" applyProtection="1">
      <alignment horizontal="left"/>
    </xf>
    <xf numFmtId="0" fontId="21" fillId="0" borderId="8" xfId="4496" applyNumberFormat="1" applyFont="1" applyFill="1" applyBorder="1" applyAlignment="1" applyProtection="1">
      <alignment horizontal="right"/>
    </xf>
    <xf numFmtId="0" fontId="126" fillId="0" borderId="0" xfId="4496" applyFont="1" applyProtection="1"/>
    <xf numFmtId="0" fontId="117" fillId="0" borderId="57" xfId="4496" applyFill="1" applyBorder="1" applyAlignment="1" applyProtection="1">
      <alignment horizontal="center"/>
    </xf>
    <xf numFmtId="0" fontId="20" fillId="0" borderId="59" xfId="4496" applyFont="1" applyBorder="1" applyAlignment="1" applyProtection="1">
      <alignment horizontal="center"/>
    </xf>
    <xf numFmtId="0" fontId="13" fillId="0" borderId="8" xfId="4496" applyNumberFormat="1" applyFont="1" applyFill="1" applyBorder="1" applyAlignment="1" applyProtection="1"/>
    <xf numFmtId="0" fontId="21" fillId="0" borderId="0" xfId="4496" applyFont="1" applyAlignment="1" applyProtection="1">
      <alignment horizontal="left"/>
    </xf>
    <xf numFmtId="0" fontId="13" fillId="0" borderId="8" xfId="4496" applyNumberFormat="1" applyFont="1" applyBorder="1" applyAlignment="1" applyProtection="1"/>
    <xf numFmtId="9" fontId="21" fillId="0" borderId="0" xfId="4496" applyNumberFormat="1" applyFont="1" applyAlignment="1" applyProtection="1">
      <alignment horizontal="left"/>
    </xf>
    <xf numFmtId="0" fontId="21" fillId="0" borderId="50" xfId="4496" applyFont="1" applyFill="1" applyBorder="1" applyProtection="1"/>
    <xf numFmtId="0" fontId="21" fillId="0" borderId="51" xfId="4496" applyFont="1" applyFill="1" applyBorder="1" applyProtection="1"/>
    <xf numFmtId="0" fontId="13" fillId="0" borderId="17" xfId="543" applyFont="1" applyBorder="1" applyProtection="1"/>
    <xf numFmtId="0" fontId="13" fillId="0" borderId="16" xfId="543" applyFont="1" applyBorder="1" applyProtection="1"/>
    <xf numFmtId="0" fontId="21" fillId="0" borderId="0" xfId="4496" applyFont="1" applyAlignment="1" applyProtection="1">
      <alignment horizontal="center"/>
    </xf>
    <xf numFmtId="0" fontId="31" fillId="0" borderId="0" xfId="4496" applyFont="1" applyBorder="1" applyProtection="1"/>
    <xf numFmtId="0" fontId="13" fillId="0" borderId="51" xfId="4496" quotePrefix="1" applyFont="1" applyFill="1" applyBorder="1" applyAlignment="1" applyProtection="1">
      <alignment horizontal="center" vertical="top"/>
    </xf>
    <xf numFmtId="0" fontId="21" fillId="0" borderId="53" xfId="4496" applyFont="1" applyFill="1" applyBorder="1" applyAlignment="1" applyProtection="1">
      <alignment horizontal="left" vertical="top"/>
    </xf>
    <xf numFmtId="0" fontId="21" fillId="0" borderId="0" xfId="4496" applyFont="1" applyFill="1" applyBorder="1" applyAlignment="1" applyProtection="1">
      <alignment horizontal="center" vertical="top"/>
    </xf>
    <xf numFmtId="0" fontId="21" fillId="0" borderId="57" xfId="4496" applyFont="1" applyFill="1" applyBorder="1" applyAlignment="1" applyProtection="1">
      <alignment horizontal="left" vertical="top"/>
    </xf>
    <xf numFmtId="0" fontId="21" fillId="0" borderId="58" xfId="4496" applyFont="1" applyFill="1" applyBorder="1" applyAlignment="1" applyProtection="1">
      <alignment horizontal="center" vertical="top"/>
    </xf>
    <xf numFmtId="0" fontId="117" fillId="0" borderId="58" xfId="4496" applyFill="1" applyBorder="1" applyAlignment="1" applyProtection="1"/>
    <xf numFmtId="0" fontId="20" fillId="0" borderId="58" xfId="4496" applyFont="1" applyFill="1" applyBorder="1" applyAlignment="1" applyProtection="1">
      <alignment vertical="top"/>
    </xf>
    <xf numFmtId="0" fontId="20" fillId="0" borderId="58" xfId="4496" applyFont="1" applyFill="1" applyBorder="1" applyAlignment="1" applyProtection="1">
      <alignment horizontal="left" vertical="top"/>
    </xf>
    <xf numFmtId="0" fontId="117" fillId="0" borderId="0" xfId="4496" applyFill="1" applyBorder="1" applyAlignment="1" applyProtection="1"/>
    <xf numFmtId="0" fontId="20" fillId="0" borderId="51" xfId="4496" applyFont="1" applyFill="1" applyBorder="1" applyAlignment="1" applyProtection="1">
      <alignment horizontal="left" vertical="top"/>
    </xf>
    <xf numFmtId="0" fontId="20" fillId="0" borderId="53" xfId="4496" applyFont="1" applyBorder="1" applyAlignment="1" applyProtection="1">
      <alignment horizontal="left" vertical="top"/>
    </xf>
    <xf numFmtId="0" fontId="50" fillId="0" borderId="0" xfId="4496" applyFont="1" applyFill="1" applyBorder="1" applyAlignment="1" applyProtection="1">
      <alignment horizontal="left" vertical="top"/>
    </xf>
    <xf numFmtId="0" fontId="21" fillId="0" borderId="0" xfId="4496" quotePrefix="1" applyFont="1" applyFill="1" applyBorder="1" applyAlignment="1" applyProtection="1">
      <alignment horizontal="center" vertical="top"/>
    </xf>
    <xf numFmtId="0" fontId="51" fillId="0" borderId="0" xfId="4496" applyFont="1" applyFill="1" applyBorder="1" applyAlignment="1" applyProtection="1">
      <alignment horizontal="center"/>
    </xf>
    <xf numFmtId="0" fontId="50" fillId="0" borderId="0" xfId="4496" applyFont="1" applyBorder="1" applyProtection="1"/>
    <xf numFmtId="0" fontId="51" fillId="0" borderId="0" xfId="4496" applyFont="1" applyFill="1" applyBorder="1" applyAlignment="1" applyProtection="1">
      <alignment vertical="top"/>
    </xf>
    <xf numFmtId="0" fontId="104" fillId="0" borderId="0" xfId="4496" applyFont="1" applyBorder="1" applyProtection="1"/>
    <xf numFmtId="0" fontId="50" fillId="0" borderId="0" xfId="4496" applyFont="1" applyBorder="1" applyAlignment="1" applyProtection="1">
      <alignment vertical="top"/>
    </xf>
    <xf numFmtId="0" fontId="29" fillId="0" borderId="53" xfId="4496" applyFont="1" applyBorder="1" applyProtection="1"/>
    <xf numFmtId="2" fontId="21" fillId="0" borderId="8" xfId="4496" applyNumberFormat="1" applyFont="1" applyFill="1" applyBorder="1" applyAlignment="1" applyProtection="1">
      <alignment horizontal="right"/>
    </xf>
    <xf numFmtId="0" fontId="20" fillId="0" borderId="50" xfId="4496" applyFont="1" applyFill="1" applyBorder="1" applyAlignment="1" applyProtection="1">
      <alignment horizontal="left" vertical="top"/>
    </xf>
    <xf numFmtId="0" fontId="21" fillId="0" borderId="51" xfId="4496" applyFont="1" applyFill="1" applyBorder="1" applyAlignment="1" applyProtection="1"/>
    <xf numFmtId="0" fontId="50" fillId="0" borderId="51" xfId="4496" applyFont="1" applyFill="1" applyBorder="1" applyAlignment="1" applyProtection="1">
      <alignment horizontal="left" vertical="top"/>
    </xf>
    <xf numFmtId="0" fontId="117" fillId="0" borderId="53" xfId="4496" applyFill="1" applyBorder="1" applyAlignment="1" applyProtection="1"/>
    <xf numFmtId="0" fontId="104" fillId="0" borderId="0" xfId="4496" applyFont="1" applyFill="1" applyBorder="1" applyAlignment="1" applyProtection="1">
      <alignment horizontal="left" vertical="top"/>
    </xf>
    <xf numFmtId="0" fontId="117" fillId="0" borderId="58" xfId="4496" applyBorder="1" applyProtection="1"/>
    <xf numFmtId="1" fontId="20" fillId="0" borderId="58" xfId="4496" applyNumberFormat="1" applyFont="1" applyFill="1" applyBorder="1" applyAlignment="1" applyProtection="1">
      <alignment vertical="top"/>
    </xf>
    <xf numFmtId="172" fontId="20" fillId="0" borderId="8" xfId="543" applyNumberFormat="1" applyFont="1" applyBorder="1" applyProtection="1"/>
    <xf numFmtId="172" fontId="20" fillId="0" borderId="0" xfId="543" applyNumberFormat="1" applyFont="1" applyFill="1" applyBorder="1" applyProtection="1"/>
    <xf numFmtId="0" fontId="29" fillId="0" borderId="0" xfId="4496" applyFont="1" applyFill="1" applyBorder="1" applyAlignment="1" applyProtection="1">
      <alignment wrapText="1"/>
    </xf>
    <xf numFmtId="0" fontId="29" fillId="0" borderId="0" xfId="4496" applyNumberFormat="1" applyFont="1" applyFill="1" applyBorder="1" applyAlignment="1" applyProtection="1">
      <alignment horizontal="center"/>
    </xf>
    <xf numFmtId="0" fontId="29" fillId="0" borderId="0" xfId="4496" applyFont="1" applyFill="1" applyBorder="1" applyAlignment="1" applyProtection="1">
      <alignment vertical="center" wrapText="1"/>
    </xf>
    <xf numFmtId="0" fontId="21" fillId="0" borderId="0" xfId="4496" applyNumberFormat="1" applyFont="1" applyFill="1" applyBorder="1" applyAlignment="1" applyProtection="1">
      <alignment horizontal="center"/>
    </xf>
    <xf numFmtId="180" fontId="21" fillId="0" borderId="0" xfId="4496" applyNumberFormat="1" applyFont="1" applyFill="1" applyBorder="1" applyAlignment="1" applyProtection="1">
      <alignment horizontal="center"/>
    </xf>
    <xf numFmtId="1" fontId="21" fillId="0" borderId="0" xfId="4496" applyNumberFormat="1" applyFont="1" applyFill="1" applyBorder="1" applyAlignment="1" applyProtection="1">
      <alignment horizontal="center"/>
    </xf>
    <xf numFmtId="0" fontId="20" fillId="0" borderId="51" xfId="4496" applyFont="1" applyFill="1" applyBorder="1" applyAlignment="1" applyProtection="1">
      <alignment horizontal="center"/>
    </xf>
    <xf numFmtId="0" fontId="20" fillId="0" borderId="51" xfId="4496" applyFont="1" applyFill="1" applyBorder="1" applyAlignment="1" applyProtection="1">
      <alignment vertical="top"/>
    </xf>
    <xf numFmtId="0" fontId="13" fillId="0" borderId="53" xfId="543" applyFont="1" applyFill="1" applyBorder="1" applyProtection="1"/>
    <xf numFmtId="0" fontId="13" fillId="0" borderId="0" xfId="543" applyFont="1" applyBorder="1" applyAlignment="1" applyProtection="1"/>
    <xf numFmtId="0" fontId="21" fillId="0" borderId="54" xfId="4496" applyFont="1" applyFill="1" applyBorder="1" applyProtection="1"/>
    <xf numFmtId="0" fontId="20" fillId="0" borderId="53" xfId="4496" applyFont="1" applyFill="1" applyBorder="1" applyProtection="1"/>
    <xf numFmtId="0" fontId="13" fillId="0" borderId="54" xfId="543" applyFont="1" applyBorder="1" applyProtection="1"/>
    <xf numFmtId="49" fontId="21" fillId="0" borderId="0" xfId="4496" applyNumberFormat="1" applyFont="1" applyFill="1" applyBorder="1" applyAlignment="1" applyProtection="1">
      <alignment horizontal="left" vertical="center" wrapText="1"/>
    </xf>
    <xf numFmtId="0" fontId="13" fillId="0" borderId="57" xfId="4496" applyFont="1" applyFill="1" applyBorder="1" applyAlignment="1" applyProtection="1"/>
    <xf numFmtId="0" fontId="21" fillId="0" borderId="58" xfId="4496" applyFont="1" applyFill="1" applyBorder="1" applyProtection="1"/>
    <xf numFmtId="0" fontId="21" fillId="0" borderId="58" xfId="4496" applyFont="1" applyFill="1" applyBorder="1" applyAlignment="1" applyProtection="1">
      <alignment vertical="top" wrapText="1"/>
    </xf>
    <xf numFmtId="1" fontId="13" fillId="0" borderId="0" xfId="4496" applyNumberFormat="1" applyFont="1" applyFill="1" applyBorder="1" applyAlignment="1" applyProtection="1">
      <alignment vertical="center"/>
    </xf>
    <xf numFmtId="0" fontId="31" fillId="0" borderId="50" xfId="4496" applyFont="1" applyBorder="1" applyProtection="1"/>
    <xf numFmtId="0" fontId="21" fillId="0" borderId="51" xfId="4496" applyFont="1" applyFill="1" applyBorder="1" applyAlignment="1" applyProtection="1">
      <alignment horizontal="center" vertical="top"/>
    </xf>
    <xf numFmtId="0" fontId="21" fillId="0" borderId="51" xfId="4496" applyFont="1" applyFill="1" applyBorder="1" applyAlignment="1" applyProtection="1">
      <alignment vertical="top" wrapText="1"/>
    </xf>
    <xf numFmtId="0" fontId="21" fillId="0" borderId="51" xfId="4496" applyFont="1" applyFill="1" applyBorder="1" applyAlignment="1" applyProtection="1">
      <alignment horizontal="left" vertical="top" wrapText="1"/>
    </xf>
    <xf numFmtId="0" fontId="13" fillId="0" borderId="0" xfId="4496" quotePrefix="1" applyFont="1" applyFill="1" applyBorder="1" applyAlignment="1" applyProtection="1">
      <alignment horizontal="center" vertical="top"/>
    </xf>
    <xf numFmtId="0" fontId="13" fillId="0" borderId="53" xfId="4496" applyFont="1" applyFill="1" applyBorder="1" applyAlignment="1" applyProtection="1"/>
    <xf numFmtId="0" fontId="21" fillId="0" borderId="0" xfId="4496" applyNumberFormat="1" applyFont="1" applyProtection="1"/>
    <xf numFmtId="1" fontId="21" fillId="0" borderId="0" xfId="4496" quotePrefix="1" applyNumberFormat="1" applyFont="1" applyFill="1" applyBorder="1" applyAlignment="1" applyProtection="1">
      <alignment wrapText="1"/>
    </xf>
    <xf numFmtId="0" fontId="21" fillId="0" borderId="6" xfId="4496" applyFont="1" applyFill="1" applyBorder="1" applyAlignment="1" applyProtection="1">
      <alignment horizontal="right"/>
    </xf>
    <xf numFmtId="0" fontId="119" fillId="0" borderId="0" xfId="4497" applyFont="1" applyAlignment="1">
      <alignment wrapText="1"/>
    </xf>
    <xf numFmtId="0" fontId="13" fillId="0" borderId="0" xfId="4497" applyFont="1" applyBorder="1" applyAlignment="1" applyProtection="1">
      <alignment wrapText="1"/>
    </xf>
    <xf numFmtId="0" fontId="13" fillId="0" borderId="50" xfId="4496" applyNumberFormat="1" applyFont="1" applyBorder="1" applyAlignment="1">
      <alignment vertical="top"/>
    </xf>
    <xf numFmtId="0" fontId="29" fillId="0" borderId="51" xfId="4496" applyNumberFormat="1" applyFont="1" applyBorder="1" applyAlignment="1">
      <alignment vertical="top"/>
    </xf>
    <xf numFmtId="0" fontId="13" fillId="0" borderId="51" xfId="4497" applyFont="1" applyBorder="1" applyAlignment="1" applyProtection="1">
      <alignment wrapText="1"/>
    </xf>
    <xf numFmtId="0" fontId="20" fillId="0" borderId="51" xfId="4496" applyFont="1" applyFill="1" applyBorder="1" applyAlignment="1" applyProtection="1">
      <alignment horizontal="right"/>
    </xf>
    <xf numFmtId="0" fontId="13" fillId="0" borderId="52" xfId="4496" applyFont="1" applyFill="1" applyBorder="1" applyAlignment="1" applyProtection="1">
      <alignment horizontal="center"/>
    </xf>
    <xf numFmtId="0" fontId="13" fillId="0" borderId="53" xfId="4496" applyNumberFormat="1" applyFont="1" applyBorder="1" applyAlignment="1">
      <alignment horizontal="left" vertical="top"/>
    </xf>
    <xf numFmtId="0" fontId="13" fillId="0" borderId="0" xfId="4496" applyNumberFormat="1" applyFont="1" applyBorder="1" applyAlignment="1">
      <alignment horizontal="left" vertical="top"/>
    </xf>
    <xf numFmtId="0" fontId="13" fillId="0" borderId="54" xfId="4496" applyNumberFormat="1" applyFont="1" applyBorder="1" applyAlignment="1">
      <alignment horizontal="left" vertical="top"/>
    </xf>
    <xf numFmtId="0" fontId="13" fillId="0" borderId="54" xfId="4496" applyFont="1" applyFill="1" applyBorder="1" applyAlignment="1" applyProtection="1">
      <alignment horizontal="center"/>
    </xf>
    <xf numFmtId="0" fontId="13" fillId="0" borderId="59" xfId="4496" applyFont="1" applyFill="1" applyBorder="1" applyAlignment="1" applyProtection="1">
      <alignment horizontal="center"/>
    </xf>
    <xf numFmtId="0" fontId="13" fillId="0" borderId="0" xfId="4496" applyNumberFormat="1" applyFont="1" applyBorder="1" applyAlignment="1">
      <alignment vertical="top" wrapText="1"/>
    </xf>
    <xf numFmtId="0" fontId="20" fillId="0" borderId="0" xfId="1193" applyFont="1" applyAlignment="1" applyProtection="1">
      <alignment horizontal="left"/>
    </xf>
    <xf numFmtId="9" fontId="13" fillId="0" borderId="0" xfId="4497" applyNumberFormat="1" applyFont="1" applyFill="1" applyBorder="1" applyAlignment="1" applyProtection="1">
      <alignment horizontal="center"/>
    </xf>
    <xf numFmtId="1" fontId="13" fillId="0" borderId="0" xfId="543" applyNumberFormat="1" applyFont="1" applyProtection="1"/>
    <xf numFmtId="1" fontId="13" fillId="0" borderId="0" xfId="543" applyNumberFormat="1" applyFont="1" applyBorder="1" applyProtection="1"/>
    <xf numFmtId="0" fontId="21" fillId="0" borderId="1" xfId="4496" applyFont="1" applyBorder="1" applyProtection="1"/>
    <xf numFmtId="0" fontId="20" fillId="0" borderId="0" xfId="4496" applyFont="1" applyFill="1" applyBorder="1" applyAlignment="1" applyProtection="1">
      <alignment horizontal="center" wrapText="1"/>
    </xf>
    <xf numFmtId="0" fontId="20" fillId="0" borderId="9" xfId="4496" applyFont="1" applyFill="1" applyBorder="1" applyAlignment="1" applyProtection="1">
      <alignment horizontal="left"/>
    </xf>
    <xf numFmtId="0" fontId="21" fillId="0" borderId="10" xfId="4496" applyFont="1" applyBorder="1" applyProtection="1"/>
    <xf numFmtId="0" fontId="20" fillId="0" borderId="3" xfId="4496" applyFont="1" applyFill="1" applyBorder="1" applyAlignment="1" applyProtection="1">
      <alignment horizontal="left"/>
    </xf>
    <xf numFmtId="0" fontId="13" fillId="0" borderId="3" xfId="4496" applyFont="1" applyBorder="1" applyProtection="1"/>
    <xf numFmtId="0" fontId="20" fillId="0" borderId="0" xfId="4496" applyFont="1" applyBorder="1"/>
    <xf numFmtId="0" fontId="20" fillId="0" borderId="4" xfId="4496" applyFont="1" applyFill="1" applyBorder="1" applyAlignment="1" applyProtection="1">
      <alignment horizontal="left"/>
    </xf>
    <xf numFmtId="0" fontId="13" fillId="0" borderId="2" xfId="4496" applyFont="1" applyFill="1" applyBorder="1" applyAlignment="1" applyProtection="1">
      <alignment horizontal="left"/>
    </xf>
    <xf numFmtId="0" fontId="20" fillId="0" borderId="2" xfId="4496" applyFont="1" applyFill="1" applyBorder="1" applyAlignment="1" applyProtection="1">
      <alignment horizontal="left"/>
    </xf>
    <xf numFmtId="0" fontId="20" fillId="0" borderId="5" xfId="4496" applyFont="1" applyFill="1" applyBorder="1" applyAlignment="1" applyProtection="1">
      <alignment horizontal="left"/>
    </xf>
    <xf numFmtId="180" fontId="61" fillId="0" borderId="0" xfId="4496" applyNumberFormat="1" applyFont="1" applyFill="1" applyBorder="1" applyAlignment="1" applyProtection="1">
      <alignment horizontal="center" vertical="center"/>
    </xf>
    <xf numFmtId="0" fontId="13" fillId="0" borderId="12" xfId="4496" applyFont="1" applyFill="1" applyBorder="1" applyAlignment="1" applyProtection="1">
      <alignment vertical="top"/>
    </xf>
    <xf numFmtId="0" fontId="95" fillId="0" borderId="0" xfId="4497" applyFont="1"/>
    <xf numFmtId="0" fontId="95" fillId="0" borderId="0" xfId="4497" applyFont="1" applyAlignment="1">
      <alignment wrapText="1"/>
    </xf>
    <xf numFmtId="0" fontId="134" fillId="0" borderId="0" xfId="4497" applyFont="1"/>
    <xf numFmtId="0" fontId="95" fillId="0" borderId="0" xfId="4497" applyFont="1" applyBorder="1"/>
    <xf numFmtId="0" fontId="95" fillId="0" borderId="0" xfId="4497" applyFont="1" applyFill="1" applyBorder="1"/>
    <xf numFmtId="181" fontId="135" fillId="0" borderId="0" xfId="4499" applyNumberFormat="1" applyFont="1"/>
    <xf numFmtId="0" fontId="136" fillId="0" borderId="0" xfId="4497" applyFont="1" applyAlignment="1">
      <alignment vertical="center" wrapText="1"/>
    </xf>
    <xf numFmtId="49" fontId="95" fillId="0" borderId="0" xfId="4497" applyNumberFormat="1" applyFont="1" applyAlignment="1">
      <alignment horizontal="center"/>
    </xf>
    <xf numFmtId="168" fontId="95" fillId="0" borderId="0" xfId="4500" applyNumberFormat="1" applyFont="1" applyFill="1" applyBorder="1" applyAlignment="1">
      <alignment vertical="center"/>
    </xf>
    <xf numFmtId="0" fontId="95" fillId="0" borderId="0" xfId="4497" applyFont="1" applyAlignment="1">
      <alignment vertical="center"/>
    </xf>
    <xf numFmtId="9" fontId="95" fillId="0" borderId="0" xfId="4500" applyFont="1" applyFill="1" applyBorder="1" applyAlignment="1">
      <alignment vertical="center"/>
    </xf>
    <xf numFmtId="0" fontId="95" fillId="0" borderId="0" xfId="4497" applyFont="1" applyFill="1" applyBorder="1" applyAlignment="1">
      <alignment vertical="center"/>
    </xf>
    <xf numFmtId="0" fontId="95" fillId="0" borderId="0" xfId="4497" applyFont="1" applyFill="1" applyAlignment="1">
      <alignment vertical="center"/>
    </xf>
    <xf numFmtId="9" fontId="95" fillId="0" borderId="0" xfId="4500" applyFont="1" applyBorder="1" applyAlignment="1">
      <alignment vertical="center"/>
    </xf>
    <xf numFmtId="182" fontId="95" fillId="0" borderId="0" xfId="4497" applyNumberFormat="1" applyFont="1"/>
    <xf numFmtId="182" fontId="95" fillId="0" borderId="0" xfId="4497" applyNumberFormat="1" applyFont="1" applyFill="1" applyBorder="1"/>
    <xf numFmtId="0" fontId="95" fillId="0" borderId="0" xfId="4497" applyFont="1" applyAlignment="1">
      <alignment horizontal="center"/>
    </xf>
    <xf numFmtId="0" fontId="95" fillId="0" borderId="0" xfId="4497" applyFont="1" applyFill="1" applyBorder="1" applyAlignment="1">
      <alignment horizontal="center"/>
    </xf>
    <xf numFmtId="0" fontId="137" fillId="0" borderId="0" xfId="4497" applyFont="1" applyFill="1"/>
    <xf numFmtId="0" fontId="138" fillId="0" borderId="0" xfId="4497" applyFont="1" applyFill="1"/>
    <xf numFmtId="0" fontId="95" fillId="0" borderId="0" xfId="4497" applyFont="1" applyFill="1"/>
    <xf numFmtId="182" fontId="95" fillId="0" borderId="0" xfId="4497" applyNumberFormat="1" applyFont="1" applyFill="1" applyAlignment="1">
      <alignment horizontal="center"/>
    </xf>
    <xf numFmtId="182" fontId="95" fillId="0" borderId="0" xfId="4497" applyNumberFormat="1" applyFont="1" applyFill="1" applyBorder="1" applyAlignment="1">
      <alignment horizontal="center"/>
    </xf>
    <xf numFmtId="0" fontId="95" fillId="0" borderId="0" xfId="4497" applyFont="1" applyFill="1" applyAlignment="1">
      <alignment horizontal="center"/>
    </xf>
    <xf numFmtId="0" fontId="95" fillId="0" borderId="0" xfId="4497" applyFont="1" applyFill="1" applyAlignment="1">
      <alignment wrapText="1"/>
    </xf>
    <xf numFmtId="0" fontId="95" fillId="0" borderId="6" xfId="4497" applyFont="1" applyBorder="1" applyAlignment="1">
      <alignment horizontal="center"/>
    </xf>
    <xf numFmtId="0" fontId="95" fillId="0" borderId="0" xfId="4497" applyFont="1" applyFill="1" applyAlignment="1">
      <alignment horizontal="left"/>
    </xf>
    <xf numFmtId="2" fontId="95" fillId="0" borderId="0" xfId="4497" applyNumberFormat="1" applyFont="1" applyFill="1" applyAlignment="1">
      <alignment horizontal="center"/>
    </xf>
    <xf numFmtId="2" fontId="95" fillId="0" borderId="0" xfId="4497" applyNumberFormat="1" applyFont="1" applyFill="1" applyBorder="1" applyAlignment="1">
      <alignment horizontal="center"/>
    </xf>
    <xf numFmtId="2" fontId="95" fillId="0" borderId="0" xfId="4497" applyNumberFormat="1" applyFont="1" applyFill="1"/>
    <xf numFmtId="2" fontId="95" fillId="0" borderId="6" xfId="4497" applyNumberFormat="1" applyFont="1" applyFill="1" applyBorder="1"/>
    <xf numFmtId="181" fontId="95" fillId="0" borderId="0" xfId="4497" applyNumberFormat="1" applyFont="1"/>
    <xf numFmtId="0" fontId="134" fillId="0" borderId="0" xfId="4497" applyFont="1" applyFill="1" applyBorder="1"/>
    <xf numFmtId="7" fontId="134" fillId="0" borderId="0" xfId="4497" applyNumberFormat="1" applyFont="1" applyFill="1"/>
    <xf numFmtId="7" fontId="134" fillId="0" borderId="0" xfId="4497" applyNumberFormat="1" applyFont="1" applyFill="1" applyBorder="1"/>
    <xf numFmtId="165" fontId="135" fillId="0" borderId="0" xfId="4500" applyNumberFormat="1" applyFont="1"/>
    <xf numFmtId="165" fontId="135" fillId="0" borderId="0" xfId="4500" applyNumberFormat="1" applyFont="1" applyFill="1" applyBorder="1"/>
    <xf numFmtId="0" fontId="43" fillId="0" borderId="0" xfId="4496" applyFont="1" applyFill="1" applyBorder="1" applyAlignment="1" applyProtection="1">
      <alignment vertical="top" wrapText="1"/>
    </xf>
    <xf numFmtId="0" fontId="13" fillId="0" borderId="51" xfId="4496" applyFont="1" applyFill="1" applyBorder="1" applyAlignment="1" applyProtection="1">
      <alignment horizontal="left" vertical="top" wrapText="1"/>
    </xf>
    <xf numFmtId="0" fontId="13" fillId="0" borderId="51" xfId="4496" applyFont="1" applyFill="1" applyBorder="1" applyAlignment="1" applyProtection="1">
      <alignment horizontal="right"/>
    </xf>
    <xf numFmtId="0" fontId="13" fillId="0" borderId="52" xfId="4496" applyFont="1" applyFill="1" applyBorder="1" applyAlignment="1" applyProtection="1">
      <alignment horizontal="right"/>
    </xf>
    <xf numFmtId="0" fontId="13" fillId="0" borderId="54" xfId="4496" applyFont="1" applyFill="1" applyBorder="1" applyAlignment="1" applyProtection="1">
      <alignment horizontal="right"/>
    </xf>
    <xf numFmtId="0" fontId="13" fillId="0" borderId="58" xfId="4496" applyFont="1" applyFill="1" applyBorder="1" applyAlignment="1" applyProtection="1">
      <alignment horizontal="left" vertical="top" wrapText="1"/>
    </xf>
    <xf numFmtId="0" fontId="13" fillId="0" borderId="58" xfId="4496" applyFont="1" applyFill="1" applyBorder="1" applyAlignment="1" applyProtection="1">
      <alignment horizontal="right"/>
    </xf>
    <xf numFmtId="0" fontId="13" fillId="0" borderId="59" xfId="4496" applyFont="1" applyFill="1" applyBorder="1" applyAlignment="1" applyProtection="1">
      <alignment horizontal="right"/>
    </xf>
    <xf numFmtId="0" fontId="43" fillId="0" borderId="0" xfId="4496" applyFont="1" applyFill="1" applyBorder="1" applyAlignment="1" applyProtection="1">
      <alignment horizontal="left" vertical="top" wrapText="1"/>
    </xf>
    <xf numFmtId="0" fontId="20" fillId="0" borderId="0" xfId="1193" applyFont="1" applyFill="1" applyBorder="1" applyAlignment="1" applyProtection="1">
      <alignment horizontal="left"/>
    </xf>
    <xf numFmtId="0" fontId="13" fillId="0" borderId="0" xfId="1193" applyFont="1" applyAlignment="1" applyProtection="1">
      <alignment horizontal="left" vertical="top"/>
    </xf>
    <xf numFmtId="0" fontId="13" fillId="0" borderId="0" xfId="1193" applyFont="1" applyFill="1"/>
    <xf numFmtId="0" fontId="31" fillId="0" borderId="0" xfId="1193" applyFont="1" applyAlignment="1" applyProtection="1">
      <alignment horizontal="left" vertical="top"/>
    </xf>
    <xf numFmtId="0" fontId="13" fillId="0" borderId="0" xfId="1193" applyFont="1" applyAlignment="1" applyProtection="1">
      <alignment vertical="top"/>
    </xf>
    <xf numFmtId="0" fontId="13" fillId="0" borderId="0" xfId="1193" applyFont="1" applyAlignment="1" applyProtection="1"/>
    <xf numFmtId="168" fontId="13" fillId="0" borderId="0" xfId="1193" applyNumberFormat="1" applyFont="1" applyAlignment="1" applyProtection="1"/>
    <xf numFmtId="165" fontId="13" fillId="0" borderId="0" xfId="1193" applyNumberFormat="1" applyFont="1" applyFill="1" applyBorder="1" applyAlignment="1" applyProtection="1"/>
    <xf numFmtId="168" fontId="13" fillId="0" borderId="0" xfId="1193" applyNumberFormat="1" applyFont="1" applyFill="1" applyBorder="1" applyAlignment="1" applyProtection="1"/>
    <xf numFmtId="165" fontId="13" fillId="0" borderId="0" xfId="1193" applyNumberFormat="1" applyFont="1" applyFill="1" applyBorder="1" applyAlignment="1" applyProtection="1">
      <alignment horizontal="right"/>
    </xf>
    <xf numFmtId="0" fontId="13" fillId="0" borderId="0" xfId="1193" applyFont="1" applyFill="1" applyBorder="1" applyProtection="1"/>
    <xf numFmtId="0" fontId="13" fillId="0" borderId="0" xfId="1193" applyFont="1" applyFill="1" applyBorder="1" applyAlignment="1" applyProtection="1"/>
    <xf numFmtId="2" fontId="13" fillId="0" borderId="0" xfId="1193" applyNumberFormat="1" applyFont="1" applyFill="1" applyBorder="1" applyAlignment="1" applyProtection="1"/>
    <xf numFmtId="0" fontId="13" fillId="0" borderId="0" xfId="1193" applyFont="1" applyFill="1" applyBorder="1" applyAlignment="1" applyProtection="1">
      <alignment horizontal="center"/>
    </xf>
    <xf numFmtId="6" fontId="13" fillId="0" borderId="0" xfId="1193" applyNumberFormat="1" applyFont="1" applyFill="1" applyBorder="1" applyAlignment="1" applyProtection="1"/>
    <xf numFmtId="0" fontId="20" fillId="0" borderId="0" xfId="1193" applyFont="1" applyFill="1" applyBorder="1" applyAlignment="1" applyProtection="1"/>
    <xf numFmtId="0" fontId="43" fillId="0" borderId="0" xfId="1193" applyFont="1" applyFill="1" applyBorder="1" applyAlignment="1" applyProtection="1"/>
    <xf numFmtId="168" fontId="13" fillId="0" borderId="0" xfId="4496" applyNumberFormat="1" applyFont="1" applyFill="1" applyBorder="1" applyAlignment="1" applyProtection="1"/>
    <xf numFmtId="0" fontId="20" fillId="0" borderId="0" xfId="1193" applyFont="1" applyFill="1" applyBorder="1" applyAlignment="1" applyProtection="1">
      <alignment vertical="center"/>
    </xf>
    <xf numFmtId="0" fontId="115" fillId="0" borderId="0" xfId="1193" applyFont="1" applyBorder="1" applyAlignment="1" applyProtection="1">
      <alignment horizontal="left"/>
    </xf>
    <xf numFmtId="0" fontId="13" fillId="0" borderId="0" xfId="1193" applyFont="1" applyFill="1" applyBorder="1"/>
    <xf numFmtId="0" fontId="112" fillId="0" borderId="0" xfId="1193" applyFont="1" applyBorder="1" applyAlignment="1" applyProtection="1">
      <alignment horizontal="left"/>
    </xf>
    <xf numFmtId="0" fontId="13" fillId="0" borderId="0" xfId="1193" applyFont="1" applyBorder="1" applyAlignment="1" applyProtection="1">
      <alignment horizontal="center"/>
    </xf>
    <xf numFmtId="0" fontId="112" fillId="0" borderId="0" xfId="1193" applyFont="1" applyBorder="1" applyAlignment="1" applyProtection="1">
      <alignment horizontal="center"/>
    </xf>
    <xf numFmtId="168" fontId="13" fillId="0" borderId="0" xfId="1193" applyNumberFormat="1" applyFont="1" applyFill="1" applyAlignment="1" applyProtection="1">
      <alignment horizontal="center"/>
    </xf>
    <xf numFmtId="9" fontId="13" fillId="0" borderId="0" xfId="1193" applyNumberFormat="1" applyFont="1" applyFill="1" applyBorder="1" applyAlignment="1" applyProtection="1"/>
    <xf numFmtId="0" fontId="13" fillId="0" borderId="0" xfId="1193" applyFont="1" applyAlignment="1" applyProtection="1">
      <alignment horizontal="right"/>
    </xf>
    <xf numFmtId="0" fontId="13" fillId="0" borderId="53" xfId="4496" applyFont="1" applyFill="1" applyBorder="1" applyAlignment="1" applyProtection="1">
      <alignment horizontal="left"/>
    </xf>
    <xf numFmtId="0" fontId="20" fillId="0" borderId="0" xfId="1193" applyFont="1" applyBorder="1" applyProtection="1"/>
    <xf numFmtId="6" fontId="20" fillId="0" borderId="0" xfId="1193" applyNumberFormat="1" applyFont="1" applyBorder="1" applyAlignment="1" applyProtection="1">
      <alignment horizontal="right"/>
    </xf>
    <xf numFmtId="0" fontId="20" fillId="0" borderId="0" xfId="1193" applyFont="1" applyFill="1" applyBorder="1" applyAlignment="1" applyProtection="1">
      <alignment horizontal="right"/>
    </xf>
    <xf numFmtId="165" fontId="13" fillId="0" borderId="0" xfId="4496" applyNumberFormat="1" applyFont="1" applyFill="1" applyBorder="1" applyAlignment="1" applyProtection="1"/>
    <xf numFmtId="0" fontId="51" fillId="0" borderId="4" xfId="4496" applyFont="1" applyFill="1" applyBorder="1" applyProtection="1"/>
    <xf numFmtId="0" fontId="95" fillId="0" borderId="0" xfId="4497" applyFont="1" applyFill="1" applyAlignment="1"/>
    <xf numFmtId="1" fontId="95" fillId="0" borderId="0" xfId="4497" applyNumberFormat="1" applyFont="1" applyFill="1"/>
    <xf numFmtId="1" fontId="95" fillId="0" borderId="6" xfId="4497" applyNumberFormat="1" applyFont="1" applyFill="1" applyBorder="1"/>
    <xf numFmtId="0" fontId="33" fillId="0" borderId="0" xfId="543" applyNumberFormat="1" applyFont="1" applyFill="1" applyBorder="1" applyAlignment="1" applyProtection="1">
      <alignment vertical="center" wrapText="1"/>
    </xf>
    <xf numFmtId="168" fontId="95" fillId="0" borderId="0" xfId="4500" applyNumberFormat="1" applyFont="1" applyBorder="1" applyAlignment="1">
      <alignment vertical="center"/>
    </xf>
    <xf numFmtId="2" fontId="95" fillId="0" borderId="0" xfId="4497" applyNumberFormat="1" applyFont="1" applyFill="1" applyBorder="1"/>
    <xf numFmtId="175" fontId="95" fillId="0" borderId="0" xfId="4500" applyNumberFormat="1" applyFont="1" applyFill="1" applyBorder="1" applyAlignment="1">
      <alignment vertical="center"/>
    </xf>
    <xf numFmtId="1" fontId="20" fillId="0" borderId="13" xfId="271" applyNumberFormat="1" applyFont="1" applyBorder="1" applyProtection="1"/>
    <xf numFmtId="1" fontId="22" fillId="0" borderId="13" xfId="271" applyNumberFormat="1" applyFont="1" applyBorder="1" applyProtection="1"/>
    <xf numFmtId="0" fontId="20" fillId="0" borderId="0" xfId="271" applyFont="1" applyBorder="1" applyAlignment="1" applyProtection="1"/>
    <xf numFmtId="0" fontId="13" fillId="0" borderId="11" xfId="0" applyFont="1" applyBorder="1" applyProtection="1"/>
    <xf numFmtId="9" fontId="13" fillId="0" borderId="0" xfId="4496" applyNumberFormat="1" applyFont="1" applyFill="1" applyProtection="1"/>
    <xf numFmtId="165" fontId="119" fillId="0" borderId="0" xfId="4497" applyNumberFormat="1" applyFont="1" applyFill="1" applyBorder="1" applyAlignment="1">
      <alignment horizontal="center" vertical="top" wrapText="1"/>
    </xf>
    <xf numFmtId="0" fontId="119" fillId="0" borderId="0" xfId="4497" applyFont="1" applyFill="1" applyBorder="1" applyAlignment="1">
      <alignment vertical="top" wrapText="1"/>
    </xf>
    <xf numFmtId="0" fontId="119" fillId="0" borderId="54" xfId="4497" applyFont="1" applyFill="1" applyBorder="1" applyAlignment="1">
      <alignment vertical="top" wrapText="1"/>
    </xf>
    <xf numFmtId="168" fontId="119" fillId="0" borderId="0" xfId="4497" applyNumberFormat="1" applyFont="1" applyBorder="1" applyAlignment="1">
      <alignment vertical="top" wrapText="1"/>
    </xf>
    <xf numFmtId="165" fontId="119" fillId="0" borderId="65" xfId="4497" applyNumberFormat="1" applyFont="1" applyFill="1" applyBorder="1" applyAlignment="1">
      <alignment horizontal="center" vertical="top" wrapText="1"/>
    </xf>
    <xf numFmtId="165" fontId="119" fillId="0" borderId="53" xfId="4497" applyNumberFormat="1" applyFont="1" applyFill="1" applyBorder="1" applyAlignment="1">
      <alignment horizontal="left" vertical="top"/>
    </xf>
    <xf numFmtId="165" fontId="119" fillId="0" borderId="53" xfId="4497" applyNumberFormat="1" applyFont="1" applyFill="1" applyBorder="1" applyAlignment="1">
      <alignment horizontal="center" vertical="top" wrapText="1"/>
    </xf>
    <xf numFmtId="168" fontId="119" fillId="0" borderId="0" xfId="4497" applyNumberFormat="1" applyFont="1" applyBorder="1" applyAlignment="1">
      <alignment vertical="top"/>
    </xf>
    <xf numFmtId="0" fontId="119" fillId="0" borderId="0" xfId="4497" applyFont="1" applyFill="1" applyBorder="1" applyAlignment="1">
      <alignment vertical="top"/>
    </xf>
    <xf numFmtId="1" fontId="119" fillId="0" borderId="0" xfId="4497" applyNumberFormat="1" applyFont="1" applyBorder="1" applyAlignment="1">
      <alignment vertical="top" wrapText="1"/>
    </xf>
    <xf numFmtId="0" fontId="119" fillId="0" borderId="0" xfId="4497" applyFont="1" applyFill="1" applyBorder="1" applyAlignment="1">
      <alignment horizontal="left" vertical="top" wrapText="1"/>
    </xf>
    <xf numFmtId="164" fontId="21"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5" xfId="0" applyFont="1" applyBorder="1" applyAlignment="1" applyProtection="1">
      <alignment horizontal="right"/>
    </xf>
    <xf numFmtId="168" fontId="22"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0" borderId="6" xfId="0" applyFont="1" applyBorder="1" applyAlignment="1" applyProtection="1">
      <alignment horizontal="center"/>
    </xf>
    <xf numFmtId="0" fontId="95" fillId="0" borderId="0" xfId="4497" applyFont="1" applyFill="1" applyAlignment="1">
      <alignment horizontal="center" vertical="center"/>
    </xf>
    <xf numFmtId="0" fontId="139" fillId="0" borderId="50" xfId="1193" applyFont="1" applyBorder="1" applyAlignment="1" applyProtection="1">
      <alignment horizontal="left"/>
    </xf>
    <xf numFmtId="0" fontId="140" fillId="0" borderId="51" xfId="4496" applyFont="1" applyFill="1" applyBorder="1" applyAlignment="1" applyProtection="1">
      <alignment vertical="top"/>
    </xf>
    <xf numFmtId="0" fontId="139" fillId="0" borderId="51" xfId="4496" applyFont="1" applyFill="1" applyBorder="1" applyAlignment="1" applyProtection="1">
      <alignment vertical="top" wrapText="1"/>
    </xf>
    <xf numFmtId="0" fontId="140" fillId="0" borderId="51" xfId="4496" applyFont="1" applyBorder="1" applyProtection="1"/>
    <xf numFmtId="0" fontId="140" fillId="0" borderId="53" xfId="1193" applyFont="1" applyBorder="1" applyAlignment="1" applyProtection="1">
      <alignment horizontal="left"/>
    </xf>
    <xf numFmtId="0" fontId="140" fillId="0" borderId="0" xfId="4496" applyFont="1" applyFill="1" applyBorder="1" applyAlignment="1" applyProtection="1">
      <alignment vertical="top"/>
    </xf>
    <xf numFmtId="0" fontId="139" fillId="0" borderId="0" xfId="4496" applyFont="1" applyFill="1" applyBorder="1" applyAlignment="1" applyProtection="1">
      <alignment vertical="top" wrapText="1"/>
    </xf>
    <xf numFmtId="0" fontId="140" fillId="0" borderId="0" xfId="4496" applyFont="1" applyBorder="1" applyProtection="1"/>
    <xf numFmtId="0" fontId="139" fillId="0" borderId="53" xfId="1193" applyFont="1" applyBorder="1" applyAlignment="1" applyProtection="1">
      <alignment horizontal="left"/>
    </xf>
    <xf numFmtId="0" fontId="139" fillId="0" borderId="57" xfId="1193" applyFont="1" applyBorder="1" applyAlignment="1" applyProtection="1">
      <alignment horizontal="left"/>
    </xf>
    <xf numFmtId="0" fontId="140" fillId="0" borderId="58" xfId="4496" applyFont="1" applyFill="1" applyBorder="1" applyAlignment="1" applyProtection="1">
      <alignment vertical="top"/>
    </xf>
    <xf numFmtId="0" fontId="139" fillId="0" borderId="58" xfId="4496" applyFont="1" applyFill="1" applyBorder="1" applyAlignment="1" applyProtection="1">
      <alignment vertical="top" wrapText="1"/>
    </xf>
    <xf numFmtId="0" fontId="140" fillId="0" borderId="58" xfId="4496" applyFont="1" applyBorder="1" applyProtection="1"/>
    <xf numFmtId="0" fontId="20" fillId="0" borderId="0" xfId="0" applyFont="1" applyFill="1" applyAlignment="1" applyProtection="1">
      <alignment horizontal="center"/>
    </xf>
    <xf numFmtId="0" fontId="0" fillId="0" borderId="0" xfId="0" applyFill="1" applyAlignment="1" applyProtection="1"/>
    <xf numFmtId="0" fontId="20" fillId="0" borderId="5" xfId="0" applyFont="1" applyBorder="1" applyAlignment="1" applyProtection="1">
      <alignment horizontal="right"/>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2" fillId="0" borderId="0" xfId="0" applyFont="1" applyFill="1" applyAlignment="1" applyProtection="1">
      <alignment horizontal="center"/>
    </xf>
    <xf numFmtId="0" fontId="20"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3" fillId="0" borderId="0" xfId="0" applyFont="1" applyAlignment="1" applyProtection="1">
      <alignment wrapText="1"/>
    </xf>
    <xf numFmtId="2" fontId="13" fillId="0" borderId="0" xfId="0" applyNumberFormat="1" applyFont="1" applyProtection="1"/>
    <xf numFmtId="0" fontId="13" fillId="0" borderId="3" xfId="0" applyFont="1" applyFill="1" applyBorder="1" applyAlignment="1" applyProtection="1"/>
    <xf numFmtId="0" fontId="0" fillId="0" borderId="4" xfId="0" applyFill="1" applyBorder="1" applyAlignment="1" applyProtection="1"/>
    <xf numFmtId="0" fontId="13" fillId="0" borderId="9" xfId="0" applyFont="1" applyBorder="1" applyAlignment="1" applyProtection="1">
      <alignment horizontal="left"/>
    </xf>
    <xf numFmtId="0" fontId="13" fillId="0" borderId="6" xfId="0" applyFont="1" applyBorder="1" applyProtection="1"/>
    <xf numFmtId="0" fontId="13" fillId="0" borderId="9" xfId="0" applyFont="1" applyFill="1" applyBorder="1" applyProtection="1"/>
    <xf numFmtId="0" fontId="46" fillId="0" borderId="0" xfId="0" applyFont="1" applyFill="1" applyBorder="1" applyAlignment="1" applyProtection="1">
      <alignment horizontal="center"/>
    </xf>
    <xf numFmtId="0" fontId="19" fillId="0" borderId="0" xfId="0" applyFont="1" applyFill="1" applyBorder="1" applyAlignment="1" applyProtection="1">
      <alignment horizontal="center" vertical="center" wrapText="1"/>
    </xf>
    <xf numFmtId="0" fontId="20" fillId="0" borderId="0" xfId="0" applyFont="1" applyFill="1" applyAlignment="1" applyProtection="1">
      <alignment vertical="top"/>
    </xf>
    <xf numFmtId="0" fontId="28" fillId="0" borderId="0" xfId="0" applyFont="1" applyFill="1" applyAlignment="1" applyProtection="1">
      <alignment horizontal="center"/>
    </xf>
    <xf numFmtId="0" fontId="21" fillId="0" borderId="0" xfId="0" applyFont="1" applyFill="1" applyAlignment="1" applyProtection="1">
      <alignment horizontal="center"/>
    </xf>
    <xf numFmtId="0" fontId="21" fillId="0" borderId="0" xfId="0" applyFont="1" applyFill="1" applyAlignment="1" applyProtection="1">
      <alignment vertical="top" wrapText="1"/>
    </xf>
    <xf numFmtId="0" fontId="21" fillId="0" borderId="0" xfId="0" applyFont="1" applyFill="1" applyAlignment="1" applyProtection="1">
      <alignment horizontal="left"/>
    </xf>
    <xf numFmtId="0" fontId="21" fillId="0" borderId="0" xfId="0" applyFont="1" applyFill="1" applyAlignment="1" applyProtection="1">
      <alignment vertical="top"/>
    </xf>
    <xf numFmtId="0" fontId="13" fillId="0" borderId="0" xfId="0" applyFont="1" applyFill="1" applyBorder="1" applyAlignment="1" applyProtection="1">
      <alignment horizontal="center"/>
    </xf>
    <xf numFmtId="0" fontId="20" fillId="0" borderId="0" xfId="271" applyFont="1" applyFill="1" applyBorder="1" applyAlignment="1" applyProtection="1"/>
    <xf numFmtId="0" fontId="20" fillId="0" borderId="0" xfId="271" applyFont="1" applyFill="1" applyBorder="1" applyAlignment="1" applyProtection="1">
      <alignment horizontal="right"/>
    </xf>
    <xf numFmtId="0" fontId="20" fillId="0" borderId="0" xfId="0" applyFont="1" applyFill="1" applyAlignment="1" applyProtection="1"/>
    <xf numFmtId="0" fontId="38" fillId="0" borderId="0" xfId="543" applyFont="1" applyFill="1" applyAlignment="1" applyProtection="1"/>
    <xf numFmtId="0" fontId="38" fillId="0" borderId="0" xfId="543" applyFont="1" applyFill="1" applyProtection="1"/>
    <xf numFmtId="0" fontId="20" fillId="0" borderId="3" xfId="0" applyFont="1" applyBorder="1" applyAlignment="1" applyProtection="1"/>
    <xf numFmtId="0" fontId="20" fillId="0" borderId="4" xfId="0" applyFont="1" applyBorder="1" applyAlignment="1" applyProtection="1"/>
    <xf numFmtId="0" fontId="20" fillId="0" borderId="5" xfId="0" applyFont="1" applyBorder="1" applyAlignment="1" applyProtection="1"/>
    <xf numFmtId="0" fontId="20" fillId="0" borderId="4" xfId="271" applyFont="1" applyBorder="1" applyAlignment="1" applyProtection="1"/>
    <xf numFmtId="0" fontId="20" fillId="0" borderId="3" xfId="271" applyFont="1" applyBorder="1" applyAlignment="1" applyProtection="1"/>
    <xf numFmtId="0" fontId="20" fillId="0" borderId="5" xfId="271" applyFont="1" applyBorder="1" applyAlignment="1" applyProtection="1"/>
    <xf numFmtId="0" fontId="13" fillId="0" borderId="58" xfId="4496" applyFont="1" applyFill="1" applyBorder="1" applyAlignment="1" applyProtection="1">
      <alignment vertical="center" wrapText="1"/>
    </xf>
    <xf numFmtId="0" fontId="13" fillId="0" borderId="59" xfId="4496" applyFont="1" applyFill="1" applyBorder="1" applyAlignment="1" applyProtection="1">
      <alignment vertical="center" wrapText="1"/>
    </xf>
    <xf numFmtId="0" fontId="13" fillId="0" borderId="0" xfId="4496" applyFont="1" applyFill="1" applyBorder="1" applyAlignment="1" applyProtection="1">
      <alignment horizontal="left" vertical="center" wrapText="1"/>
    </xf>
    <xf numFmtId="0" fontId="20" fillId="0" borderId="0" xfId="4496" applyFont="1" applyAlignment="1" applyProtection="1">
      <alignment horizontal="right"/>
    </xf>
    <xf numFmtId="0" fontId="20" fillId="0" borderId="0" xfId="4496" applyFont="1" applyFill="1" applyBorder="1" applyAlignment="1" applyProtection="1">
      <alignment horizontal="right"/>
    </xf>
    <xf numFmtId="0" fontId="20" fillId="0" borderId="0" xfId="4496" applyFont="1" applyFill="1" applyBorder="1" applyAlignment="1" applyProtection="1">
      <alignment horizontal="center" vertical="top"/>
    </xf>
    <xf numFmtId="0" fontId="13"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left" vertical="top"/>
    </xf>
    <xf numFmtId="0" fontId="21" fillId="0" borderId="0" xfId="4496" applyFont="1" applyFill="1" applyBorder="1" applyAlignment="1" applyProtection="1">
      <alignment horizontal="center"/>
    </xf>
    <xf numFmtId="0" fontId="20" fillId="0" borderId="54" xfId="4496" applyFont="1" applyBorder="1" applyAlignment="1" applyProtection="1">
      <alignment horizontal="center"/>
    </xf>
    <xf numFmtId="0" fontId="20" fillId="0" borderId="0" xfId="4496" applyFont="1" applyFill="1" applyBorder="1" applyAlignment="1" applyProtection="1">
      <alignment horizontal="center"/>
    </xf>
    <xf numFmtId="0" fontId="20" fillId="0" borderId="3" xfId="0" applyFont="1" applyFill="1" applyBorder="1" applyAlignment="1" applyProtection="1"/>
    <xf numFmtId="0" fontId="20" fillId="0" borderId="4" xfId="0" applyFont="1" applyFill="1" applyBorder="1" applyAlignment="1" applyProtection="1"/>
    <xf numFmtId="0" fontId="20" fillId="0" borderId="5" xfId="0" applyFont="1" applyFill="1" applyBorder="1" applyAlignment="1" applyProtection="1"/>
    <xf numFmtId="168" fontId="18" fillId="44" borderId="0" xfId="0" applyNumberFormat="1" applyFont="1" applyFill="1"/>
    <xf numFmtId="0" fontId="36" fillId="0" borderId="0" xfId="0" applyFont="1" applyBorder="1" applyProtection="1"/>
    <xf numFmtId="1" fontId="13" fillId="0" borderId="0" xfId="543" applyNumberFormat="1" applyFont="1" applyBorder="1" applyAlignment="1" applyProtection="1"/>
    <xf numFmtId="0" fontId="13" fillId="0" borderId="0" xfId="543" applyFont="1" applyBorder="1" applyAlignment="1" applyProtection="1">
      <alignment horizontal="center"/>
    </xf>
    <xf numFmtId="9" fontId="21" fillId="0" borderId="0" xfId="543" applyNumberFormat="1" applyFont="1" applyBorder="1" applyAlignment="1" applyProtection="1">
      <alignment horizontal="center"/>
    </xf>
    <xf numFmtId="171" fontId="13" fillId="0" borderId="0" xfId="543" applyNumberFormat="1" applyFont="1" applyBorder="1" applyAlignment="1" applyProtection="1"/>
    <xf numFmtId="171" fontId="13" fillId="0" borderId="11" xfId="543" applyNumberFormat="1" applyFont="1" applyBorder="1" applyAlignment="1" applyProtection="1"/>
    <xf numFmtId="1" fontId="13" fillId="0" borderId="11" xfId="543" applyNumberFormat="1" applyFont="1" applyBorder="1" applyAlignment="1" applyProtection="1">
      <alignment horizontal="center"/>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40" fillId="0" borderId="8" xfId="543" applyFont="1" applyBorder="1" applyAlignment="1" applyProtection="1">
      <alignment vertical="center" wrapText="1"/>
    </xf>
    <xf numFmtId="0" fontId="40" fillId="0" borderId="0" xfId="543" applyFont="1" applyBorder="1" applyAlignment="1" applyProtection="1">
      <alignment vertical="center" wrapText="1"/>
    </xf>
    <xf numFmtId="0" fontId="40" fillId="0" borderId="12" xfId="543" applyFont="1" applyBorder="1" applyAlignment="1" applyProtection="1">
      <alignment vertical="center" wrapText="1"/>
    </xf>
    <xf numFmtId="0" fontId="40" fillId="0" borderId="9" xfId="543" applyFont="1" applyBorder="1" applyAlignment="1" applyProtection="1">
      <alignment vertical="center" wrapText="1"/>
    </xf>
    <xf numFmtId="0" fontId="40" fillId="0" borderId="6" xfId="543" applyFont="1" applyBorder="1" applyAlignment="1" applyProtection="1">
      <alignment vertical="center" wrapText="1"/>
    </xf>
    <xf numFmtId="0" fontId="40" fillId="0" borderId="10" xfId="543" applyFont="1" applyBorder="1" applyAlignment="1" applyProtection="1">
      <alignment vertical="center" wrapText="1"/>
    </xf>
    <xf numFmtId="0" fontId="33" fillId="0" borderId="12" xfId="543" applyFont="1" applyBorder="1" applyAlignment="1" applyProtection="1">
      <alignment horizontal="center" vertical="top"/>
    </xf>
    <xf numFmtId="0" fontId="34" fillId="0" borderId="7" xfId="543" applyFont="1" applyFill="1" applyBorder="1" applyAlignment="1" applyProtection="1"/>
    <xf numFmtId="0" fontId="13" fillId="0" borderId="12" xfId="543" quotePrefix="1" applyFont="1" applyFill="1" applyBorder="1" applyAlignment="1" applyProtection="1"/>
    <xf numFmtId="0" fontId="13" fillId="0" borderId="12" xfId="543" applyFont="1" applyFill="1" applyBorder="1" applyAlignment="1" applyProtection="1"/>
    <xf numFmtId="0" fontId="13" fillId="0" borderId="10" xfId="543" applyFont="1" applyFill="1" applyBorder="1" applyAlignment="1" applyProtection="1"/>
    <xf numFmtId="0" fontId="50" fillId="0" borderId="2" xfId="570" applyNumberFormat="1" applyFont="1" applyBorder="1" applyAlignment="1">
      <alignment vertical="top"/>
    </xf>
    <xf numFmtId="0" fontId="50" fillId="0" borderId="0" xfId="271" applyFont="1" applyFill="1" applyAlignment="1" applyProtection="1">
      <alignment vertical="top" wrapText="1"/>
    </xf>
    <xf numFmtId="184" fontId="95" fillId="0" borderId="0" xfId="4497" applyNumberFormat="1" applyFont="1" applyFill="1" applyAlignment="1">
      <alignment vertical="center" wrapText="1"/>
    </xf>
    <xf numFmtId="164" fontId="95" fillId="0" borderId="0" xfId="4497" applyNumberFormat="1" applyFont="1" applyFill="1" applyAlignment="1">
      <alignment vertical="center" wrapText="1"/>
    </xf>
    <xf numFmtId="164" fontId="95" fillId="0" borderId="0" xfId="4497" applyNumberFormat="1" applyFont="1" applyAlignment="1">
      <alignment wrapText="1"/>
    </xf>
    <xf numFmtId="0" fontId="13" fillId="0" borderId="0" xfId="4496" applyNumberFormat="1" applyFont="1" applyAlignment="1" applyProtection="1">
      <alignment vertical="top" wrapText="1"/>
    </xf>
    <xf numFmtId="0" fontId="13" fillId="0" borderId="0" xfId="1193" applyFont="1" applyFill="1" applyBorder="1" applyAlignment="1" applyProtection="1">
      <alignment vertical="top"/>
    </xf>
    <xf numFmtId="0" fontId="23" fillId="0" borderId="0" xfId="4496" applyFont="1" applyFill="1" applyBorder="1" applyProtection="1"/>
    <xf numFmtId="0" fontId="13" fillId="0" borderId="0" xfId="4496" applyFont="1" applyFill="1" applyBorder="1" applyAlignment="1" applyProtection="1">
      <alignment vertical="top" wrapText="1" shrinkToFit="1"/>
    </xf>
    <xf numFmtId="0" fontId="160" fillId="0" borderId="0" xfId="4496" applyFont="1" applyFill="1" applyBorder="1" applyAlignment="1" applyProtection="1"/>
    <xf numFmtId="0" fontId="23" fillId="0" borderId="0" xfId="4496" applyFont="1" applyFill="1" applyBorder="1" applyAlignment="1" applyProtection="1"/>
    <xf numFmtId="164" fontId="13" fillId="0" borderId="0" xfId="1193" applyNumberFormat="1" applyFont="1" applyFill="1" applyBorder="1" applyAlignment="1" applyProtection="1">
      <alignment horizontal="right"/>
    </xf>
    <xf numFmtId="164" fontId="13" fillId="0" borderId="0" xfId="4496" applyNumberFormat="1" applyFont="1" applyFill="1" applyBorder="1" applyAlignment="1" applyProtection="1">
      <alignment horizontal="right"/>
    </xf>
    <xf numFmtId="0" fontId="13" fillId="0" borderId="0" xfId="4496" applyFont="1" applyFill="1" applyBorder="1" applyAlignment="1" applyProtection="1">
      <alignment horizontal="left" vertical="top" wrapText="1" shrinkToFit="1"/>
    </xf>
    <xf numFmtId="0" fontId="13" fillId="0" borderId="0" xfId="4496" applyFont="1" applyAlignment="1">
      <alignment vertical="top" wrapText="1"/>
    </xf>
    <xf numFmtId="0" fontId="13" fillId="0" borderId="6" xfId="4496" applyFont="1" applyBorder="1" applyAlignment="1">
      <alignment vertical="top" wrapText="1"/>
    </xf>
    <xf numFmtId="0" fontId="13" fillId="0" borderId="0" xfId="4496" applyFont="1" applyBorder="1" applyAlignment="1">
      <alignment vertical="top" wrapText="1"/>
    </xf>
    <xf numFmtId="0" fontId="160" fillId="0" borderId="4" xfId="4496" applyFont="1" applyFill="1" applyBorder="1" applyAlignment="1" applyProtection="1"/>
    <xf numFmtId="0" fontId="13" fillId="0" borderId="4" xfId="4496" applyFont="1" applyFill="1" applyBorder="1" applyAlignment="1" applyProtection="1">
      <alignment horizontal="left" vertical="top" wrapText="1" shrinkToFit="1"/>
    </xf>
    <xf numFmtId="0" fontId="23" fillId="0" borderId="0" xfId="4496" applyFont="1" applyFill="1" applyBorder="1" applyAlignment="1" applyProtection="1">
      <alignment horizontal="left" vertical="top"/>
    </xf>
    <xf numFmtId="0" fontId="13" fillId="0" borderId="0" xfId="4496" applyFont="1" applyFill="1" applyBorder="1" applyAlignment="1" applyProtection="1">
      <alignment vertical="center" wrapText="1" shrinkToFit="1"/>
    </xf>
    <xf numFmtId="0" fontId="13" fillId="0" borderId="0" xfId="4496" applyFont="1" applyFill="1" applyBorder="1" applyAlignment="1" applyProtection="1">
      <alignment horizontal="left" vertical="top" shrinkToFit="1"/>
    </xf>
    <xf numFmtId="0" fontId="13" fillId="0" borderId="0" xfId="4496" applyFont="1" applyFill="1" applyBorder="1" applyAlignment="1" applyProtection="1">
      <alignment horizontal="left" vertical="center" shrinkToFit="1"/>
    </xf>
    <xf numFmtId="0" fontId="23" fillId="0" borderId="4" xfId="4496" applyFont="1" applyFill="1" applyBorder="1" applyProtection="1"/>
    <xf numFmtId="0" fontId="13" fillId="0" borderId="4" xfId="4496" applyFont="1" applyFill="1" applyBorder="1" applyAlignment="1" applyProtection="1">
      <alignment horizontal="left" vertical="top" shrinkToFit="1"/>
    </xf>
    <xf numFmtId="0" fontId="13" fillId="0" borderId="0" xfId="4496" applyFont="1" applyAlignment="1" applyProtection="1">
      <alignment vertical="center"/>
    </xf>
    <xf numFmtId="0" fontId="19" fillId="0" borderId="0" xfId="4496" applyFont="1" applyFill="1" applyBorder="1" applyAlignment="1" applyProtection="1"/>
    <xf numFmtId="0" fontId="23" fillId="0" borderId="0" xfId="4496" applyFont="1" applyFill="1" applyProtection="1"/>
    <xf numFmtId="0" fontId="31" fillId="0" borderId="0" xfId="4496" applyFont="1" applyFill="1" applyBorder="1" applyAlignment="1" applyProtection="1"/>
    <xf numFmtId="0" fontId="23" fillId="0" borderId="0" xfId="4496" applyFont="1" applyFill="1" applyBorder="1" applyAlignment="1" applyProtection="1">
      <alignment horizontal="center"/>
    </xf>
    <xf numFmtId="0" fontId="13" fillId="0" borderId="4" xfId="4496" applyFont="1" applyFill="1" applyBorder="1" applyAlignment="1" applyProtection="1">
      <alignment horizontal="left" vertical="top" wrapText="1"/>
    </xf>
    <xf numFmtId="44" fontId="13" fillId="0" borderId="0" xfId="708" applyFont="1" applyFill="1" applyBorder="1" applyAlignment="1" applyProtection="1">
      <alignment horizontal="left" vertical="top" wrapText="1"/>
    </xf>
    <xf numFmtId="44" fontId="13" fillId="0" borderId="4" xfId="708" applyFont="1" applyFill="1" applyBorder="1" applyAlignment="1" applyProtection="1">
      <alignment horizontal="left" vertical="top" wrapText="1"/>
    </xf>
    <xf numFmtId="164" fontId="31" fillId="0" borderId="0" xfId="4496" applyNumberFormat="1" applyFont="1" applyFill="1" applyBorder="1" applyAlignment="1" applyProtection="1">
      <alignment horizontal="left"/>
    </xf>
    <xf numFmtId="0" fontId="23" fillId="0" borderId="0" xfId="4496" applyFont="1" applyFill="1" applyBorder="1" applyAlignment="1" applyProtection="1">
      <alignment horizontal="left"/>
    </xf>
    <xf numFmtId="0" fontId="13" fillId="0" borderId="0" xfId="4496" applyFont="1" applyFill="1" applyBorder="1" applyAlignment="1" applyProtection="1">
      <alignment vertical="center"/>
    </xf>
    <xf numFmtId="0" fontId="13" fillId="0" borderId="4" xfId="4496" applyFont="1" applyFill="1" applyBorder="1" applyAlignment="1" applyProtection="1">
      <alignment vertical="top" wrapText="1"/>
    </xf>
    <xf numFmtId="0" fontId="23" fillId="0" borderId="4" xfId="4496" applyFont="1" applyFill="1" applyBorder="1" applyAlignment="1" applyProtection="1">
      <alignment horizontal="left" vertical="top"/>
    </xf>
    <xf numFmtId="0" fontId="13" fillId="0" borderId="0" xfId="4496" applyFont="1" applyFill="1" applyBorder="1" applyAlignment="1" applyProtection="1">
      <alignment horizontal="left" vertical="center" wrapText="1" shrinkToFit="1"/>
    </xf>
    <xf numFmtId="0" fontId="13" fillId="0" borderId="6" xfId="4496" applyFont="1" applyFill="1" applyBorder="1" applyAlignment="1" applyProtection="1">
      <alignment horizontal="left" vertical="top" wrapText="1"/>
    </xf>
    <xf numFmtId="0" fontId="21" fillId="0" borderId="0" xfId="4496" applyFont="1" applyBorder="1" applyAlignment="1"/>
    <xf numFmtId="0" fontId="29" fillId="0" borderId="0" xfId="4496" applyFont="1" applyFill="1" applyBorder="1" applyAlignment="1">
      <alignment horizontal="center"/>
    </xf>
    <xf numFmtId="2" fontId="115" fillId="0" borderId="0" xfId="0" applyNumberFormat="1" applyFont="1" applyFill="1" applyAlignment="1">
      <alignment horizontal="center"/>
    </xf>
    <xf numFmtId="9" fontId="13" fillId="0" borderId="0" xfId="4495"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168" fontId="13" fillId="0" borderId="0" xfId="0" applyNumberFormat="1" applyFont="1" applyFill="1"/>
    <xf numFmtId="3" fontId="13" fillId="0" borderId="0" xfId="0" applyNumberFormat="1" applyFont="1" applyFill="1" applyAlignment="1">
      <alignment horizontal="center"/>
    </xf>
    <xf numFmtId="3" fontId="13" fillId="0" borderId="0" xfId="0" applyNumberFormat="1" applyFont="1" applyFill="1"/>
    <xf numFmtId="3" fontId="13" fillId="0" borderId="0" xfId="0" applyNumberFormat="1" applyFont="1" applyAlignment="1">
      <alignment horizontal="center"/>
    </xf>
    <xf numFmtId="0" fontId="119" fillId="0" borderId="0" xfId="4497" applyFont="1" applyBorder="1" applyAlignment="1">
      <alignment vertical="center"/>
    </xf>
    <xf numFmtId="0" fontId="13" fillId="0" borderId="50" xfId="4496" applyFont="1" applyFill="1" applyBorder="1" applyAlignment="1" applyProtection="1">
      <alignment vertical="center"/>
    </xf>
    <xf numFmtId="0" fontId="13" fillId="0" borderId="51" xfId="4496" applyFont="1" applyFill="1" applyBorder="1" applyAlignment="1" applyProtection="1">
      <alignment vertical="center"/>
    </xf>
    <xf numFmtId="0" fontId="13" fillId="0" borderId="52" xfId="4496" applyFont="1" applyFill="1" applyBorder="1" applyAlignment="1" applyProtection="1">
      <alignment vertical="center"/>
    </xf>
    <xf numFmtId="0" fontId="13" fillId="0" borderId="54" xfId="4496" applyFont="1" applyFill="1" applyBorder="1" applyAlignment="1" applyProtection="1">
      <alignment vertical="center" wrapText="1"/>
    </xf>
    <xf numFmtId="0" fontId="13" fillId="0" borderId="53" xfId="4496" applyFont="1" applyFill="1" applyBorder="1" applyAlignment="1" applyProtection="1">
      <alignment vertical="top" wrapText="1"/>
    </xf>
    <xf numFmtId="0" fontId="13" fillId="0" borderId="8" xfId="543" applyFont="1" applyFill="1" applyBorder="1" applyProtection="1"/>
    <xf numFmtId="172" fontId="13" fillId="0" borderId="0" xfId="543" applyNumberFormat="1" applyFont="1" applyFill="1" applyProtection="1"/>
    <xf numFmtId="0" fontId="13" fillId="0" borderId="0" xfId="543" applyFont="1" applyFill="1" applyAlignment="1" applyProtection="1"/>
    <xf numFmtId="0" fontId="13" fillId="0" borderId="58" xfId="0" applyFont="1" applyBorder="1" applyAlignment="1">
      <alignment horizontal="left"/>
    </xf>
    <xf numFmtId="9" fontId="13" fillId="0" borderId="0" xfId="543" applyNumberFormat="1" applyFont="1" applyBorder="1" applyAlignment="1" applyProtection="1">
      <alignment horizontal="center"/>
    </xf>
    <xf numFmtId="0" fontId="45" fillId="0" borderId="0" xfId="4497" applyFont="1" applyProtection="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13" fillId="0" borderId="0" xfId="0" applyFont="1" applyFill="1" applyAlignment="1">
      <alignment horizontal="left" wrapText="1"/>
    </xf>
    <xf numFmtId="0" fontId="20" fillId="0" borderId="0" xfId="0" applyFont="1" applyAlignment="1">
      <alignment horizontal="left" vertical="top" wrapText="1"/>
    </xf>
    <xf numFmtId="0" fontId="13" fillId="0" borderId="0" xfId="1193"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xf>
    <xf numFmtId="0" fontId="31" fillId="0" borderId="0" xfId="0" applyFont="1" applyFill="1" applyAlignment="1">
      <alignment horizontal="left"/>
    </xf>
    <xf numFmtId="0" fontId="20" fillId="0" borderId="0" xfId="0" applyFont="1" applyAlignment="1">
      <alignment horizontal="left"/>
    </xf>
    <xf numFmtId="0" fontId="13" fillId="0" borderId="0" xfId="570" applyFont="1" applyAlignment="1">
      <alignment horizontal="left" vertical="top" wrapText="1"/>
    </xf>
    <xf numFmtId="0" fontId="13" fillId="0" borderId="0" xfId="570" applyFont="1" applyBorder="1" applyAlignment="1">
      <alignment horizontal="left" vertical="top"/>
    </xf>
    <xf numFmtId="0" fontId="31" fillId="0" borderId="0" xfId="0" applyFont="1" applyAlignment="1" applyProtection="1">
      <alignment horizontal="center"/>
    </xf>
    <xf numFmtId="0" fontId="31" fillId="0" borderId="0" xfId="0" applyFont="1" applyFill="1" applyAlignment="1">
      <alignment horizontal="center"/>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0" fontId="13" fillId="0" borderId="0" xfId="570" applyFont="1" applyAlignment="1">
      <alignment horizontal="left" vertical="top"/>
    </xf>
    <xf numFmtId="0" fontId="20" fillId="0" borderId="4" xfId="0" applyFont="1" applyBorder="1" applyAlignment="1" applyProtection="1">
      <alignment horizontal="left"/>
    </xf>
    <xf numFmtId="0" fontId="13" fillId="0" borderId="0" xfId="0" applyFont="1" applyFill="1" applyAlignment="1">
      <alignment horizontal="left"/>
    </xf>
    <xf numFmtId="4" fontId="13" fillId="0" borderId="0" xfId="0" applyNumberFormat="1" applyFont="1" applyFill="1" applyAlignment="1" applyProtection="1">
      <alignment horizontal="left"/>
    </xf>
    <xf numFmtId="0" fontId="13" fillId="0" borderId="0" xfId="570" applyFont="1" applyAlignment="1" applyProtection="1">
      <alignment horizontal="left" vertical="top"/>
    </xf>
    <xf numFmtId="0" fontId="13" fillId="0" borderId="0" xfId="570" applyFont="1" applyAlignment="1" applyProtection="1">
      <alignment horizontal="left" vertical="top" wrapText="1"/>
    </xf>
    <xf numFmtId="0" fontId="20" fillId="0" borderId="0" xfId="0" applyFont="1" applyAlignment="1" applyProtection="1">
      <alignment horizontal="center"/>
    </xf>
    <xf numFmtId="0" fontId="13" fillId="0" borderId="0" xfId="0" applyFont="1" applyFill="1" applyAlignment="1" applyProtection="1">
      <alignment horizontal="center"/>
    </xf>
    <xf numFmtId="43" fontId="48" fillId="0" borderId="0" xfId="4505" applyFont="1" applyAlignment="1" applyProtection="1">
      <alignment horizontal="center"/>
    </xf>
    <xf numFmtId="43" fontId="13" fillId="0" borderId="0" xfId="4505" applyFont="1" applyAlignment="1" applyProtection="1">
      <alignment horizontal="center"/>
    </xf>
    <xf numFmtId="43" fontId="13" fillId="0" borderId="0" xfId="4505" applyFont="1" applyProtection="1"/>
    <xf numFmtId="0" fontId="20" fillId="0" borderId="0" xfId="0" applyFont="1" applyAlignment="1">
      <alignment vertical="top"/>
    </xf>
    <xf numFmtId="0" fontId="13" fillId="0" borderId="0" xfId="0" applyFont="1" applyBorder="1" applyAlignment="1">
      <alignment horizontal="center"/>
    </xf>
    <xf numFmtId="0" fontId="13" fillId="0" borderId="0" xfId="0" applyFont="1" applyFill="1" applyBorder="1" applyAlignment="1">
      <alignment horizontal="left"/>
    </xf>
    <xf numFmtId="0" fontId="13" fillId="0" borderId="0" xfId="0" applyFont="1" applyFill="1" applyBorder="1" applyAlignment="1">
      <alignment horizontal="center"/>
    </xf>
    <xf numFmtId="0" fontId="31" fillId="0" borderId="0" xfId="0" applyFont="1" applyBorder="1" applyAlignment="1">
      <alignment horizontal="center"/>
    </xf>
    <xf numFmtId="0" fontId="31" fillId="0" borderId="0" xfId="0" applyFont="1" applyFill="1" applyBorder="1" applyAlignment="1" applyProtection="1">
      <alignment horizontal="center"/>
    </xf>
    <xf numFmtId="0" fontId="31" fillId="0" borderId="0" xfId="0" applyFont="1" applyFill="1" applyBorder="1" applyAlignment="1">
      <alignment horizontal="center"/>
    </xf>
    <xf numFmtId="49" fontId="13" fillId="0" borderId="0" xfId="0" applyNumberFormat="1" applyFont="1"/>
    <xf numFmtId="49" fontId="13" fillId="0" borderId="0" xfId="0" applyNumberFormat="1" applyFont="1" applyFill="1"/>
    <xf numFmtId="49" fontId="13" fillId="0" borderId="0" xfId="0" applyNumberFormat="1" applyFont="1" applyAlignment="1">
      <alignment horizontal="center"/>
    </xf>
    <xf numFmtId="4" fontId="13" fillId="0" borderId="0" xfId="0" applyNumberFormat="1" applyFont="1" applyFill="1" applyAlignment="1" applyProtection="1">
      <alignment vertical="top" wrapText="1"/>
    </xf>
    <xf numFmtId="0" fontId="13" fillId="0" borderId="0" xfId="0" applyFont="1" applyAlignment="1" applyProtection="1">
      <alignment horizontal="center"/>
    </xf>
    <xf numFmtId="0" fontId="13" fillId="0" borderId="0" xfId="0" quotePrefix="1" applyFont="1"/>
    <xf numFmtId="49" fontId="13" fillId="0" borderId="0" xfId="0" applyNumberFormat="1" applyFont="1" applyFill="1" applyAlignment="1">
      <alignment horizontal="center"/>
    </xf>
    <xf numFmtId="0" fontId="43" fillId="0" borderId="0" xfId="0" applyFont="1" applyFill="1" applyAlignment="1">
      <alignment horizontal="left"/>
    </xf>
    <xf numFmtId="0" fontId="31" fillId="0" borderId="0" xfId="0" applyFont="1" applyAlignment="1">
      <alignment horizontal="center"/>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3" applyFont="1" applyFill="1" applyAlignment="1">
      <alignment horizontal="left"/>
    </xf>
    <xf numFmtId="0" fontId="48" fillId="0" borderId="0" xfId="0" applyFont="1" applyFill="1" applyAlignment="1" applyProtection="1">
      <alignment horizontal="center" vertical="center"/>
    </xf>
    <xf numFmtId="49" fontId="20" fillId="0" borderId="0" xfId="0" applyNumberFormat="1" applyFont="1" applyFill="1" applyAlignment="1">
      <alignment horizontal="center" vertical="center"/>
    </xf>
    <xf numFmtId="49" fontId="13" fillId="0" borderId="0" xfId="0" applyNumberFormat="1" applyFont="1" applyFill="1" applyAlignment="1">
      <alignment vertical="center"/>
    </xf>
    <xf numFmtId="0" fontId="20" fillId="0" borderId="0" xfId="1193" applyFont="1" applyFill="1"/>
    <xf numFmtId="49" fontId="13" fillId="0" borderId="0" xfId="0" applyNumberFormat="1" applyFont="1" applyAlignment="1" applyProtection="1">
      <alignment horizontal="center"/>
    </xf>
    <xf numFmtId="0" fontId="13" fillId="0" borderId="0" xfId="0" applyFont="1" applyFill="1" applyBorder="1" applyAlignment="1" applyProtection="1">
      <alignment vertical="top"/>
    </xf>
    <xf numFmtId="49" fontId="13" fillId="0" borderId="0" xfId="0" applyNumberFormat="1" applyFont="1" applyFill="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Fill="1" applyProtection="1"/>
    <xf numFmtId="4" fontId="13" fillId="0" borderId="0" xfId="0" applyNumberFormat="1" applyFont="1" applyAlignment="1" applyProtection="1">
      <alignment horizontal="left"/>
    </xf>
    <xf numFmtId="4" fontId="13" fillId="0" borderId="0" xfId="0" applyNumberFormat="1" applyFont="1" applyProtection="1"/>
    <xf numFmtId="0" fontId="43" fillId="0" borderId="0" xfId="0" applyFont="1" applyFill="1" applyBorder="1"/>
    <xf numFmtId="10" fontId="13" fillId="0" borderId="0" xfId="4496" applyNumberFormat="1" applyFont="1" applyFill="1" applyProtection="1"/>
    <xf numFmtId="0" fontId="13" fillId="0" borderId="0" xfId="4496" applyFont="1" applyFill="1" applyAlignment="1" applyProtection="1">
      <alignment horizontal="center"/>
    </xf>
    <xf numFmtId="0" fontId="13" fillId="0" borderId="0" xfId="0" applyFont="1" applyFill="1" applyBorder="1" applyAlignment="1">
      <alignment vertical="top"/>
    </xf>
    <xf numFmtId="0" fontId="13" fillId="0" borderId="0" xfId="0" applyFont="1" applyFill="1" applyBorder="1" applyAlignment="1">
      <alignment vertical="center"/>
    </xf>
    <xf numFmtId="165" fontId="13" fillId="0" borderId="0" xfId="4496" applyNumberFormat="1" applyFont="1" applyFill="1" applyProtection="1"/>
    <xf numFmtId="0" fontId="13" fillId="0" borderId="0" xfId="570"/>
    <xf numFmtId="4" fontId="13" fillId="0" borderId="0" xfId="570" applyNumberFormat="1" applyFont="1" applyFill="1" applyAlignment="1" applyProtection="1">
      <alignment horizontal="left"/>
    </xf>
    <xf numFmtId="0" fontId="13" fillId="0" borderId="0" xfId="570" applyFont="1" applyProtection="1"/>
    <xf numFmtId="0" fontId="13" fillId="0" borderId="0" xfId="570" applyProtection="1"/>
    <xf numFmtId="0" fontId="13" fillId="0" borderId="0" xfId="570" applyFill="1" applyProtection="1"/>
    <xf numFmtId="0" fontId="20" fillId="0" borderId="0" xfId="570" applyFont="1" applyProtection="1"/>
    <xf numFmtId="0" fontId="13" fillId="5" borderId="6" xfId="570" applyFill="1" applyBorder="1" applyAlignment="1" applyProtection="1">
      <protection locked="0"/>
    </xf>
    <xf numFmtId="0" fontId="13" fillId="0" borderId="0" xfId="570" applyFont="1" applyFill="1" applyAlignment="1">
      <alignment horizontal="center"/>
    </xf>
    <xf numFmtId="0" fontId="13" fillId="0" borderId="0" xfId="1193"/>
    <xf numFmtId="0" fontId="13" fillId="0" borderId="0" xfId="1193" applyFont="1" applyAlignment="1" applyProtection="1">
      <alignment vertical="top" wrapText="1"/>
    </xf>
    <xf numFmtId="0" fontId="13" fillId="0" borderId="0" xfId="1193" applyFont="1" applyAlignment="1" applyProtection="1">
      <alignment horizontal="left" vertical="top" wrapText="1"/>
    </xf>
    <xf numFmtId="10" fontId="119" fillId="0" borderId="0" xfId="4497" applyNumberFormat="1" applyFont="1" applyFill="1" applyBorder="1" applyAlignment="1">
      <alignment horizontal="center" vertical="top" wrapText="1"/>
    </xf>
    <xf numFmtId="10" fontId="119" fillId="0" borderId="65" xfId="4497" applyNumberFormat="1" applyFont="1" applyFill="1" applyBorder="1" applyAlignment="1">
      <alignment horizontal="center" vertical="top" wrapText="1"/>
    </xf>
    <xf numFmtId="10" fontId="119" fillId="0" borderId="53" xfId="4497" applyNumberFormat="1" applyFont="1" applyFill="1" applyBorder="1" applyAlignment="1">
      <alignment horizontal="left" vertical="top"/>
    </xf>
    <xf numFmtId="0" fontId="20"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0" fillId="0" borderId="0" xfId="0" applyFont="1" applyBorder="1" applyAlignment="1" applyProtection="1">
      <alignment horizontal="center"/>
    </xf>
    <xf numFmtId="0" fontId="20" fillId="0" borderId="6" xfId="0" applyFont="1" applyBorder="1" applyAlignment="1" applyProtection="1">
      <alignment horizontal="center"/>
    </xf>
    <xf numFmtId="0" fontId="20" fillId="0" borderId="0" xfId="4496" applyFont="1" applyFill="1" applyBorder="1" applyAlignment="1" applyProtection="1">
      <alignment horizontal="center"/>
    </xf>
    <xf numFmtId="0" fontId="20" fillId="0" borderId="0" xfId="4496" applyFont="1" applyFill="1" applyBorder="1" applyAlignment="1" applyProtection="1">
      <alignment horizontal="right"/>
    </xf>
    <xf numFmtId="0" fontId="117" fillId="0" borderId="53" xfId="4496" applyFill="1" applyBorder="1" applyAlignment="1" applyProtection="1">
      <alignment horizontal="center"/>
    </xf>
    <xf numFmtId="0" fontId="117" fillId="0" borderId="0" xfId="4496" applyFill="1" applyBorder="1" applyAlignment="1" applyProtection="1">
      <alignment horizontal="center"/>
    </xf>
    <xf numFmtId="0" fontId="21"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center" vertical="top"/>
    </xf>
    <xf numFmtId="0" fontId="21" fillId="0" borderId="0" xfId="4496" applyFont="1" applyFill="1" applyBorder="1" applyAlignment="1" applyProtection="1">
      <alignment horizontal="center"/>
    </xf>
    <xf numFmtId="0" fontId="13" fillId="0" borderId="0" xfId="543" applyFont="1" applyAlignment="1" applyProtection="1">
      <alignment horizontal="center"/>
    </xf>
    <xf numFmtId="0" fontId="20" fillId="0" borderId="0" xfId="4496" applyFont="1" applyFill="1" applyBorder="1" applyAlignment="1" applyProtection="1">
      <alignment horizontal="left" vertical="top"/>
    </xf>
    <xf numFmtId="0" fontId="13" fillId="0" borderId="0" xfId="1193" applyFont="1" applyAlignment="1" applyProtection="1">
      <alignment horizontal="right"/>
    </xf>
    <xf numFmtId="9" fontId="13" fillId="0" borderId="0" xfId="1193" quotePrefix="1" applyNumberFormat="1" applyFont="1" applyFill="1" applyBorder="1" applyAlignment="1" applyProtection="1">
      <alignment horizontal="center"/>
    </xf>
    <xf numFmtId="0" fontId="20" fillId="0" borderId="0" xfId="4496" applyFont="1" applyAlignment="1" applyProtection="1">
      <alignment horizontal="right"/>
    </xf>
    <xf numFmtId="0" fontId="119" fillId="0" borderId="0" xfId="4496" applyFont="1" applyFill="1" applyProtection="1"/>
    <xf numFmtId="10" fontId="119" fillId="0" borderId="0" xfId="4496" applyNumberFormat="1" applyFont="1" applyFill="1" applyProtection="1"/>
    <xf numFmtId="172" fontId="13" fillId="0" borderId="0" xfId="4496" applyNumberFormat="1" applyFont="1" applyFill="1" applyProtection="1"/>
    <xf numFmtId="0" fontId="13" fillId="0" borderId="0" xfId="543" applyFont="1" applyFill="1" applyBorder="1" applyAlignment="1" applyProtection="1">
      <alignment horizontal="center"/>
    </xf>
    <xf numFmtId="0" fontId="36" fillId="0" borderId="0" xfId="0" applyFont="1" applyBorder="1" applyAlignment="1" applyProtection="1">
      <alignment horizontal="center"/>
    </xf>
    <xf numFmtId="0" fontId="36" fillId="0" borderId="0" xfId="543" applyFont="1" applyBorder="1" applyProtection="1"/>
    <xf numFmtId="0" fontId="32" fillId="0" borderId="0" xfId="0" applyFont="1" applyFill="1" applyBorder="1" applyAlignment="1" applyProtection="1">
      <alignment horizontal="left"/>
    </xf>
    <xf numFmtId="0" fontId="0" fillId="0" borderId="10" xfId="0" applyFill="1" applyBorder="1" applyAlignment="1" applyProtection="1">
      <alignment horizontal="left"/>
    </xf>
    <xf numFmtId="0" fontId="50" fillId="0" borderId="11" xfId="0" applyFont="1" applyFill="1" applyBorder="1" applyAlignment="1" applyProtection="1">
      <alignment horizontal="right" vertical="top" wrapText="1"/>
    </xf>
    <xf numFmtId="0" fontId="53" fillId="0" borderId="11" xfId="0" applyFont="1" applyFill="1" applyBorder="1" applyAlignment="1" applyProtection="1">
      <alignment horizontal="right" vertical="top" wrapText="1"/>
    </xf>
    <xf numFmtId="1" fontId="13" fillId="0" borderId="0" xfId="1193" applyNumberFormat="1" applyFont="1" applyFill="1" applyBorder="1" applyAlignment="1" applyProtection="1">
      <alignment horizontal="center"/>
    </xf>
    <xf numFmtId="0" fontId="117" fillId="0" borderId="64" xfId="4496" applyFill="1" applyBorder="1" applyAlignment="1" applyProtection="1"/>
    <xf numFmtId="0" fontId="29" fillId="0" borderId="0" xfId="4496" applyNumberFormat="1" applyFont="1" applyFill="1" applyBorder="1" applyAlignment="1" applyProtection="1">
      <alignment vertical="top"/>
    </xf>
    <xf numFmtId="0" fontId="50" fillId="0" borderId="0" xfId="271" applyFont="1" applyFill="1" applyAlignment="1" applyProtection="1">
      <alignment vertical="top"/>
    </xf>
    <xf numFmtId="0" fontId="20" fillId="0" borderId="11" xfId="0" applyFont="1" applyBorder="1" applyAlignment="1" applyProtection="1">
      <alignment horizontal="right" vertical="top" wrapText="1"/>
    </xf>
    <xf numFmtId="0" fontId="22"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3" fillId="0" borderId="54" xfId="4496" applyFont="1" applyFill="1" applyBorder="1" applyAlignment="1" applyProtection="1">
      <alignment vertical="top"/>
    </xf>
    <xf numFmtId="0" fontId="22" fillId="0" borderId="0" xfId="0" applyFont="1" applyFill="1" applyBorder="1" applyAlignment="1" applyProtection="1">
      <alignment vertical="top"/>
    </xf>
    <xf numFmtId="9" fontId="22" fillId="0" borderId="0" xfId="0" applyNumberFormat="1" applyFont="1" applyFill="1" applyBorder="1" applyAlignment="1" applyProtection="1"/>
    <xf numFmtId="168" fontId="95" fillId="0" borderId="0" xfId="4500" applyNumberFormat="1" applyFont="1" applyFill="1" applyBorder="1" applyAlignment="1" applyProtection="1">
      <alignment vertical="center"/>
    </xf>
    <xf numFmtId="0" fontId="13" fillId="0" borderId="0" xfId="570" applyFont="1" applyAlignment="1">
      <alignment horizontal="left" vertical="top" wrapText="1"/>
    </xf>
    <xf numFmtId="0" fontId="13" fillId="0" borderId="16" xfId="570" applyFont="1" applyBorder="1" applyAlignment="1" applyProtection="1">
      <alignment horizontal="center"/>
    </xf>
    <xf numFmtId="0" fontId="13" fillId="0" borderId="0" xfId="570" applyAlignment="1">
      <alignment wrapText="1"/>
    </xf>
    <xf numFmtId="0" fontId="13" fillId="0" borderId="0" xfId="570" applyFont="1" applyAlignment="1"/>
    <xf numFmtId="0" fontId="13" fillId="0" borderId="0" xfId="570" applyFont="1" applyAlignment="1" applyProtection="1">
      <alignment horizontal="left" vertical="top"/>
    </xf>
    <xf numFmtId="0" fontId="13" fillId="0" borderId="0" xfId="1193" applyAlignment="1">
      <alignment vertical="top" wrapText="1"/>
    </xf>
    <xf numFmtId="164" fontId="13" fillId="0" borderId="57" xfId="4496" applyNumberFormat="1" applyFont="1" applyFill="1" applyBorder="1" applyAlignment="1" applyProtection="1">
      <alignment vertical="top" wrapText="1"/>
    </xf>
    <xf numFmtId="164" fontId="13" fillId="0" borderId="58" xfId="4496" applyNumberFormat="1" applyFont="1" applyFill="1" applyBorder="1" applyAlignment="1" applyProtection="1">
      <alignment vertical="top" wrapText="1"/>
    </xf>
    <xf numFmtId="164" fontId="13" fillId="0" borderId="59" xfId="4496" applyNumberFormat="1" applyFont="1" applyFill="1" applyBorder="1" applyAlignment="1" applyProtection="1">
      <alignment vertical="top" wrapText="1"/>
    </xf>
    <xf numFmtId="0" fontId="20" fillId="0" borderId="0" xfId="570" applyFont="1" applyFill="1" applyAlignment="1" applyProtection="1">
      <alignment horizontal="center"/>
    </xf>
    <xf numFmtId="0" fontId="20" fillId="0" borderId="0" xfId="570" applyFont="1" applyFill="1" applyProtection="1"/>
    <xf numFmtId="43" fontId="20" fillId="0" borderId="0" xfId="4505" applyFont="1" applyProtection="1"/>
    <xf numFmtId="0" fontId="20" fillId="0" borderId="0" xfId="570" applyFont="1" applyAlignment="1">
      <alignment vertical="center"/>
    </xf>
    <xf numFmtId="0" fontId="20" fillId="0" borderId="0" xfId="570" applyFont="1" applyAlignment="1" applyProtection="1"/>
    <xf numFmtId="49" fontId="20" fillId="0" borderId="0" xfId="570" applyNumberFormat="1" applyFont="1" applyProtection="1"/>
    <xf numFmtId="49" fontId="20" fillId="0" borderId="0" xfId="570" applyNumberFormat="1" applyFont="1" applyFill="1" applyProtection="1"/>
    <xf numFmtId="4" fontId="20" fillId="0" borderId="0" xfId="570" applyNumberFormat="1" applyFont="1" applyFill="1" applyProtection="1"/>
    <xf numFmtId="0" fontId="13" fillId="0" borderId="0" xfId="570" applyFont="1" applyAlignment="1" applyProtection="1">
      <alignment wrapText="1"/>
    </xf>
    <xf numFmtId="0" fontId="13" fillId="0" borderId="0" xfId="570" applyFont="1" applyBorder="1" applyAlignment="1">
      <alignment horizontal="left"/>
    </xf>
    <xf numFmtId="0" fontId="31" fillId="0" borderId="0" xfId="0" applyFont="1" applyAlignment="1" applyProtection="1">
      <alignment horizontal="center"/>
    </xf>
    <xf numFmtId="0" fontId="20" fillId="0" borderId="0" xfId="0" applyFont="1" applyFill="1" applyAlignment="1">
      <alignment horizontal="left" vertical="top" wrapText="1"/>
    </xf>
    <xf numFmtId="0" fontId="20" fillId="0" borderId="0" xfId="1193" applyFont="1" applyFill="1" applyAlignment="1">
      <alignment horizontal="left" vertical="top" wrapText="1"/>
    </xf>
    <xf numFmtId="0" fontId="13" fillId="0" borderId="0" xfId="0" applyFont="1" applyFill="1" applyBorder="1" applyAlignment="1">
      <alignment horizontal="left" wrapText="1"/>
    </xf>
    <xf numFmtId="0" fontId="20" fillId="0" borderId="0" xfId="570" quotePrefix="1" applyFont="1" applyProtection="1"/>
    <xf numFmtId="0" fontId="13" fillId="0" borderId="16" xfId="570" applyBorder="1" applyProtection="1"/>
    <xf numFmtId="0" fontId="20" fillId="0" borderId="16" xfId="570" applyFont="1" applyBorder="1" applyProtection="1"/>
    <xf numFmtId="0" fontId="13" fillId="0" borderId="4" xfId="570" applyBorder="1" applyProtection="1"/>
    <xf numFmtId="0" fontId="20" fillId="0" borderId="4" xfId="570" applyFont="1" applyBorder="1" applyProtection="1"/>
    <xf numFmtId="49" fontId="13" fillId="0" borderId="4" xfId="570" applyNumberFormat="1" applyBorder="1" applyProtection="1"/>
    <xf numFmtId="49" fontId="20" fillId="0" borderId="4" xfId="570" applyNumberFormat="1" applyFont="1" applyBorder="1" applyProtection="1"/>
    <xf numFmtId="0" fontId="166" fillId="0" borderId="0" xfId="0" applyFont="1" applyFill="1" applyBorder="1" applyProtection="1"/>
    <xf numFmtId="0" fontId="13" fillId="0" borderId="0" xfId="0" applyFont="1" applyBorder="1" applyAlignment="1" applyProtection="1">
      <alignment horizontal="right"/>
    </xf>
    <xf numFmtId="1" fontId="13"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center"/>
    </xf>
    <xf numFmtId="0" fontId="13" fillId="0" borderId="0" xfId="0" applyFont="1" applyFill="1" applyBorder="1" applyAlignment="1" applyProtection="1">
      <alignment horizontal="right"/>
    </xf>
    <xf numFmtId="0" fontId="20"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3" fillId="0" borderId="0" xfId="8720"/>
    <xf numFmtId="0" fontId="100" fillId="0" borderId="0" xfId="8720" applyFont="1"/>
    <xf numFmtId="0" fontId="3" fillId="49" borderId="67" xfId="8720" applyFill="1" applyBorder="1"/>
    <xf numFmtId="0" fontId="3" fillId="49" borderId="0" xfId="8720" applyFill="1"/>
    <xf numFmtId="0" fontId="99" fillId="49" borderId="41" xfId="8720" applyFont="1" applyFill="1" applyBorder="1" applyAlignment="1">
      <alignment horizontal="center"/>
    </xf>
    <xf numFmtId="0" fontId="99" fillId="49" borderId="0" xfId="8720" applyFont="1" applyFill="1"/>
    <xf numFmtId="183" fontId="0" fillId="49" borderId="0" xfId="8721" applyNumberFormat="1" applyFont="1" applyFill="1" applyBorder="1" applyAlignment="1"/>
    <xf numFmtId="183" fontId="100" fillId="49" borderId="0" xfId="8721" applyNumberFormat="1" applyFont="1" applyFill="1" applyBorder="1" applyAlignment="1"/>
    <xf numFmtId="183" fontId="148" fillId="49" borderId="0" xfId="8721" applyNumberFormat="1" applyFont="1" applyFill="1" applyBorder="1" applyAlignment="1"/>
    <xf numFmtId="0" fontId="3" fillId="49" borderId="41" xfId="8720" applyFill="1" applyBorder="1"/>
    <xf numFmtId="0" fontId="100" fillId="49" borderId="0" xfId="8720" applyFont="1" applyFill="1"/>
    <xf numFmtId="0" fontId="154" fillId="49" borderId="0" xfId="8720" applyFont="1" applyFill="1"/>
    <xf numFmtId="0" fontId="99" fillId="49" borderId="41" xfId="8720" applyFont="1" applyFill="1" applyBorder="1"/>
    <xf numFmtId="0" fontId="99" fillId="0" borderId="0" xfId="8720" applyFont="1"/>
    <xf numFmtId="0" fontId="99" fillId="45" borderId="0" xfId="8720" applyFont="1" applyFill="1"/>
    <xf numFmtId="0" fontId="3" fillId="45" borderId="0" xfId="8720" applyFill="1"/>
    <xf numFmtId="0" fontId="156" fillId="49" borderId="0" xfId="8720" applyFont="1" applyFill="1"/>
    <xf numFmtId="0" fontId="3" fillId="48" borderId="66" xfId="8720" applyFill="1" applyBorder="1"/>
    <xf numFmtId="0" fontId="3" fillId="48" borderId="29" xfId="8720" applyFill="1" applyBorder="1"/>
    <xf numFmtId="0" fontId="3" fillId="48" borderId="31" xfId="8720" applyFill="1" applyBorder="1"/>
    <xf numFmtId="0" fontId="3" fillId="48" borderId="67" xfId="8720" applyFill="1" applyBorder="1"/>
    <xf numFmtId="0" fontId="3" fillId="48" borderId="0" xfId="8720" applyFill="1"/>
    <xf numFmtId="0" fontId="3" fillId="48" borderId="41" xfId="8720" applyFill="1" applyBorder="1"/>
    <xf numFmtId="0" fontId="3" fillId="48" borderId="88" xfId="8720" applyFill="1" applyBorder="1"/>
    <xf numFmtId="0" fontId="3" fillId="48" borderId="42" xfId="8720" applyFill="1" applyBorder="1"/>
    <xf numFmtId="0" fontId="3" fillId="48" borderId="44" xfId="8720" applyFill="1" applyBorder="1"/>
    <xf numFmtId="0" fontId="145" fillId="48" borderId="4" xfId="8720" applyFont="1" applyFill="1" applyBorder="1" applyAlignment="1">
      <alignment horizontal="center"/>
    </xf>
    <xf numFmtId="0" fontId="145" fillId="48" borderId="81" xfId="8720" applyFont="1" applyFill="1" applyBorder="1" applyAlignment="1">
      <alignment horizontal="center"/>
    </xf>
    <xf numFmtId="0" fontId="99" fillId="49" borderId="67" xfId="8720" applyFont="1" applyFill="1" applyBorder="1"/>
    <xf numFmtId="49" fontId="99" fillId="49" borderId="67" xfId="8720" applyNumberFormat="1" applyFont="1" applyFill="1" applyBorder="1" applyAlignment="1">
      <alignment horizontal="right" vertical="top"/>
    </xf>
    <xf numFmtId="0" fontId="3" fillId="49" borderId="0" xfId="8720" applyFill="1" applyAlignment="1">
      <alignment vertical="top" wrapText="1"/>
    </xf>
    <xf numFmtId="0" fontId="3" fillId="49" borderId="88" xfId="8720" applyFill="1" applyBorder="1"/>
    <xf numFmtId="0" fontId="3" fillId="49" borderId="42" xfId="8720" applyFill="1" applyBorder="1"/>
    <xf numFmtId="0" fontId="3" fillId="49" borderId="44" xfId="8720" applyFill="1" applyBorder="1"/>
    <xf numFmtId="0" fontId="3" fillId="45" borderId="67" xfId="8720" applyFill="1" applyBorder="1"/>
    <xf numFmtId="0" fontId="3" fillId="45" borderId="41" xfId="8720" applyFill="1" applyBorder="1"/>
    <xf numFmtId="0" fontId="3" fillId="45" borderId="0" xfId="8720" applyFill="1" applyAlignment="1">
      <alignment horizontal="left"/>
    </xf>
    <xf numFmtId="0" fontId="3" fillId="45" borderId="88" xfId="8720" applyFill="1" applyBorder="1"/>
    <xf numFmtId="0" fontId="3" fillId="45" borderId="42" xfId="8720" applyFill="1" applyBorder="1"/>
    <xf numFmtId="0" fontId="3" fillId="45" borderId="44" xfId="8720" applyFill="1" applyBorder="1"/>
    <xf numFmtId="0" fontId="159" fillId="0" borderId="0" xfId="8720" applyFont="1"/>
    <xf numFmtId="0" fontId="13" fillId="0" borderId="0" xfId="570" applyFont="1" applyFill="1" applyAlignment="1">
      <alignment horizontal="left" vertical="top" wrapText="1"/>
    </xf>
    <xf numFmtId="0" fontId="13" fillId="0" borderId="0" xfId="570" applyFont="1" applyAlignment="1">
      <alignment horizontal="left" vertical="top"/>
    </xf>
    <xf numFmtId="0" fontId="13" fillId="0" borderId="0" xfId="570" applyFont="1" applyAlignment="1">
      <alignment horizontal="left" vertical="top" wrapText="1"/>
    </xf>
    <xf numFmtId="0" fontId="20" fillId="0" borderId="0" xfId="0" applyFont="1" applyAlignment="1">
      <alignment horizontal="left" vertical="top"/>
    </xf>
    <xf numFmtId="0" fontId="13" fillId="0" borderId="0" xfId="570" applyFont="1" applyAlignment="1">
      <alignment vertical="top"/>
    </xf>
    <xf numFmtId="0" fontId="20" fillId="0" borderId="0" xfId="570" applyFont="1" applyAlignment="1" applyProtection="1">
      <alignment vertical="top"/>
    </xf>
    <xf numFmtId="0" fontId="14" fillId="0" borderId="0" xfId="244" applyAlignment="1"/>
    <xf numFmtId="0" fontId="13" fillId="5" borderId="0" xfId="570" applyFill="1" applyBorder="1" applyAlignment="1" applyProtection="1">
      <protection locked="0"/>
    </xf>
    <xf numFmtId="0" fontId="20" fillId="0" borderId="0" xfId="570" applyFont="1" applyAlignment="1"/>
    <xf numFmtId="0" fontId="13" fillId="0" borderId="0" xfId="570" applyFont="1" applyFill="1" applyAlignment="1">
      <alignment vertical="top" wrapText="1"/>
    </xf>
    <xf numFmtId="0" fontId="20" fillId="0" borderId="0" xfId="0" applyFont="1" applyAlignment="1">
      <alignment vertical="top" wrapText="1"/>
    </xf>
    <xf numFmtId="0" fontId="20" fillId="0" borderId="0" xfId="0" applyFont="1" applyFill="1" applyAlignment="1">
      <alignment vertical="top" wrapText="1"/>
    </xf>
    <xf numFmtId="49" fontId="20" fillId="0" borderId="0" xfId="0" applyNumberFormat="1" applyFont="1" applyAlignment="1"/>
    <xf numFmtId="49" fontId="20" fillId="0" borderId="0" xfId="0" applyNumberFormat="1" applyFont="1" applyAlignment="1">
      <alignment vertical="top"/>
    </xf>
    <xf numFmtId="0" fontId="13" fillId="0" borderId="0" xfId="570" applyFont="1" applyFill="1" applyAlignment="1">
      <alignment horizontal="left" vertical="top"/>
    </xf>
    <xf numFmtId="0" fontId="50" fillId="5" borderId="11" xfId="0" applyFont="1" applyFill="1" applyBorder="1" applyAlignment="1" applyProtection="1">
      <alignment horizontal="right" vertical="top" wrapText="1"/>
      <protection locked="0"/>
    </xf>
    <xf numFmtId="0" fontId="19" fillId="3" borderId="0"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13" fillId="0" borderId="0" xfId="0" applyFont="1" applyBorder="1" applyAlignment="1">
      <alignment horizontal="left" vertical="top" wrapText="1"/>
    </xf>
    <xf numFmtId="0" fontId="102" fillId="0" borderId="0" xfId="0" applyFont="1" applyAlignment="1">
      <alignment horizontal="left" vertical="top" wrapText="1"/>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Fill="1" applyAlignment="1">
      <alignment horizontal="left" wrapText="1"/>
    </xf>
    <xf numFmtId="0" fontId="22" fillId="0" borderId="0" xfId="0" applyFont="1" applyFill="1" applyAlignment="1">
      <alignment horizontal="left" wrapText="1"/>
    </xf>
    <xf numFmtId="0" fontId="14" fillId="0" borderId="0" xfId="244" applyAlignment="1" applyProtection="1">
      <alignment horizontal="left"/>
    </xf>
    <xf numFmtId="0" fontId="14" fillId="0" borderId="0" xfId="244" applyBorder="1" applyAlignment="1" applyProtection="1">
      <alignment horizontal="left" vertical="top" wrapText="1"/>
    </xf>
    <xf numFmtId="0" fontId="13" fillId="0" borderId="0" xfId="1193" applyFont="1" applyAlignment="1">
      <alignment horizontal="left" vertical="top" wrapText="1"/>
    </xf>
    <xf numFmtId="0" fontId="20" fillId="0" borderId="0" xfId="0" applyFont="1" applyAlignment="1">
      <alignment horizontal="left" vertical="top" wrapText="1"/>
    </xf>
    <xf numFmtId="0" fontId="42" fillId="0" borderId="0" xfId="0" applyFont="1" applyFill="1" applyAlignment="1">
      <alignment horizontal="left" vertical="top" wrapText="1"/>
    </xf>
    <xf numFmtId="0" fontId="13" fillId="0" borderId="0" xfId="0" applyFont="1" applyAlignment="1">
      <alignment horizontal="left" wrapText="1"/>
    </xf>
    <xf numFmtId="0" fontId="13" fillId="0" borderId="0" xfId="1193"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vertical="top" wrapText="1"/>
    </xf>
    <xf numFmtId="0" fontId="13" fillId="0" borderId="0" xfId="0" applyFont="1" applyAlignment="1" applyProtection="1">
      <alignment horizontal="left"/>
    </xf>
    <xf numFmtId="0" fontId="31" fillId="0" borderId="0" xfId="1193" applyFont="1" applyAlignment="1" applyProtection="1">
      <alignment horizontal="left"/>
    </xf>
    <xf numFmtId="0" fontId="13" fillId="0" borderId="0" xfId="1193" applyFont="1" applyFill="1" applyAlignment="1" applyProtection="1">
      <alignment horizontal="left"/>
    </xf>
    <xf numFmtId="0" fontId="13" fillId="0" borderId="0" xfId="1193" applyFont="1" applyFill="1" applyAlignment="1" applyProtection="1">
      <alignment horizontal="left" vertical="top" wrapText="1"/>
    </xf>
    <xf numFmtId="4" fontId="13" fillId="0" borderId="0" xfId="1193" applyNumberFormat="1" applyFont="1" applyFill="1" applyAlignment="1" applyProtection="1">
      <alignment horizontal="left" vertical="top" wrapText="1"/>
    </xf>
    <xf numFmtId="0" fontId="20" fillId="0" borderId="4" xfId="570" applyFont="1" applyBorder="1" applyAlignment="1" applyProtection="1">
      <alignment horizontal="left"/>
    </xf>
    <xf numFmtId="0" fontId="31" fillId="0" borderId="0" xfId="0" applyFont="1" applyFill="1" applyAlignment="1">
      <alignment horizontal="left"/>
    </xf>
    <xf numFmtId="0" fontId="20" fillId="0" borderId="0" xfId="271" applyFont="1" applyFill="1" applyAlignment="1">
      <alignment horizontal="left" vertical="top" wrapText="1"/>
    </xf>
    <xf numFmtId="0" fontId="31" fillId="0" borderId="0" xfId="0" applyFont="1" applyAlignment="1">
      <alignment horizontal="left"/>
    </xf>
    <xf numFmtId="0" fontId="0" fillId="0" borderId="0" xfId="0" applyAlignment="1">
      <alignment horizontal="left" vertical="top" wrapText="1"/>
    </xf>
    <xf numFmtId="0" fontId="22" fillId="0" borderId="0" xfId="0" applyFont="1" applyAlignment="1" applyProtection="1">
      <alignment horizontal="left"/>
    </xf>
    <xf numFmtId="0" fontId="13" fillId="0" borderId="0" xfId="271" applyFont="1" applyFill="1" applyAlignment="1" applyProtection="1">
      <alignment horizontal="left" vertical="top" wrapText="1"/>
      <protection locked="0"/>
    </xf>
    <xf numFmtId="0" fontId="13" fillId="0" borderId="0" xfId="1193" applyFont="1" applyBorder="1" applyAlignment="1" applyProtection="1">
      <alignment horizontal="left" vertical="top" wrapText="1"/>
    </xf>
    <xf numFmtId="0" fontId="13" fillId="0" borderId="0" xfId="1193" applyFont="1" applyFill="1" applyBorder="1" applyAlignment="1" applyProtection="1">
      <alignment horizontal="left" vertical="top" wrapText="1"/>
    </xf>
    <xf numFmtId="0" fontId="13" fillId="0" borderId="0" xfId="1193" applyFont="1" applyAlignment="1" applyProtection="1">
      <alignment horizontal="left" vertical="top" wrapText="1"/>
    </xf>
    <xf numFmtId="0" fontId="14" fillId="0" borderId="0" xfId="244" applyAlignment="1">
      <alignment horizontal="left"/>
    </xf>
    <xf numFmtId="0" fontId="20" fillId="0" borderId="0" xfId="0" applyFont="1" applyAlignment="1">
      <alignment horizontal="left"/>
    </xf>
    <xf numFmtId="0" fontId="20" fillId="0" borderId="16" xfId="0" applyFont="1" applyFill="1" applyBorder="1" applyAlignment="1" applyProtection="1">
      <alignment horizontal="left"/>
    </xf>
    <xf numFmtId="0" fontId="13" fillId="0" borderId="27" xfId="0" applyFont="1" applyBorder="1" applyAlignment="1">
      <alignment horizontal="left"/>
    </xf>
    <xf numFmtId="0" fontId="13" fillId="0" borderId="0" xfId="1193" applyFont="1" applyAlignment="1" applyProtection="1">
      <alignment horizontal="left"/>
    </xf>
    <xf numFmtId="0" fontId="13" fillId="0" borderId="0" xfId="0" applyFont="1" applyFill="1" applyAlignment="1" applyProtection="1">
      <alignment horizontal="left" vertical="top" wrapText="1"/>
    </xf>
    <xf numFmtId="4" fontId="13" fillId="0" borderId="0" xfId="570" applyNumberFormat="1" applyFont="1" applyFill="1" applyAlignment="1" applyProtection="1">
      <alignment horizontal="left" vertical="top" wrapText="1"/>
    </xf>
    <xf numFmtId="0" fontId="31" fillId="0" borderId="0" xfId="570" applyFont="1" applyAlignment="1">
      <alignment horizontal="left"/>
    </xf>
    <xf numFmtId="0" fontId="13" fillId="0" borderId="0" xfId="570" applyFont="1" applyAlignment="1">
      <alignment horizontal="left" vertical="top" wrapText="1"/>
    </xf>
    <xf numFmtId="0" fontId="13" fillId="0" borderId="0" xfId="570" applyFont="1" applyFill="1" applyAlignment="1">
      <alignment horizontal="left" vertical="top" wrapText="1"/>
    </xf>
    <xf numFmtId="0" fontId="13" fillId="0" borderId="0" xfId="570" applyFont="1" applyAlignment="1">
      <alignment horizontal="left"/>
    </xf>
    <xf numFmtId="0" fontId="31" fillId="0" borderId="0" xfId="0" applyFont="1" applyBorder="1" applyAlignment="1">
      <alignment horizontal="left"/>
    </xf>
    <xf numFmtId="0" fontId="13" fillId="0" borderId="0" xfId="0" applyFont="1" applyBorder="1" applyAlignment="1">
      <alignment horizontal="left"/>
    </xf>
    <xf numFmtId="4" fontId="13" fillId="0" borderId="0" xfId="1193" applyNumberFormat="1" applyFont="1" applyAlignment="1" applyProtection="1">
      <alignment horizontal="left" vertical="top" wrapText="1"/>
    </xf>
    <xf numFmtId="0" fontId="31" fillId="0" borderId="0" xfId="570" applyFont="1" applyBorder="1" applyAlignment="1">
      <alignment horizontal="left" vertical="top" wrapText="1"/>
    </xf>
    <xf numFmtId="0" fontId="13" fillId="0" borderId="0" xfId="570" applyFont="1" applyBorder="1" applyAlignment="1">
      <alignment horizontal="left" vertical="top"/>
    </xf>
    <xf numFmtId="0" fontId="31" fillId="0" borderId="0" xfId="0" applyFont="1" applyAlignment="1" applyProtection="1">
      <alignment horizontal="left"/>
    </xf>
    <xf numFmtId="0" fontId="13" fillId="0" borderId="0" xfId="271" applyFont="1" applyAlignment="1">
      <alignment horizontal="left" vertical="top" wrapText="1"/>
    </xf>
    <xf numFmtId="0" fontId="22" fillId="0" borderId="0" xfId="0" applyFont="1" applyAlignment="1" applyProtection="1">
      <alignment horizontal="left" vertical="top"/>
    </xf>
    <xf numFmtId="0" fontId="31" fillId="0" borderId="0" xfId="0" applyFont="1" applyAlignment="1">
      <alignment horizontal="left" vertical="top" wrapText="1"/>
    </xf>
    <xf numFmtId="0" fontId="31" fillId="0" borderId="0" xfId="0" applyFont="1" applyAlignment="1" applyProtection="1">
      <alignment horizontal="center"/>
    </xf>
    <xf numFmtId="0" fontId="0" fillId="0" borderId="0" xfId="0" applyAlignment="1" applyProtection="1"/>
    <xf numFmtId="0" fontId="31" fillId="0" borderId="0" xfId="0" applyFont="1" applyFill="1" applyAlignment="1">
      <alignment horizontal="center"/>
    </xf>
    <xf numFmtId="0" fontId="0" fillId="0" borderId="0" xfId="0" applyFill="1" applyAlignment="1">
      <alignment horizontal="center"/>
    </xf>
    <xf numFmtId="0" fontId="20" fillId="0" borderId="0" xfId="0" applyFont="1" applyFill="1" applyAlignment="1" applyProtection="1">
      <alignment horizontal="center"/>
    </xf>
    <xf numFmtId="0" fontId="0" fillId="0" borderId="0" xfId="0" applyFill="1" applyAlignment="1" applyProtection="1"/>
    <xf numFmtId="0" fontId="20" fillId="0" borderId="4" xfId="570" applyFont="1" applyBorder="1" applyAlignment="1">
      <alignment horizontal="left"/>
    </xf>
    <xf numFmtId="49" fontId="13" fillId="0" borderId="0" xfId="0" applyNumberFormat="1" applyFont="1" applyFill="1" applyAlignment="1">
      <alignment horizontal="left" vertical="top" wrapText="1"/>
    </xf>
    <xf numFmtId="49" fontId="13" fillId="0" borderId="0" xfId="1193" applyNumberFormat="1" applyFont="1" applyFill="1" applyAlignment="1">
      <alignment horizontal="left" vertical="top" wrapText="1"/>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4" fontId="14" fillId="0" borderId="0" xfId="244" applyNumberFormat="1" applyFill="1" applyAlignment="1" applyProtection="1">
      <alignment horizontal="left"/>
    </xf>
    <xf numFmtId="0" fontId="13" fillId="0" borderId="0" xfId="271" applyFont="1" applyFill="1" applyAlignment="1">
      <alignment horizontal="left" vertical="top" wrapText="1"/>
    </xf>
    <xf numFmtId="0" fontId="13" fillId="0" borderId="0" xfId="570" applyFont="1" applyFill="1" applyBorder="1" applyAlignment="1">
      <alignment horizontal="left" vertical="top"/>
    </xf>
    <xf numFmtId="0" fontId="13" fillId="0" borderId="0" xfId="570" applyFont="1" applyAlignment="1">
      <alignment horizontal="left" vertical="top"/>
    </xf>
    <xf numFmtId="0" fontId="20" fillId="0" borderId="0" xfId="570" applyFont="1" applyAlignment="1">
      <alignment horizontal="left" vertical="top"/>
    </xf>
    <xf numFmtId="0" fontId="13" fillId="0" borderId="0" xfId="0" applyFont="1" applyAlignment="1">
      <alignment horizontal="left" vertical="top"/>
    </xf>
    <xf numFmtId="4" fontId="13" fillId="0" borderId="0" xfId="0" applyNumberFormat="1" applyFont="1" applyAlignment="1" applyProtection="1">
      <alignment horizontal="left" vertical="top" wrapText="1"/>
    </xf>
    <xf numFmtId="0" fontId="14" fillId="0" borderId="0" xfId="244" quotePrefix="1" applyAlignment="1" applyProtection="1">
      <alignment horizontal="left"/>
    </xf>
    <xf numFmtId="0" fontId="20" fillId="0" borderId="4" xfId="0" applyFont="1" applyBorder="1" applyAlignment="1" applyProtection="1">
      <alignment horizontal="left"/>
    </xf>
    <xf numFmtId="0" fontId="20" fillId="0" borderId="4" xfId="570" applyFont="1" applyBorder="1" applyAlignment="1" applyProtection="1">
      <alignment horizontal="left" vertical="top"/>
    </xf>
    <xf numFmtId="0" fontId="13" fillId="0" borderId="0" xfId="0" applyFont="1" applyAlignment="1" applyProtection="1">
      <alignment horizontal="left" vertical="top"/>
    </xf>
    <xf numFmtId="0" fontId="20" fillId="0" borderId="4" xfId="570" applyFont="1" applyFill="1" applyBorder="1" applyAlignment="1" applyProtection="1">
      <alignment horizontal="left"/>
    </xf>
    <xf numFmtId="0" fontId="31" fillId="0" borderId="0" xfId="570" applyFont="1" applyFill="1" applyBorder="1" applyAlignment="1">
      <alignment horizontal="left" vertical="top"/>
    </xf>
    <xf numFmtId="0" fontId="31" fillId="0" borderId="0" xfId="0" applyFont="1" applyAlignment="1">
      <alignment horizontal="left" wrapText="1"/>
    </xf>
    <xf numFmtId="0" fontId="13" fillId="0" borderId="0" xfId="0" applyFont="1" applyFill="1" applyAlignment="1">
      <alignment horizontal="left"/>
    </xf>
    <xf numFmtId="4" fontId="13" fillId="0" borderId="0" xfId="570" applyNumberFormat="1" applyFont="1" applyFill="1" applyAlignment="1" applyProtection="1">
      <alignment horizontal="left"/>
    </xf>
    <xf numFmtId="4" fontId="31" fillId="0" borderId="0" xfId="570" applyNumberFormat="1" applyFont="1" applyFill="1" applyAlignment="1" applyProtection="1">
      <alignment horizontal="left" vertical="top" wrapText="1"/>
    </xf>
    <xf numFmtId="0" fontId="111" fillId="0" borderId="0" xfId="570" applyFont="1" applyAlignment="1">
      <alignment horizontal="center"/>
    </xf>
    <xf numFmtId="0" fontId="112" fillId="0" borderId="0" xfId="570" applyFont="1" applyAlignment="1"/>
    <xf numFmtId="0" fontId="13" fillId="0" borderId="0" xfId="570" applyFont="1" applyAlignment="1">
      <alignment wrapText="1"/>
    </xf>
    <xf numFmtId="0" fontId="13" fillId="0" borderId="0" xfId="570" applyAlignment="1">
      <alignment wrapText="1"/>
    </xf>
    <xf numFmtId="0" fontId="20" fillId="0" borderId="0" xfId="570" applyFont="1" applyAlignment="1">
      <alignment wrapText="1"/>
    </xf>
    <xf numFmtId="0" fontId="28" fillId="0" borderId="0" xfId="570" applyFont="1" applyAlignment="1">
      <alignment horizontal="center"/>
    </xf>
    <xf numFmtId="0" fontId="13" fillId="0" borderId="0" xfId="570" applyAlignment="1"/>
    <xf numFmtId="0" fontId="13" fillId="0" borderId="0" xfId="1193" applyFont="1" applyAlignment="1">
      <alignment vertical="top" wrapText="1"/>
    </xf>
    <xf numFmtId="0" fontId="13" fillId="0" borderId="0" xfId="1193" applyAlignment="1">
      <alignment vertical="top" wrapText="1"/>
    </xf>
    <xf numFmtId="0" fontId="13" fillId="0" borderId="0" xfId="570" applyFont="1" applyAlignment="1"/>
    <xf numFmtId="4" fontId="13" fillId="0" borderId="0" xfId="0" applyNumberFormat="1" applyFont="1" applyFill="1" applyBorder="1" applyAlignment="1" applyProtection="1">
      <alignment horizontal="left"/>
    </xf>
    <xf numFmtId="0" fontId="20" fillId="0" borderId="4" xfId="0" applyFont="1" applyFill="1" applyBorder="1" applyAlignment="1" applyProtection="1">
      <alignment horizontal="left"/>
    </xf>
    <xf numFmtId="0" fontId="31" fillId="0" borderId="0" xfId="0" applyFont="1" applyFill="1" applyBorder="1" applyAlignment="1">
      <alignment horizontal="left" vertical="top"/>
    </xf>
    <xf numFmtId="0" fontId="13" fillId="0" borderId="0" xfId="0" applyFont="1" applyFill="1" applyBorder="1" applyAlignment="1">
      <alignment horizontal="left" vertical="top"/>
    </xf>
    <xf numFmtId="4" fontId="13" fillId="0" borderId="0" xfId="0" applyNumberFormat="1" applyFont="1" applyFill="1" applyAlignment="1" applyProtection="1">
      <alignment horizontal="left"/>
    </xf>
    <xf numFmtId="0" fontId="20" fillId="0" borderId="0" xfId="0" applyFont="1" applyFill="1" applyAlignment="1">
      <alignment horizontal="left" vertical="top" wrapText="1"/>
    </xf>
    <xf numFmtId="49" fontId="13" fillId="0" borderId="0" xfId="0" applyNumberFormat="1" applyFont="1" applyAlignment="1">
      <alignment horizontal="left" vertical="top"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left" wrapText="1"/>
    </xf>
    <xf numFmtId="0" fontId="13" fillId="0" borderId="0" xfId="570" applyAlignment="1" applyProtection="1">
      <alignment horizontal="left" wrapText="1"/>
    </xf>
    <xf numFmtId="0" fontId="13" fillId="0" borderId="0" xfId="0" applyFont="1" applyFill="1" applyBorder="1" applyAlignment="1">
      <alignment horizontal="left" vertical="top" wrapText="1"/>
    </xf>
    <xf numFmtId="4" fontId="13" fillId="0" borderId="0" xfId="0" applyNumberFormat="1" applyFont="1" applyAlignment="1" applyProtection="1">
      <alignment horizontal="left"/>
    </xf>
    <xf numFmtId="0" fontId="20" fillId="0" borderId="0" xfId="0" applyFont="1" applyAlignment="1">
      <alignment vertical="top" wrapText="1"/>
    </xf>
    <xf numFmtId="0" fontId="31" fillId="0" borderId="0" xfId="1193" applyFont="1" applyFill="1" applyAlignment="1">
      <alignment horizontal="left" vertical="top" wrapText="1"/>
    </xf>
    <xf numFmtId="0" fontId="20" fillId="0" borderId="0" xfId="1193" applyFont="1" applyFill="1" applyAlignment="1">
      <alignment horizontal="left" vertical="top" wrapText="1"/>
    </xf>
    <xf numFmtId="0" fontId="31" fillId="0" borderId="0" xfId="0" applyFont="1" applyFill="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570" applyFont="1" applyAlignment="1">
      <alignment horizontal="left" vertical="top" wrapText="1"/>
    </xf>
    <xf numFmtId="0" fontId="13" fillId="0" borderId="0" xfId="570" applyFont="1" applyAlignment="1" applyProtection="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3" fillId="0" borderId="0" xfId="570" applyFont="1" applyAlignment="1" applyProtection="1">
      <alignment horizontal="left"/>
    </xf>
    <xf numFmtId="0" fontId="13" fillId="0" borderId="0" xfId="1193" applyFont="1" applyFill="1" applyAlignment="1">
      <alignment horizontal="left"/>
    </xf>
    <xf numFmtId="0" fontId="31" fillId="0" borderId="0" xfId="570" applyFont="1" applyBorder="1" applyAlignment="1">
      <alignment horizontal="left"/>
    </xf>
    <xf numFmtId="0" fontId="13" fillId="0" borderId="0" xfId="570" applyFont="1" applyBorder="1" applyAlignment="1">
      <alignment horizontal="left"/>
    </xf>
    <xf numFmtId="0" fontId="13" fillId="0" borderId="0" xfId="570" applyFont="1" applyAlignment="1" applyProtection="1">
      <alignment horizontal="left" vertical="top" wrapText="1"/>
    </xf>
    <xf numFmtId="0" fontId="20" fillId="0" borderId="16" xfId="570" applyFont="1" applyFill="1" applyBorder="1" applyAlignment="1" applyProtection="1">
      <alignment horizontal="left"/>
    </xf>
    <xf numFmtId="0" fontId="13" fillId="0" borderId="0" xfId="570" applyAlignment="1">
      <alignment horizontal="left" vertical="top" wrapText="1"/>
    </xf>
    <xf numFmtId="0" fontId="20" fillId="0" borderId="0" xfId="570" applyFont="1" applyFill="1" applyAlignment="1" applyProtection="1">
      <alignment horizontal="center"/>
    </xf>
    <xf numFmtId="0" fontId="13" fillId="0" borderId="0" xfId="570" applyFont="1" applyFill="1" applyAlignment="1" applyProtection="1"/>
    <xf numFmtId="0" fontId="13" fillId="0" borderId="0" xfId="1193" applyFont="1" applyAlignment="1">
      <alignment horizontal="left"/>
    </xf>
    <xf numFmtId="0" fontId="13" fillId="0" borderId="0" xfId="570" applyFont="1" applyBorder="1" applyAlignment="1">
      <alignment horizontal="left" vertical="top" wrapText="1"/>
    </xf>
    <xf numFmtId="0" fontId="14" fillId="0" borderId="0" xfId="244" applyNumberFormat="1" applyFill="1" applyAlignment="1" applyProtection="1">
      <alignment horizontal="left"/>
    </xf>
    <xf numFmtId="0" fontId="13" fillId="0" borderId="0" xfId="570" applyFont="1" applyFill="1" applyAlignment="1" applyProtection="1">
      <alignment horizontal="left" vertical="top" wrapText="1"/>
    </xf>
    <xf numFmtId="0" fontId="13" fillId="0" borderId="0" xfId="570" applyFill="1" applyAlignment="1" applyProtection="1"/>
    <xf numFmtId="0" fontId="13" fillId="0" borderId="0" xfId="570" applyFont="1" applyFill="1" applyAlignment="1">
      <alignment horizontal="left" vertical="center" wrapText="1"/>
    </xf>
    <xf numFmtId="0" fontId="20" fillId="0" borderId="0" xfId="0" applyFont="1" applyAlignment="1">
      <alignment horizontal="left" vertical="top"/>
    </xf>
    <xf numFmtId="0" fontId="31" fillId="0" borderId="0" xfId="570" applyFont="1" applyFill="1" applyAlignment="1">
      <alignment horizontal="center"/>
    </xf>
    <xf numFmtId="0" fontId="13" fillId="0" borderId="0" xfId="570" applyFill="1" applyAlignment="1">
      <alignment horizontal="center"/>
    </xf>
    <xf numFmtId="0" fontId="31" fillId="0" borderId="0" xfId="570" applyFont="1" applyAlignment="1">
      <alignment horizontal="left" wrapText="1"/>
    </xf>
    <xf numFmtId="0" fontId="31" fillId="0" borderId="0" xfId="570" applyFont="1" applyAlignment="1" applyProtection="1">
      <alignment horizontal="left"/>
    </xf>
    <xf numFmtId="4" fontId="13" fillId="0" borderId="0" xfId="570" applyNumberFormat="1" applyFont="1" applyAlignment="1" applyProtection="1">
      <alignment horizontal="left" vertical="top" wrapText="1"/>
    </xf>
    <xf numFmtId="0" fontId="13" fillId="0" borderId="0" xfId="1193" applyFont="1" applyFill="1" applyAlignment="1">
      <alignment vertical="top" wrapText="1"/>
    </xf>
    <xf numFmtId="0" fontId="20" fillId="0" borderId="0" xfId="570" applyFont="1" applyAlignment="1">
      <alignment horizontal="left"/>
    </xf>
    <xf numFmtId="0" fontId="20" fillId="0" borderId="4" xfId="0" applyFont="1" applyBorder="1" applyAlignment="1" applyProtection="1">
      <alignment horizontal="left" vertical="top"/>
    </xf>
    <xf numFmtId="4" fontId="31" fillId="0" borderId="0" xfId="0" applyNumberFormat="1" applyFont="1" applyFill="1" applyAlignment="1" applyProtection="1">
      <alignment horizontal="left" vertical="top" wrapText="1"/>
    </xf>
    <xf numFmtId="0" fontId="13" fillId="0" borderId="0" xfId="1193" applyFont="1" applyFill="1" applyAlignment="1" applyProtection="1">
      <alignment horizontal="left" vertical="top" wrapText="1"/>
      <protection locked="0"/>
    </xf>
    <xf numFmtId="0" fontId="13" fillId="0" borderId="27" xfId="570" applyFont="1" applyBorder="1" applyAlignment="1">
      <alignment horizontal="left"/>
    </xf>
    <xf numFmtId="0" fontId="14" fillId="0" borderId="0" xfId="244" applyAlignment="1" applyProtection="1">
      <alignment horizontal="left" vertical="top" wrapText="1"/>
    </xf>
    <xf numFmtId="0" fontId="13" fillId="0" borderId="0" xfId="570" applyFont="1" applyFill="1" applyAlignment="1">
      <alignment horizontal="left"/>
    </xf>
    <xf numFmtId="0" fontId="31" fillId="0" borderId="0" xfId="570" applyFont="1" applyAlignment="1" applyProtection="1">
      <alignment horizontal="center"/>
    </xf>
    <xf numFmtId="0" fontId="20" fillId="0" borderId="0" xfId="570" applyFont="1" applyAlignment="1" applyProtection="1">
      <alignment horizontal="center"/>
    </xf>
    <xf numFmtId="0" fontId="13" fillId="0" borderId="15" xfId="570" applyBorder="1" applyAlignment="1" applyProtection="1">
      <alignment horizontal="center" vertical="top" wrapText="1"/>
    </xf>
    <xf numFmtId="0" fontId="13" fillId="0" borderId="14" xfId="570" applyBorder="1" applyAlignment="1" applyProtection="1">
      <alignment horizontal="center" vertical="top" wrapText="1"/>
    </xf>
    <xf numFmtId="0" fontId="13" fillId="0" borderId="13" xfId="570" applyBorder="1" applyAlignment="1" applyProtection="1">
      <alignment horizontal="center" vertical="top" wrapText="1"/>
    </xf>
    <xf numFmtId="0" fontId="13" fillId="0" borderId="0" xfId="1193" applyFont="1" applyAlignment="1" applyProtection="1">
      <alignment vertical="top" wrapText="1"/>
    </xf>
    <xf numFmtId="0" fontId="31" fillId="0" borderId="0" xfId="570" applyFont="1" applyFill="1" applyAlignment="1">
      <alignment horizontal="left"/>
    </xf>
    <xf numFmtId="165" fontId="22" fillId="0" borderId="1" xfId="0" applyNumberFormat="1" applyFont="1" applyBorder="1" applyAlignment="1" applyProtection="1">
      <alignment horizontal="right"/>
    </xf>
    <xf numFmtId="165" fontId="22" fillId="0" borderId="2" xfId="0" applyNumberFormat="1" applyFont="1" applyBorder="1" applyAlignment="1" applyProtection="1">
      <alignment horizontal="right"/>
    </xf>
    <xf numFmtId="165" fontId="22" fillId="0" borderId="7" xfId="0" applyNumberFormat="1" applyFont="1" applyBorder="1" applyAlignment="1" applyProtection="1">
      <alignment horizontal="right"/>
    </xf>
    <xf numFmtId="0" fontId="22" fillId="46" borderId="3" xfId="0" applyFont="1" applyFill="1" applyBorder="1" applyAlignment="1" applyProtection="1">
      <alignment horizontal="center"/>
    </xf>
    <xf numFmtId="0" fontId="22" fillId="46" borderId="4" xfId="0" applyFont="1" applyFill="1" applyBorder="1" applyAlignment="1" applyProtection="1">
      <alignment horizontal="center"/>
    </xf>
    <xf numFmtId="0" fontId="22" fillId="46" borderId="5" xfId="0" applyFont="1" applyFill="1" applyBorder="1" applyAlignment="1" applyProtection="1">
      <alignment horizontal="center"/>
    </xf>
    <xf numFmtId="0" fontId="36" fillId="0" borderId="3" xfId="0" applyFont="1" applyBorder="1" applyAlignment="1" applyProtection="1">
      <alignment horizontal="center"/>
    </xf>
    <xf numFmtId="0" fontId="36" fillId="0" borderId="4" xfId="0" applyFont="1" applyBorder="1" applyAlignment="1" applyProtection="1">
      <alignment horizontal="center"/>
    </xf>
    <xf numFmtId="0" fontId="36" fillId="0" borderId="5" xfId="0" applyFont="1" applyBorder="1" applyAlignment="1" applyProtection="1">
      <alignment horizontal="center"/>
    </xf>
    <xf numFmtId="0" fontId="22" fillId="46" borderId="11" xfId="0" applyFont="1" applyFill="1" applyBorder="1" applyAlignment="1" applyProtection="1">
      <alignment horizontal="center"/>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5" xfId="0" applyFont="1" applyBorder="1" applyAlignment="1" applyProtection="1">
      <alignment horizontal="center"/>
    </xf>
    <xf numFmtId="0" fontId="0" fillId="0" borderId="11" xfId="0" applyBorder="1" applyAlignment="1" applyProtection="1">
      <alignment horizontal="center"/>
    </xf>
    <xf numFmtId="0" fontId="22"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2" fillId="0" borderId="3" xfId="0" applyNumberFormat="1" applyFont="1" applyFill="1" applyBorder="1" applyAlignment="1" applyProtection="1">
      <alignment horizontal="center"/>
    </xf>
    <xf numFmtId="168" fontId="22" fillId="0" borderId="4" xfId="0" applyNumberFormat="1" applyFont="1" applyFill="1" applyBorder="1" applyAlignment="1" applyProtection="1">
      <alignment horizontal="center"/>
    </xf>
    <xf numFmtId="168" fontId="22" fillId="0" borderId="5" xfId="0" applyNumberFormat="1" applyFont="1" applyFill="1" applyBorder="1" applyAlignment="1" applyProtection="1">
      <alignment horizont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2" borderId="11" xfId="0" applyFont="1" applyFill="1" applyBorder="1" applyAlignment="1" applyProtection="1">
      <alignment horizontal="center"/>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50" fillId="5" borderId="3" xfId="0" applyNumberFormat="1" applyFont="1" applyFill="1" applyBorder="1" applyAlignment="1" applyProtection="1">
      <alignment horizontal="center"/>
      <protection locked="0"/>
    </xf>
    <xf numFmtId="175" fontId="50" fillId="5" borderId="4" xfId="0" applyNumberFormat="1" applyFont="1" applyFill="1" applyBorder="1" applyAlignment="1" applyProtection="1">
      <alignment horizontal="center"/>
      <protection locked="0"/>
    </xf>
    <xf numFmtId="175" fontId="5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72" fontId="20" fillId="0" borderId="2" xfId="0" applyNumberFormat="1" applyFont="1" applyBorder="1" applyAlignment="1" applyProtection="1">
      <alignment horizontal="center" wrapText="1"/>
    </xf>
    <xf numFmtId="172" fontId="20" fillId="0" borderId="7" xfId="0" applyNumberFormat="1" applyFont="1" applyBorder="1" applyAlignment="1" applyProtection="1">
      <alignment horizontal="center" wrapText="1"/>
    </xf>
    <xf numFmtId="172" fontId="20" fillId="0" borderId="0" xfId="0" applyNumberFormat="1" applyFont="1" applyBorder="1" applyAlignment="1" applyProtection="1">
      <alignment horizontal="center" wrapText="1"/>
    </xf>
    <xf numFmtId="172" fontId="20" fillId="0" borderId="12" xfId="0" applyNumberFormat="1" applyFont="1" applyBorder="1" applyAlignment="1" applyProtection="1">
      <alignment horizontal="center" wrapText="1"/>
    </xf>
    <xf numFmtId="172" fontId="20" fillId="0" borderId="6" xfId="0" applyNumberFormat="1" applyFont="1" applyBorder="1" applyAlignment="1" applyProtection="1">
      <alignment horizontal="center" wrapText="1"/>
    </xf>
    <xf numFmtId="172" fontId="20" fillId="0" borderId="10" xfId="0" applyNumberFormat="1" applyFont="1" applyBorder="1" applyAlignment="1" applyProtection="1">
      <alignment horizontal="center" wrapText="1"/>
    </xf>
    <xf numFmtId="0" fontId="13"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20" fillId="0" borderId="1" xfId="0" applyFont="1" applyBorder="1" applyAlignment="1" applyProtection="1">
      <alignment horizontal="center" wrapText="1"/>
    </xf>
    <xf numFmtId="0" fontId="20" fillId="0" borderId="2" xfId="0" applyFont="1" applyBorder="1" applyAlignment="1" applyProtection="1">
      <alignment horizontal="center" wrapText="1"/>
    </xf>
    <xf numFmtId="0" fontId="20" fillId="0" borderId="7"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wrapText="1"/>
    </xf>
    <xf numFmtId="0" fontId="20" fillId="0" borderId="12" xfId="0" applyFont="1" applyBorder="1" applyAlignment="1" applyProtection="1">
      <alignment horizontal="center" wrapText="1"/>
    </xf>
    <xf numFmtId="0" fontId="20" fillId="0" borderId="9" xfId="0" applyFont="1" applyBorder="1" applyAlignment="1" applyProtection="1">
      <alignment horizontal="center" wrapText="1"/>
    </xf>
    <xf numFmtId="0" fontId="20" fillId="0" borderId="6" xfId="0" applyFont="1" applyBorder="1" applyAlignment="1" applyProtection="1">
      <alignment horizontal="center" wrapText="1"/>
    </xf>
    <xf numFmtId="0" fontId="20" fillId="0" borderId="10" xfId="0" applyFont="1" applyBorder="1" applyAlignment="1" applyProtection="1">
      <alignment horizontal="center" wrapText="1"/>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3" fillId="0" borderId="3" xfId="543" applyNumberFormat="1" applyFont="1" applyFill="1" applyBorder="1" applyAlignment="1" applyProtection="1">
      <alignment horizontal="center"/>
    </xf>
    <xf numFmtId="1" fontId="13" fillId="0" borderId="4" xfId="543" applyNumberFormat="1" applyFont="1" applyFill="1" applyBorder="1" applyAlignment="1" applyProtection="1">
      <alignment horizontal="center"/>
    </xf>
    <xf numFmtId="1" fontId="13"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0" fontId="13" fillId="0" borderId="11" xfId="543" applyFont="1" applyFill="1" applyBorder="1" applyAlignment="1" applyProtection="1">
      <alignment horizontal="center"/>
    </xf>
    <xf numFmtId="168" fontId="13" fillId="5" borderId="1" xfId="543" applyNumberFormat="1" applyFont="1" applyFill="1" applyBorder="1" applyAlignment="1" applyProtection="1">
      <alignment horizontal="center" vertical="center"/>
      <protection locked="0"/>
    </xf>
    <xf numFmtId="168" fontId="13" fillId="5" borderId="2" xfId="543" applyNumberFormat="1" applyFont="1" applyFill="1" applyBorder="1" applyAlignment="1" applyProtection="1">
      <alignment horizontal="center" vertical="center"/>
      <protection locked="0"/>
    </xf>
    <xf numFmtId="168" fontId="13" fillId="5" borderId="7" xfId="543" applyNumberFormat="1" applyFont="1" applyFill="1" applyBorder="1" applyAlignment="1" applyProtection="1">
      <alignment horizontal="center" vertical="center"/>
      <protection locked="0"/>
    </xf>
    <xf numFmtId="168" fontId="13" fillId="5" borderId="8" xfId="543" applyNumberFormat="1" applyFont="1" applyFill="1" applyBorder="1" applyAlignment="1" applyProtection="1">
      <alignment horizontal="center" vertical="center"/>
      <protection locked="0"/>
    </xf>
    <xf numFmtId="168" fontId="13" fillId="5" borderId="0" xfId="543" applyNumberFormat="1" applyFont="1" applyFill="1" applyBorder="1" applyAlignment="1" applyProtection="1">
      <alignment horizontal="center" vertical="center"/>
      <protection locked="0"/>
    </xf>
    <xf numFmtId="168" fontId="13" fillId="5" borderId="12" xfId="543" applyNumberFormat="1" applyFont="1" applyFill="1" applyBorder="1" applyAlignment="1" applyProtection="1">
      <alignment horizontal="center" vertical="center"/>
      <protection locked="0"/>
    </xf>
    <xf numFmtId="168" fontId="13" fillId="5" borderId="9" xfId="543" applyNumberFormat="1" applyFont="1" applyFill="1" applyBorder="1" applyAlignment="1" applyProtection="1">
      <alignment horizontal="center" vertical="center"/>
      <protection locked="0"/>
    </xf>
    <xf numFmtId="168" fontId="13" fillId="5" borderId="6" xfId="543" applyNumberFormat="1" applyFont="1" applyFill="1" applyBorder="1" applyAlignment="1" applyProtection="1">
      <alignment horizontal="center" vertical="center"/>
      <protection locked="0"/>
    </xf>
    <xf numFmtId="168" fontId="13" fillId="5" borderId="10" xfId="543" applyNumberFormat="1" applyFont="1" applyFill="1" applyBorder="1" applyAlignment="1" applyProtection="1">
      <alignment horizontal="center" vertical="center"/>
      <protection locked="0"/>
    </xf>
    <xf numFmtId="0" fontId="40" fillId="0" borderId="8" xfId="543" applyFont="1" applyBorder="1" applyAlignment="1" applyProtection="1">
      <alignment horizontal="center" vertical="center" wrapText="1"/>
    </xf>
    <xf numFmtId="0" fontId="40" fillId="0" borderId="0" xfId="543" applyFont="1" applyBorder="1" applyAlignment="1" applyProtection="1">
      <alignment horizontal="center" vertical="center" wrapText="1"/>
    </xf>
    <xf numFmtId="0" fontId="40" fillId="0" borderId="12" xfId="543" applyFont="1" applyBorder="1" applyAlignment="1" applyProtection="1">
      <alignment horizontal="center" vertical="center" wrapText="1"/>
    </xf>
    <xf numFmtId="0" fontId="40" fillId="0" borderId="9" xfId="543" applyFont="1" applyBorder="1" applyAlignment="1" applyProtection="1">
      <alignment horizontal="center" vertical="center" wrapText="1"/>
    </xf>
    <xf numFmtId="0" fontId="40" fillId="0" borderId="6" xfId="543" applyFont="1" applyBorder="1" applyAlignment="1" applyProtection="1">
      <alignment horizontal="center" vertical="center" wrapText="1"/>
    </xf>
    <xf numFmtId="0" fontId="40" fillId="0" borderId="10" xfId="543" applyFont="1" applyBorder="1" applyAlignment="1" applyProtection="1">
      <alignment horizontal="center"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20" fillId="0" borderId="1" xfId="543" applyFont="1" applyBorder="1" applyAlignment="1" applyProtection="1">
      <alignment horizontal="left" vertical="top" wrapText="1"/>
    </xf>
    <xf numFmtId="0" fontId="20" fillId="0" borderId="2" xfId="543" applyFont="1" applyBorder="1" applyAlignment="1" applyProtection="1">
      <alignment horizontal="left" vertical="top" wrapText="1"/>
    </xf>
    <xf numFmtId="0" fontId="20" fillId="0" borderId="7" xfId="543" applyFont="1" applyBorder="1" applyAlignment="1" applyProtection="1">
      <alignment horizontal="left" vertical="top" wrapText="1"/>
    </xf>
    <xf numFmtId="0" fontId="20" fillId="0" borderId="8" xfId="543" applyFont="1" applyBorder="1" applyAlignment="1" applyProtection="1">
      <alignment horizontal="left" vertical="top" wrapText="1"/>
    </xf>
    <xf numFmtId="0" fontId="20" fillId="0" borderId="0" xfId="543" applyFont="1" applyBorder="1" applyAlignment="1" applyProtection="1">
      <alignment horizontal="left" vertical="top" wrapText="1"/>
    </xf>
    <xf numFmtId="0" fontId="20" fillId="0" borderId="12"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8" xfId="543" applyFont="1" applyBorder="1" applyAlignment="1" applyProtection="1">
      <alignment horizontal="left" vertical="center" wrapText="1"/>
    </xf>
    <xf numFmtId="0" fontId="20" fillId="0" borderId="0" xfId="543" applyFont="1" applyBorder="1" applyAlignment="1" applyProtection="1">
      <alignment horizontal="left" vertical="center" wrapText="1"/>
    </xf>
    <xf numFmtId="0" fontId="20" fillId="0" borderId="12" xfId="543" applyFont="1" applyBorder="1" applyAlignment="1" applyProtection="1">
      <alignment horizontal="left" vertical="center" wrapText="1"/>
    </xf>
    <xf numFmtId="0" fontId="33" fillId="0" borderId="1" xfId="543" applyFont="1" applyFill="1" applyBorder="1" applyAlignment="1" applyProtection="1">
      <alignment horizontal="right"/>
    </xf>
    <xf numFmtId="0" fontId="33" fillId="0" borderId="2" xfId="543" applyFont="1" applyFill="1" applyBorder="1" applyAlignment="1" applyProtection="1">
      <alignment horizontal="right"/>
    </xf>
    <xf numFmtId="0" fontId="33" fillId="0" borderId="7" xfId="543" applyFont="1" applyFill="1" applyBorder="1" applyAlignment="1" applyProtection="1">
      <alignment horizontal="right"/>
    </xf>
    <xf numFmtId="168" fontId="13" fillId="11" borderId="3" xfId="543" applyNumberFormat="1" applyFont="1" applyFill="1" applyBorder="1" applyAlignment="1" applyProtection="1">
      <alignment horizontal="center"/>
    </xf>
    <xf numFmtId="168" fontId="13" fillId="11" borderId="4" xfId="543" applyNumberFormat="1" applyFont="1" applyFill="1" applyBorder="1" applyAlignment="1" applyProtection="1">
      <alignment horizontal="center"/>
    </xf>
    <xf numFmtId="168" fontId="13" fillId="11" borderId="5" xfId="543" applyNumberFormat="1" applyFont="1" applyFill="1" applyBorder="1" applyAlignment="1" applyProtection="1">
      <alignment horizontal="center"/>
    </xf>
    <xf numFmtId="0" fontId="13" fillId="2" borderId="3" xfId="543" applyFont="1" applyFill="1" applyBorder="1" applyAlignment="1" applyProtection="1">
      <alignment horizontal="center"/>
    </xf>
    <xf numFmtId="0" fontId="13" fillId="2" borderId="4" xfId="543" applyFont="1" applyFill="1" applyBorder="1" applyAlignment="1" applyProtection="1">
      <alignment horizontal="center"/>
    </xf>
    <xf numFmtId="0" fontId="13" fillId="2" borderId="5" xfId="543" applyFont="1" applyFill="1" applyBorder="1" applyAlignment="1" applyProtection="1">
      <alignment horizontal="center"/>
    </xf>
    <xf numFmtId="0" fontId="20" fillId="11" borderId="3" xfId="543" applyFont="1" applyFill="1" applyBorder="1" applyAlignment="1" applyProtection="1">
      <alignment horizontal="center"/>
    </xf>
    <xf numFmtId="0" fontId="20" fillId="11" borderId="4" xfId="543" applyFont="1" applyFill="1" applyBorder="1" applyAlignment="1" applyProtection="1">
      <alignment horizontal="center"/>
    </xf>
    <xf numFmtId="0" fontId="20" fillId="11" borderId="5" xfId="543" applyFont="1" applyFill="1" applyBorder="1" applyAlignment="1" applyProtection="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pplyProtection="1">
      <alignment horizontal="left" vertical="center" wrapText="1"/>
    </xf>
    <xf numFmtId="0" fontId="20" fillId="0" borderId="2" xfId="543" applyFont="1" applyBorder="1" applyAlignment="1" applyProtection="1">
      <alignment horizontal="left" vertical="center" wrapText="1"/>
    </xf>
    <xf numFmtId="0" fontId="20" fillId="0" borderId="7" xfId="543" applyFont="1" applyBorder="1" applyAlignment="1" applyProtection="1">
      <alignment horizontal="left" vertical="center" wrapText="1"/>
    </xf>
    <xf numFmtId="0" fontId="13" fillId="0" borderId="9" xfId="543" applyFont="1" applyBorder="1" applyAlignment="1" applyProtection="1">
      <alignment horizontal="left" vertical="top" wrapText="1"/>
    </xf>
    <xf numFmtId="0" fontId="13" fillId="0" borderId="6" xfId="543" applyFont="1" applyBorder="1" applyAlignment="1" applyProtection="1">
      <alignment horizontal="left" vertical="top" wrapText="1"/>
    </xf>
    <xf numFmtId="0" fontId="13" fillId="0" borderId="10" xfId="543" applyFont="1" applyBorder="1" applyAlignment="1" applyProtection="1">
      <alignment horizontal="left" vertical="top" wrapText="1"/>
    </xf>
    <xf numFmtId="168" fontId="13" fillId="0" borderId="11" xfId="543" applyNumberFormat="1" applyFont="1" applyFill="1" applyBorder="1" applyAlignment="1" applyProtection="1">
      <alignment horizontal="center"/>
    </xf>
    <xf numFmtId="0" fontId="34" fillId="0" borderId="3" xfId="543" applyFont="1" applyFill="1" applyBorder="1" applyAlignment="1" applyProtection="1">
      <alignment horizontal="center"/>
    </xf>
    <xf numFmtId="0" fontId="34" fillId="0" borderId="4" xfId="543" applyFont="1" applyFill="1" applyBorder="1" applyAlignment="1" applyProtection="1">
      <alignment horizontal="center"/>
    </xf>
    <xf numFmtId="0" fontId="34" fillId="0" borderId="5" xfId="543" applyFont="1" applyFill="1" applyBorder="1" applyAlignment="1" applyProtection="1">
      <alignment horizontal="center"/>
    </xf>
    <xf numFmtId="0" fontId="13" fillId="0" borderId="3" xfId="543" applyFont="1" applyFill="1" applyBorder="1" applyAlignment="1" applyProtection="1">
      <alignment horizontal="center"/>
    </xf>
    <xf numFmtId="0" fontId="13" fillId="0" borderId="4" xfId="543" applyFont="1" applyFill="1" applyBorder="1" applyAlignment="1" applyProtection="1">
      <alignment horizontal="center"/>
    </xf>
    <xf numFmtId="0" fontId="13" fillId="0" borderId="5" xfId="543" applyFont="1" applyFill="1" applyBorder="1" applyAlignment="1" applyProtection="1">
      <alignment horizontal="center"/>
    </xf>
    <xf numFmtId="0" fontId="13" fillId="0" borderId="8" xfId="0" applyFont="1" applyBorder="1" applyAlignment="1">
      <alignment horizontal="left" wrapText="1"/>
    </xf>
    <xf numFmtId="0" fontId="13" fillId="0" borderId="0"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168" fontId="13" fillId="0" borderId="7" xfId="543" applyNumberFormat="1" applyFont="1" applyFill="1" applyBorder="1" applyAlignment="1" applyProtection="1">
      <alignment horizontal="center" vertical="center"/>
    </xf>
    <xf numFmtId="168" fontId="13" fillId="0" borderId="8" xfId="543" applyNumberFormat="1" applyFont="1" applyFill="1" applyBorder="1" applyAlignment="1" applyProtection="1">
      <alignment horizontal="center" vertical="center"/>
    </xf>
    <xf numFmtId="168" fontId="13" fillId="0" borderId="0" xfId="543" applyNumberFormat="1" applyFont="1" applyFill="1" applyBorder="1" applyAlignment="1" applyProtection="1">
      <alignment horizontal="center" vertical="center"/>
    </xf>
    <xf numFmtId="168" fontId="13" fillId="0" borderId="12" xfId="543" applyNumberFormat="1" applyFont="1" applyFill="1" applyBorder="1" applyAlignment="1" applyProtection="1">
      <alignment horizontal="center" vertical="center"/>
    </xf>
    <xf numFmtId="168" fontId="13" fillId="0" borderId="9" xfId="543" applyNumberFormat="1" applyFont="1" applyFill="1" applyBorder="1" applyAlignment="1" applyProtection="1">
      <alignment horizontal="center" vertical="center"/>
    </xf>
    <xf numFmtId="168" fontId="13" fillId="0" borderId="6" xfId="543" applyNumberFormat="1" applyFont="1" applyFill="1" applyBorder="1" applyAlignment="1" applyProtection="1">
      <alignment horizontal="center" vertical="center"/>
    </xf>
    <xf numFmtId="168" fontId="13" fillId="0" borderId="10" xfId="543" applyNumberFormat="1" applyFont="1" applyFill="1" applyBorder="1" applyAlignment="1" applyProtection="1">
      <alignment horizontal="center" vertical="center"/>
    </xf>
    <xf numFmtId="0" fontId="20" fillId="0" borderId="3" xfId="543" applyFont="1" applyFill="1" applyBorder="1" applyAlignment="1" applyProtection="1">
      <alignment horizontal="right"/>
    </xf>
    <xf numFmtId="0" fontId="20" fillId="0" borderId="4" xfId="543" applyFont="1" applyFill="1" applyBorder="1" applyAlignment="1" applyProtection="1">
      <alignment horizontal="right"/>
    </xf>
    <xf numFmtId="0" fontId="20" fillId="0" borderId="5" xfId="543" applyFont="1" applyFill="1" applyBorder="1" applyAlignment="1" applyProtection="1">
      <alignment horizontal="right"/>
    </xf>
    <xf numFmtId="0" fontId="13" fillId="0" borderId="8" xfId="543" applyFont="1" applyBorder="1" applyAlignment="1" applyProtection="1">
      <alignment horizontal="left" vertical="center" wrapText="1"/>
    </xf>
    <xf numFmtId="0" fontId="13" fillId="0" borderId="0" xfId="543" applyFont="1" applyBorder="1" applyAlignment="1" applyProtection="1">
      <alignment horizontal="left" vertical="center" wrapText="1"/>
    </xf>
    <xf numFmtId="0" fontId="13" fillId="0" borderId="12" xfId="543" applyFont="1" applyBorder="1" applyAlignment="1" applyProtection="1">
      <alignment horizontal="left" vertical="center" wrapText="1"/>
    </xf>
    <xf numFmtId="0" fontId="13"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Font="1" applyBorder="1" applyAlignment="1" applyProtection="1">
      <alignment horizontal="left" vertical="center" wrapText="1"/>
    </xf>
    <xf numFmtId="0" fontId="13" fillId="0" borderId="6" xfId="543" applyFont="1" applyBorder="1" applyAlignment="1" applyProtection="1">
      <alignment horizontal="left" vertical="center" wrapText="1"/>
    </xf>
    <xf numFmtId="0" fontId="13" fillId="0" borderId="10" xfId="543" applyFont="1" applyBorder="1" applyAlignment="1" applyProtection="1">
      <alignment horizontal="left" vertical="center"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4" xfId="0" applyFont="1" applyFill="1" applyBorder="1" applyAlignment="1" applyProtection="1">
      <alignment horizontal="left"/>
      <protection locked="0"/>
    </xf>
    <xf numFmtId="0" fontId="32" fillId="5" borderId="5" xfId="0" applyFont="1" applyFill="1" applyBorder="1" applyAlignment="1" applyProtection="1">
      <alignment horizontal="left"/>
      <protection locked="0"/>
    </xf>
    <xf numFmtId="165" fontId="20" fillId="0" borderId="3" xfId="271" applyNumberFormat="1" applyFont="1" applyBorder="1" applyAlignment="1" applyProtection="1">
      <alignment horizontal="center"/>
    </xf>
    <xf numFmtId="165" fontId="20" fillId="0" borderId="4" xfId="271" applyNumberFormat="1" applyFont="1" applyBorder="1" applyAlignment="1" applyProtection="1">
      <alignment horizontal="center"/>
    </xf>
    <xf numFmtId="165" fontId="20" fillId="0" borderId="5" xfId="271" applyNumberFormat="1" applyFont="1" applyBorder="1" applyAlignment="1" applyProtection="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 xfId="0" applyFont="1" applyBorder="1" applyAlignment="1" applyProtection="1">
      <alignment horizontal="center"/>
    </xf>
    <xf numFmtId="0" fontId="20" fillId="0" borderId="2" xfId="0" applyFont="1" applyBorder="1" applyAlignment="1" applyProtection="1">
      <alignment horizontal="center"/>
    </xf>
    <xf numFmtId="0" fontId="20" fillId="0" borderId="7" xfId="0" applyFont="1" applyBorder="1" applyAlignment="1" applyProtection="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2"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33" fillId="0" borderId="4" xfId="543" applyNumberFormat="1" applyFont="1" applyBorder="1" applyAlignment="1" applyProtection="1">
      <alignment horizontal="right" vertical="top" wrapText="1"/>
    </xf>
    <xf numFmtId="0" fontId="33" fillId="0" borderId="5" xfId="543" applyNumberFormat="1" applyFont="1" applyBorder="1" applyAlignment="1" applyProtection="1">
      <alignment horizontal="right" vertical="top" wrapText="1"/>
    </xf>
    <xf numFmtId="0" fontId="21" fillId="0" borderId="3" xfId="543" applyFont="1" applyFill="1" applyBorder="1" applyAlignment="1" applyProtection="1">
      <alignment horizontal="center"/>
    </xf>
    <xf numFmtId="0" fontId="21" fillId="0" borderId="5" xfId="543" applyFont="1" applyFill="1" applyBorder="1" applyAlignment="1" applyProtection="1">
      <alignment horizontal="center"/>
    </xf>
    <xf numFmtId="1" fontId="21" fillId="0" borderId="3" xfId="543" applyNumberFormat="1" applyFont="1" applyFill="1" applyBorder="1" applyAlignment="1" applyProtection="1">
      <alignment horizontal="center"/>
    </xf>
    <xf numFmtId="1" fontId="21" fillId="0" borderId="5"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5" xfId="543" applyFont="1" applyFill="1" applyBorder="1" applyAlignment="1" applyProtection="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0" borderId="1" xfId="543" applyNumberFormat="1" applyFont="1" applyBorder="1" applyAlignment="1" applyProtection="1">
      <alignment horizontal="center" vertical="center"/>
    </xf>
    <xf numFmtId="168" fontId="13" fillId="0" borderId="2" xfId="543" applyNumberFormat="1" applyFont="1" applyBorder="1" applyAlignment="1" applyProtection="1">
      <alignment horizontal="center" vertical="center"/>
    </xf>
    <xf numFmtId="168" fontId="13" fillId="0" borderId="7" xfId="543" applyNumberFormat="1" applyFont="1" applyBorder="1" applyAlignment="1" applyProtection="1">
      <alignment horizontal="center" vertical="center"/>
    </xf>
    <xf numFmtId="168" fontId="13" fillId="0" borderId="8" xfId="543" applyNumberFormat="1" applyFont="1" applyBorder="1" applyAlignment="1" applyProtection="1">
      <alignment horizontal="center" vertical="center"/>
    </xf>
    <xf numFmtId="168" fontId="13" fillId="0" borderId="0" xfId="543" applyNumberFormat="1" applyFont="1" applyBorder="1" applyAlignment="1" applyProtection="1">
      <alignment horizontal="center" vertical="center"/>
    </xf>
    <xf numFmtId="168" fontId="13" fillId="0" borderId="12" xfId="543" applyNumberFormat="1" applyFont="1" applyBorder="1" applyAlignment="1" applyProtection="1">
      <alignment horizontal="center" vertical="center"/>
    </xf>
    <xf numFmtId="168" fontId="13" fillId="0" borderId="9" xfId="543" applyNumberFormat="1" applyFont="1" applyBorder="1" applyAlignment="1" applyProtection="1">
      <alignment horizontal="center" vertical="center"/>
    </xf>
    <xf numFmtId="168" fontId="13" fillId="0" borderId="6" xfId="543" applyNumberFormat="1" applyFont="1" applyBorder="1" applyAlignment="1" applyProtection="1">
      <alignment horizontal="center" vertical="center"/>
    </xf>
    <xf numFmtId="168" fontId="13" fillId="0" borderId="10" xfId="543" applyNumberFormat="1" applyFont="1" applyBorder="1" applyAlignment="1" applyProtection="1">
      <alignment horizontal="center" vertical="center"/>
    </xf>
    <xf numFmtId="168" fontId="20" fillId="0" borderId="3" xfId="543" applyNumberFormat="1" applyFont="1" applyFill="1" applyBorder="1" applyAlignment="1" applyProtection="1">
      <alignment horizontal="center" vertical="center"/>
    </xf>
    <xf numFmtId="168" fontId="20" fillId="0" borderId="4" xfId="543" applyNumberFormat="1" applyFont="1" applyFill="1" applyBorder="1" applyAlignment="1" applyProtection="1">
      <alignment horizontal="center" vertical="center"/>
    </xf>
    <xf numFmtId="168" fontId="20"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2" fillId="5" borderId="6" xfId="271" applyFont="1" applyFill="1" applyBorder="1" applyAlignment="1" applyProtection="1">
      <protection locked="0"/>
    </xf>
    <xf numFmtId="0" fontId="20"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3" borderId="0" xfId="0" applyFont="1" applyFill="1" applyBorder="1" applyAlignment="1" applyProtection="1">
      <alignment horizontal="center" vertical="center"/>
    </xf>
    <xf numFmtId="0" fontId="20" fillId="0" borderId="3" xfId="0" applyFont="1" applyFill="1" applyBorder="1" applyAlignment="1" applyProtection="1">
      <alignment horizontal="right"/>
    </xf>
    <xf numFmtId="0" fontId="20" fillId="0" borderId="4" xfId="0" applyFont="1" applyFill="1" applyBorder="1" applyAlignment="1" applyProtection="1">
      <alignment horizontal="right"/>
    </xf>
    <xf numFmtId="0" fontId="20" fillId="0" borderId="5" xfId="0" applyFont="1" applyFill="1" applyBorder="1" applyAlignment="1" applyProtection="1">
      <alignment horizontal="right"/>
    </xf>
    <xf numFmtId="0" fontId="22" fillId="0" borderId="1" xfId="0" applyFont="1" applyFill="1" applyBorder="1" applyAlignment="1" applyProtection="1">
      <alignment horizontal="center" vertical="top" wrapText="1"/>
    </xf>
    <xf numFmtId="0" fontId="22" fillId="0" borderId="2" xfId="0" applyFont="1" applyFill="1" applyBorder="1" applyAlignment="1" applyProtection="1">
      <alignment horizontal="center" vertical="top" wrapText="1"/>
    </xf>
    <xf numFmtId="0" fontId="22" fillId="0" borderId="7" xfId="0" applyFont="1" applyFill="1" applyBorder="1" applyAlignment="1" applyProtection="1">
      <alignment horizontal="center" vertical="top" wrapText="1"/>
    </xf>
    <xf numFmtId="0" fontId="22" fillId="0" borderId="8" xfId="0" applyFont="1" applyFill="1" applyBorder="1" applyAlignment="1" applyProtection="1">
      <alignment horizontal="center" vertical="top" wrapText="1"/>
    </xf>
    <xf numFmtId="0" fontId="22" fillId="0" borderId="0" xfId="0" applyFont="1" applyFill="1" applyBorder="1" applyAlignment="1" applyProtection="1">
      <alignment horizontal="center" vertical="top" wrapText="1"/>
    </xf>
    <xf numFmtId="0" fontId="22" fillId="0" borderId="12" xfId="0" applyFont="1" applyFill="1" applyBorder="1" applyAlignment="1" applyProtection="1">
      <alignment horizontal="center" vertical="top" wrapText="1"/>
    </xf>
    <xf numFmtId="0" fontId="22" fillId="0" borderId="9" xfId="0" applyFont="1" applyFill="1" applyBorder="1" applyAlignment="1" applyProtection="1">
      <alignment horizontal="center" vertical="top" wrapText="1"/>
    </xf>
    <xf numFmtId="0" fontId="22" fillId="0" borderId="6" xfId="0" applyFont="1" applyFill="1" applyBorder="1" applyAlignment="1" applyProtection="1">
      <alignment horizontal="center" vertical="top" wrapText="1"/>
    </xf>
    <xf numFmtId="0" fontId="22" fillId="0" borderId="10" xfId="0" applyFont="1" applyFill="1" applyBorder="1" applyAlignment="1" applyProtection="1">
      <alignment horizontal="center" vertical="top" wrapText="1"/>
    </xf>
    <xf numFmtId="0" fontId="1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2" fillId="5" borderId="11" xfId="0" applyNumberFormat="1" applyFont="1" applyFill="1" applyBorder="1" applyAlignment="1" applyProtection="1">
      <alignment horizontal="center"/>
      <protection locked="0"/>
    </xf>
    <xf numFmtId="0" fontId="46"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9" fillId="0" borderId="1" xfId="0" applyFont="1" applyBorder="1" applyAlignment="1" applyProtection="1">
      <alignment horizontal="center" wrapText="1"/>
    </xf>
    <xf numFmtId="0" fontId="29" fillId="0" borderId="2" xfId="0" applyFont="1" applyBorder="1" applyAlignment="1" applyProtection="1">
      <alignment horizontal="center" wrapText="1"/>
    </xf>
    <xf numFmtId="0" fontId="29" fillId="0" borderId="7" xfId="0" applyFont="1" applyBorder="1" applyAlignment="1" applyProtection="1">
      <alignment horizontal="center" wrapText="1"/>
    </xf>
    <xf numFmtId="0" fontId="29" fillId="0" borderId="8" xfId="0" applyFont="1" applyBorder="1" applyAlignment="1" applyProtection="1">
      <alignment horizontal="center" wrapText="1"/>
    </xf>
    <xf numFmtId="0" fontId="29" fillId="0" borderId="0" xfId="0" applyFont="1" applyBorder="1" applyAlignment="1" applyProtection="1">
      <alignment horizontal="center" wrapText="1"/>
    </xf>
    <xf numFmtId="0" fontId="29" fillId="0" borderId="12" xfId="0" applyFont="1" applyBorder="1" applyAlignment="1" applyProtection="1">
      <alignment horizontal="center" wrapText="1"/>
    </xf>
    <xf numFmtId="0" fontId="29" fillId="0" borderId="9" xfId="0" applyFont="1" applyBorder="1" applyAlignment="1" applyProtection="1">
      <alignment horizontal="center" wrapText="1"/>
    </xf>
    <xf numFmtId="0" fontId="29" fillId="0" borderId="6" xfId="0" applyFont="1" applyBorder="1" applyAlignment="1" applyProtection="1">
      <alignment horizontal="center" wrapText="1"/>
    </xf>
    <xf numFmtId="0" fontId="29"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3" fillId="5" borderId="4" xfId="0" applyNumberFormat="1" applyFont="1" applyFill="1" applyBorder="1" applyAlignment="1" applyProtection="1">
      <alignment horizontal="left"/>
      <protection locked="0"/>
    </xf>
    <xf numFmtId="0" fontId="51" fillId="0" borderId="1" xfId="0" applyFont="1" applyBorder="1" applyAlignment="1" applyProtection="1">
      <alignment horizontal="center" wrapText="1"/>
    </xf>
    <xf numFmtId="0" fontId="51" fillId="0" borderId="2" xfId="0" applyFont="1" applyBorder="1" applyAlignment="1" applyProtection="1">
      <alignment horizontal="center" wrapText="1"/>
    </xf>
    <xf numFmtId="0" fontId="51" fillId="0" borderId="7" xfId="0" applyFont="1" applyBorder="1" applyAlignment="1" applyProtection="1">
      <alignment horizontal="center" wrapText="1"/>
    </xf>
    <xf numFmtId="0" fontId="51" fillId="0" borderId="8" xfId="0" applyFont="1" applyBorder="1" applyAlignment="1" applyProtection="1">
      <alignment horizontal="center" wrapText="1"/>
    </xf>
    <xf numFmtId="0" fontId="51" fillId="0" borderId="0" xfId="0" applyFont="1" applyBorder="1" applyAlignment="1" applyProtection="1">
      <alignment horizontal="center" wrapText="1"/>
    </xf>
    <xf numFmtId="0" fontId="51" fillId="0" borderId="12" xfId="0" applyFont="1" applyBorder="1" applyAlignment="1" applyProtection="1">
      <alignment horizontal="center" wrapText="1"/>
    </xf>
    <xf numFmtId="0" fontId="51" fillId="0" borderId="9" xfId="0" applyFont="1" applyBorder="1" applyAlignment="1" applyProtection="1">
      <alignment horizontal="center" wrapText="1"/>
    </xf>
    <xf numFmtId="0" fontId="51" fillId="0" borderId="6" xfId="0" applyFont="1" applyBorder="1" applyAlignment="1" applyProtection="1">
      <alignment horizontal="center" wrapText="1"/>
    </xf>
    <xf numFmtId="0" fontId="51" fillId="0" borderId="10" xfId="0" applyFont="1" applyBorder="1" applyAlignment="1" applyProtection="1">
      <alignment horizontal="center"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3" fillId="0" borderId="0" xfId="543" applyNumberFormat="1" applyFont="1" applyAlignment="1" applyProtection="1">
      <alignment horizontal="center"/>
    </xf>
    <xf numFmtId="0" fontId="20"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3"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0" fillId="0" borderId="3" xfId="0" applyFont="1" applyBorder="1" applyAlignment="1" applyProtection="1">
      <alignment horizontal="righ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3" fontId="41" fillId="11" borderId="6" xfId="543" applyNumberFormat="1"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168" fontId="22" fillId="0" borderId="0" xfId="544" applyNumberFormat="1" applyFont="1" applyBorder="1" applyAlignment="1" applyProtection="1">
      <alignment horizontal="right" vertical="center" wrapText="1"/>
    </xf>
    <xf numFmtId="175" fontId="22"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0" xfId="543" applyFont="1" applyFill="1" applyAlignment="1" applyProtection="1">
      <alignment horizontal="center"/>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22" fillId="5" borderId="3" xfId="0" applyNumberFormat="1" applyFont="1" applyFill="1" applyBorder="1" applyAlignment="1" applyProtection="1">
      <alignment horizontal="right" vertical="top"/>
      <protection locked="0"/>
    </xf>
    <xf numFmtId="0" fontId="22" fillId="5" borderId="4" xfId="0" applyNumberFormat="1" applyFont="1" applyFill="1" applyBorder="1" applyAlignment="1" applyProtection="1">
      <alignment horizontal="right" vertical="top"/>
      <protection locked="0"/>
    </xf>
    <xf numFmtId="0" fontId="2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66" fontId="13"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2" fillId="0" borderId="0" xfId="0" applyFont="1" applyAlignment="1" applyProtection="1">
      <alignment horizontal="left" vertical="top" wrapText="1"/>
    </xf>
    <xf numFmtId="0" fontId="13" fillId="5" borderId="6" xfId="244" applyFont="1" applyFill="1" applyBorder="1" applyAlignment="1" applyProtection="1">
      <alignment horizontal="left"/>
      <protection locked="0"/>
    </xf>
    <xf numFmtId="0" fontId="20" fillId="0" borderId="8" xfId="0" applyFont="1" applyBorder="1" applyAlignment="1" applyProtection="1">
      <alignment horizontal="center"/>
    </xf>
    <xf numFmtId="0" fontId="20" fillId="0" borderId="0" xfId="0" applyFont="1" applyBorder="1" applyAlignment="1" applyProtection="1">
      <alignment horizontal="center"/>
    </xf>
    <xf numFmtId="0" fontId="20" fillId="0" borderId="12" xfId="0" applyFont="1" applyBorder="1" applyAlignment="1" applyProtection="1">
      <alignment horizontal="center"/>
    </xf>
    <xf numFmtId="0" fontId="20" fillId="0" borderId="9" xfId="0" applyFont="1" applyBorder="1" applyAlignment="1" applyProtection="1">
      <alignment horizontal="center"/>
    </xf>
    <xf numFmtId="0" fontId="20" fillId="0" borderId="11" xfId="0" applyFont="1" applyBorder="1" applyAlignment="1" applyProtection="1">
      <alignment horizontal="center" wrapText="1"/>
    </xf>
    <xf numFmtId="0" fontId="32" fillId="5" borderId="3" xfId="543" applyFont="1" applyFill="1" applyBorder="1" applyAlignment="1" applyProtection="1">
      <alignment horizontal="center"/>
    </xf>
    <xf numFmtId="0" fontId="32" fillId="5" borderId="4" xfId="543" applyFont="1" applyFill="1" applyBorder="1" applyAlignment="1" applyProtection="1">
      <alignment horizontal="center"/>
    </xf>
    <xf numFmtId="0" fontId="32" fillId="5" borderId="5" xfId="543" applyFont="1" applyFill="1" applyBorder="1" applyAlignment="1" applyProtection="1">
      <alignment horizontal="center"/>
    </xf>
    <xf numFmtId="49" fontId="13" fillId="5" borderId="3" xfId="543" applyNumberFormat="1" applyFont="1" applyFill="1" applyBorder="1" applyAlignment="1" applyProtection="1">
      <alignment horizontal="center"/>
    </xf>
    <xf numFmtId="49" fontId="13" fillId="5" borderId="5" xfId="543" applyNumberFormat="1" applyFont="1" applyFill="1" applyBorder="1" applyAlignment="1" applyProtection="1">
      <alignment horizontal="center"/>
    </xf>
    <xf numFmtId="0" fontId="22"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3" fillId="5" borderId="3" xfId="0" applyNumberFormat="1" applyFont="1" applyFill="1" applyBorder="1" applyAlignment="1" applyProtection="1">
      <alignment horizontal="right"/>
      <protection locked="0"/>
    </xf>
    <xf numFmtId="0" fontId="13" fillId="5" borderId="4" xfId="0" applyNumberFormat="1" applyFont="1" applyFill="1" applyBorder="1" applyAlignment="1" applyProtection="1">
      <alignment horizontal="right"/>
      <protection locked="0"/>
    </xf>
    <xf numFmtId="0" fontId="13" fillId="5" borderId="5" xfId="0" applyNumberFormat="1" applyFont="1" applyFill="1" applyBorder="1" applyAlignment="1" applyProtection="1">
      <alignment horizontal="right"/>
      <protection locked="0"/>
    </xf>
    <xf numFmtId="0" fontId="20"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50" fillId="5" borderId="3" xfId="0" applyNumberFormat="1" applyFont="1" applyFill="1" applyBorder="1" applyAlignment="1" applyProtection="1">
      <alignment horizontal="right"/>
      <protection locked="0"/>
    </xf>
    <xf numFmtId="0" fontId="50" fillId="5" borderId="4" xfId="0" applyNumberFormat="1" applyFont="1" applyFill="1" applyBorder="1" applyAlignment="1" applyProtection="1">
      <alignment horizontal="right"/>
      <protection locked="0"/>
    </xf>
    <xf numFmtId="0" fontId="50" fillId="5" borderId="5" xfId="0" applyNumberFormat="1" applyFont="1" applyFill="1" applyBorder="1" applyAlignment="1" applyProtection="1">
      <alignment horizontal="right"/>
      <protection locked="0"/>
    </xf>
    <xf numFmtId="0" fontId="19" fillId="3" borderId="2" xfId="0" applyFont="1" applyFill="1" applyBorder="1" applyAlignment="1" applyProtection="1">
      <alignment horizontal="center" vertical="center"/>
    </xf>
    <xf numFmtId="0" fontId="19" fillId="3" borderId="16" xfId="0" applyFont="1" applyFill="1" applyBorder="1" applyAlignment="1" applyProtection="1">
      <alignment horizontal="center" vertic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50" fillId="5" borderId="3" xfId="0" applyNumberFormat="1" applyFont="1" applyFill="1" applyBorder="1" applyAlignment="1" applyProtection="1">
      <alignment horizontal="center"/>
      <protection locked="0"/>
    </xf>
    <xf numFmtId="0" fontId="50" fillId="5" borderId="4" xfId="0" applyNumberFormat="1" applyFont="1" applyFill="1" applyBorder="1" applyAlignment="1" applyProtection="1">
      <alignment horizontal="center"/>
      <protection locked="0"/>
    </xf>
    <xf numFmtId="0" fontId="50" fillId="5" borderId="5" xfId="0" applyNumberFormat="1" applyFont="1" applyFill="1" applyBorder="1" applyAlignment="1" applyProtection="1">
      <alignment horizontal="center"/>
      <protection locked="0"/>
    </xf>
    <xf numFmtId="0" fontId="13" fillId="5" borderId="3" xfId="0" applyFont="1" applyFill="1" applyBorder="1" applyAlignment="1" applyProtection="1">
      <protection locked="0"/>
    </xf>
    <xf numFmtId="0" fontId="22" fillId="0" borderId="4" xfId="0" applyFont="1" applyBorder="1" applyAlignment="1" applyProtection="1">
      <protection locked="0"/>
    </xf>
    <xf numFmtId="0" fontId="22" fillId="0" borderId="5" xfId="0" applyFont="1" applyBorder="1" applyAlignment="1" applyProtection="1">
      <protection locked="0"/>
    </xf>
    <xf numFmtId="0" fontId="20" fillId="0" borderId="2" xfId="0" applyFont="1" applyBorder="1" applyAlignment="1" applyProtection="1">
      <alignment horizontal="right"/>
    </xf>
    <xf numFmtId="0" fontId="20"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3" fillId="0" borderId="0" xfId="543" applyNumberFormat="1" applyFont="1" applyBorder="1" applyAlignment="1" applyProtection="1">
      <alignment horizontal="center"/>
    </xf>
    <xf numFmtId="0" fontId="20" fillId="0" borderId="6" xfId="0" applyFont="1" applyBorder="1" applyAlignment="1" applyProtection="1">
      <alignment horizontal="center"/>
    </xf>
    <xf numFmtId="171" fontId="13" fillId="0" borderId="0" xfId="543" applyNumberFormat="1" applyFont="1" applyBorder="1" applyAlignment="1" applyProtection="1">
      <alignment horizontal="center"/>
    </xf>
    <xf numFmtId="9" fontId="13" fillId="0" borderId="0" xfId="543" applyNumberFormat="1" applyFont="1" applyFill="1" applyBorder="1" applyAlignment="1" applyProtection="1">
      <alignment horizontal="center" vertical="center"/>
    </xf>
    <xf numFmtId="0" fontId="22" fillId="0" borderId="3" xfId="0" applyFont="1" applyBorder="1" applyAlignment="1" applyProtection="1">
      <alignment horizontal="left"/>
    </xf>
    <xf numFmtId="168" fontId="0" fillId="0" borderId="11" xfId="0" applyNumberFormat="1" applyFill="1" applyBorder="1" applyAlignment="1" applyProtection="1"/>
    <xf numFmtId="171" fontId="13" fillId="0" borderId="0" xfId="543" applyNumberFormat="1" applyFont="1" applyBorder="1" applyAlignment="1" applyProtection="1">
      <alignment horizontal="right"/>
    </xf>
    <xf numFmtId="2" fontId="13" fillId="0" borderId="0" xfId="543" applyNumberFormat="1" applyFont="1" applyFill="1" applyBorder="1" applyAlignment="1" applyProtection="1">
      <alignment horizontal="center"/>
    </xf>
    <xf numFmtId="168" fontId="118" fillId="5" borderId="10" xfId="0" applyNumberFormat="1" applyFont="1" applyFill="1" applyBorder="1" applyAlignment="1" applyProtection="1">
      <alignment horizontal="left"/>
      <protection locked="0"/>
    </xf>
    <xf numFmtId="168" fontId="118" fillId="5" borderId="13" xfId="0" applyNumberFormat="1" applyFont="1" applyFill="1" applyBorder="1" applyAlignment="1" applyProtection="1">
      <alignment horizontal="left"/>
      <protection locked="0"/>
    </xf>
    <xf numFmtId="0" fontId="13" fillId="0" borderId="1" xfId="0" applyFont="1" applyFill="1" applyBorder="1" applyAlignment="1" applyProtection="1">
      <alignment horizontal="center" vertical="top" wrapText="1"/>
    </xf>
    <xf numFmtId="0" fontId="13"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20" fillId="0" borderId="2"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6" xfId="0" applyFont="1" applyFill="1" applyBorder="1" applyAlignment="1" applyProtection="1">
      <alignment horizontal="center" wrapText="1"/>
    </xf>
    <xf numFmtId="0" fontId="20" fillId="0" borderId="10" xfId="0" applyFont="1" applyFill="1" applyBorder="1" applyAlignment="1" applyProtection="1">
      <alignment horizontal="center" wrapText="1"/>
    </xf>
    <xf numFmtId="0" fontId="22" fillId="0" borderId="11" xfId="0" applyFont="1" applyFill="1" applyBorder="1" applyAlignment="1" applyProtection="1">
      <alignment horizontal="center"/>
    </xf>
    <xf numFmtId="0" fontId="13" fillId="0" borderId="0" xfId="0" applyFont="1" applyFill="1" applyBorder="1" applyAlignment="1" applyProtection="1">
      <alignment horizontal="left" wrapText="1"/>
    </xf>
    <xf numFmtId="0" fontId="20" fillId="0" borderId="0" xfId="0" applyFont="1" applyAlignment="1" applyProtection="1">
      <alignment horizontal="center" vertical="center"/>
    </xf>
    <xf numFmtId="1" fontId="22" fillId="0" borderId="3" xfId="0" applyNumberFormat="1" applyFont="1" applyFill="1" applyBorder="1" applyAlignment="1" applyProtection="1">
      <alignment horizontal="center"/>
    </xf>
    <xf numFmtId="1" fontId="22" fillId="0" borderId="4" xfId="0" applyNumberFormat="1" applyFont="1" applyFill="1" applyBorder="1" applyAlignment="1" applyProtection="1">
      <alignment horizontal="center"/>
    </xf>
    <xf numFmtId="1" fontId="22" fillId="0" borderId="5" xfId="0" applyNumberFormat="1" applyFont="1" applyFill="1" applyBorder="1" applyAlignment="1" applyProtection="1">
      <alignment horizontal="center"/>
    </xf>
    <xf numFmtId="0" fontId="20" fillId="0" borderId="9" xfId="0" applyFont="1" applyBorder="1" applyAlignment="1" applyProtection="1">
      <alignment horizontal="right"/>
    </xf>
    <xf numFmtId="0" fontId="20" fillId="0" borderId="6" xfId="0" applyFont="1" applyBorder="1" applyAlignment="1" applyProtection="1">
      <alignment horizontal="right"/>
    </xf>
    <xf numFmtId="0" fontId="20"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pplyProtection="1">
      <alignment horizontal="left"/>
    </xf>
    <xf numFmtId="0" fontId="13" fillId="0" borderId="6" xfId="0" applyFont="1" applyFill="1" applyBorder="1" applyAlignment="1" applyProtection="1">
      <alignment horizontal="center"/>
      <protection locked="0"/>
    </xf>
    <xf numFmtId="0" fontId="20" fillId="0" borderId="0" xfId="0" applyFont="1" applyAlignment="1" applyProtection="1">
      <alignment horizontal="center"/>
    </xf>
    <xf numFmtId="0" fontId="22"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168" fontId="13"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8" fillId="0" borderId="0" xfId="0" applyFont="1" applyAlignment="1" applyProtection="1">
      <alignment horizontal="center"/>
    </xf>
    <xf numFmtId="166" fontId="22"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2"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3" fillId="0" borderId="0" xfId="0" applyFont="1" applyFill="1" applyAlignment="1" applyProtection="1">
      <alignment horizontal="center"/>
    </xf>
    <xf numFmtId="0" fontId="22" fillId="0" borderId="0" xfId="0" applyFont="1" applyFill="1" applyAlignment="1" applyProtection="1">
      <alignment horizontal="center"/>
    </xf>
    <xf numFmtId="168" fontId="22" fillId="0" borderId="6" xfId="0" applyNumberFormat="1" applyFont="1" applyFill="1" applyBorder="1" applyAlignment="1" applyProtection="1">
      <alignment horizontal="center"/>
    </xf>
    <xf numFmtId="0" fontId="21"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3" fillId="44" borderId="0" xfId="0" applyFont="1" applyFill="1" applyBorder="1" applyAlignment="1" applyProtection="1">
      <alignment horizontal="left" vertical="center" wrapText="1"/>
      <protection locked="0"/>
    </xf>
    <xf numFmtId="0" fontId="13"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22"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3" fillId="0" borderId="6" xfId="0" applyFont="1" applyFill="1" applyBorder="1" applyAlignment="1" applyProtection="1">
      <alignment horizontal="left"/>
    </xf>
    <xf numFmtId="166" fontId="13" fillId="5" borderId="6" xfId="271" applyNumberFormat="1"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6" xfId="0" applyFont="1" applyFill="1" applyBorder="1" applyAlignment="1" applyProtection="1">
      <alignment horizontal="left"/>
      <protection locked="0"/>
    </xf>
    <xf numFmtId="0" fontId="14" fillId="0" borderId="0" xfId="244" applyFill="1" applyAlignment="1" applyProtection="1">
      <alignment horizontal="left"/>
      <protection locked="0"/>
    </xf>
    <xf numFmtId="0" fontId="13" fillId="5" borderId="3"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13" fillId="0" borderId="3" xfId="271" applyFont="1" applyBorder="1" applyAlignment="1" applyProtection="1">
      <alignment horizontal="left"/>
    </xf>
    <xf numFmtId="0" fontId="13" fillId="0" borderId="4" xfId="271" applyFont="1" applyBorder="1" applyAlignment="1" applyProtection="1">
      <alignment horizontal="left"/>
    </xf>
    <xf numFmtId="0" fontId="13" fillId="0" borderId="5" xfId="271" applyFont="1" applyBorder="1" applyAlignment="1" applyProtection="1">
      <alignment horizontal="left"/>
    </xf>
    <xf numFmtId="168" fontId="50" fillId="0" borderId="2" xfId="0" applyNumberFormat="1" applyFont="1" applyFill="1" applyBorder="1" applyAlignment="1" applyProtection="1">
      <alignment horizontal="left" vertical="top" wrapText="1"/>
    </xf>
    <xf numFmtId="168" fontId="50" fillId="0" borderId="0" xfId="0" applyNumberFormat="1" applyFont="1" applyFill="1" applyBorder="1" applyAlignment="1" applyProtection="1">
      <alignment horizontal="left" vertical="top"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13" fillId="0" borderId="3" xfId="0" applyFont="1" applyBorder="1" applyAlignment="1" applyProtection="1">
      <alignment horizontal="left"/>
    </xf>
    <xf numFmtId="0" fontId="13" fillId="0" borderId="4" xfId="0" applyFont="1" applyBorder="1" applyAlignment="1" applyProtection="1">
      <alignment horizontal="left"/>
    </xf>
    <xf numFmtId="0" fontId="13" fillId="0" borderId="5" xfId="0" applyFont="1" applyBorder="1" applyAlignment="1" applyProtection="1">
      <alignment horizontal="left"/>
    </xf>
    <xf numFmtId="14" fontId="13" fillId="5" borderId="11" xfId="0" applyNumberFormat="1" applyFont="1" applyFill="1" applyBorder="1" applyAlignment="1" applyProtection="1">
      <alignment horizontal="center"/>
      <protection locked="0"/>
    </xf>
    <xf numFmtId="168" fontId="22" fillId="0" borderId="3" xfId="0" applyNumberFormat="1" applyFont="1" applyFill="1" applyBorder="1" applyAlignment="1" applyProtection="1">
      <alignment horizontal="left" vertical="top"/>
    </xf>
    <xf numFmtId="168" fontId="22" fillId="0" borderId="4" xfId="0" applyNumberFormat="1" applyFont="1" applyFill="1" applyBorder="1" applyAlignment="1" applyProtection="1">
      <alignment horizontal="left" vertical="top"/>
    </xf>
    <xf numFmtId="168" fontId="22" fillId="0" borderId="5" xfId="0" applyNumberFormat="1" applyFont="1" applyFill="1" applyBorder="1" applyAlignment="1" applyProtection="1">
      <alignment horizontal="left" vertical="top"/>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2" fillId="5" borderId="11"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vertical="top" wrapText="1"/>
    </xf>
    <xf numFmtId="0" fontId="20" fillId="0" borderId="3" xfId="0" applyFont="1" applyBorder="1" applyAlignment="1" applyProtection="1">
      <alignment horizontal="center" wrapText="1"/>
    </xf>
    <xf numFmtId="0" fontId="20" fillId="0" borderId="4" xfId="0" applyFont="1" applyBorder="1" applyAlignment="1" applyProtection="1">
      <alignment horizontal="center" wrapText="1"/>
    </xf>
    <xf numFmtId="0" fontId="20" fillId="0" borderId="5" xfId="0" applyFont="1" applyBorder="1" applyAlignment="1" applyProtection="1">
      <alignment horizontal="center" wrapText="1"/>
    </xf>
    <xf numFmtId="0" fontId="21"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21" fillId="44" borderId="3" xfId="0" applyNumberFormat="1" applyFont="1" applyFill="1" applyBorder="1" applyAlignment="1" applyProtection="1">
      <alignment horizontal="center"/>
      <protection locked="0"/>
    </xf>
    <xf numFmtId="180" fontId="21" fillId="44" borderId="4" xfId="0" applyNumberFormat="1" applyFont="1" applyFill="1" applyBorder="1" applyAlignment="1" applyProtection="1">
      <alignment horizontal="center"/>
      <protection locked="0"/>
    </xf>
    <xf numFmtId="180" fontId="21" fillId="44" borderId="5" xfId="0" applyNumberFormat="1" applyFont="1" applyFill="1" applyBorder="1" applyAlignment="1" applyProtection="1">
      <alignment horizontal="center"/>
      <protection locked="0"/>
    </xf>
    <xf numFmtId="168" fontId="13" fillId="44" borderId="3" xfId="0" applyNumberFormat="1" applyFont="1" applyFill="1" applyBorder="1" applyAlignment="1" applyProtection="1">
      <alignment horizontal="center"/>
      <protection locked="0"/>
    </xf>
    <xf numFmtId="168" fontId="13" fillId="44" borderId="4" xfId="0" applyNumberFormat="1" applyFont="1" applyFill="1" applyBorder="1" applyAlignment="1" applyProtection="1">
      <alignment horizontal="center"/>
      <protection locked="0"/>
    </xf>
    <xf numFmtId="168" fontId="13"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20"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75" fontId="13" fillId="44" borderId="3" xfId="0" applyNumberFormat="1" applyFont="1" applyFill="1" applyBorder="1" applyAlignment="1" applyProtection="1">
      <alignment horizontal="center"/>
      <protection locked="0"/>
    </xf>
    <xf numFmtId="175" fontId="13" fillId="44" borderId="4" xfId="0" applyNumberFormat="1" applyFont="1" applyFill="1" applyBorder="1" applyAlignment="1" applyProtection="1">
      <alignment horizontal="center"/>
      <protection locked="0"/>
    </xf>
    <xf numFmtId="175" fontId="13" fillId="44" borderId="5" xfId="0" applyNumberFormat="1" applyFon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22" fillId="5" borderId="11" xfId="0" applyFont="1" applyFill="1" applyBorder="1" applyAlignment="1" applyProtection="1">
      <alignment horizontal="center"/>
      <protection locked="0"/>
    </xf>
    <xf numFmtId="10" fontId="22" fillId="0" borderId="11" xfId="0" applyNumberFormat="1" applyFont="1" applyFill="1" applyBorder="1" applyAlignment="1" applyProtection="1">
      <alignment horizontal="center"/>
    </xf>
    <xf numFmtId="168" fontId="22"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21" fillId="44" borderId="6" xfId="0" applyFont="1" applyFill="1" applyBorder="1" applyAlignment="1" applyProtection="1">
      <alignment horizontal="left"/>
      <protection locked="0"/>
    </xf>
    <xf numFmtId="0" fontId="13" fillId="0" borderId="0" xfId="0" applyFont="1" applyAlignment="1" applyProtection="1">
      <alignment horizontal="left" wrapText="1"/>
    </xf>
    <xf numFmtId="0" fontId="13" fillId="44" borderId="4" xfId="0" applyFont="1" applyFill="1" applyBorder="1" applyAlignment="1" applyProtection="1">
      <alignment horizontal="left" wrapText="1"/>
      <protection locked="0"/>
    </xf>
    <xf numFmtId="0" fontId="20" fillId="0" borderId="9" xfId="0" applyFont="1" applyFill="1" applyBorder="1" applyAlignment="1" applyProtection="1">
      <alignment horizontal="center"/>
    </xf>
    <xf numFmtId="0" fontId="20" fillId="0" borderId="6" xfId="0" applyFont="1" applyFill="1" applyBorder="1" applyAlignment="1" applyProtection="1">
      <alignment horizontal="center"/>
    </xf>
    <xf numFmtId="0" fontId="20" fillId="0" borderId="10" xfId="0" applyFont="1" applyFill="1" applyBorder="1" applyAlignment="1" applyProtection="1">
      <alignment horizontal="center"/>
    </xf>
    <xf numFmtId="175" fontId="13" fillId="0" borderId="3" xfId="543" applyNumberFormat="1" applyFont="1" applyFill="1" applyBorder="1" applyAlignment="1" applyProtection="1">
      <alignment horizontal="center" vertical="center"/>
    </xf>
    <xf numFmtId="175" fontId="13" fillId="0" borderId="4" xfId="543" applyNumberFormat="1" applyFont="1" applyFill="1" applyBorder="1" applyAlignment="1" applyProtection="1">
      <alignment horizontal="center" vertical="center"/>
    </xf>
    <xf numFmtId="175" fontId="13"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3" fillId="0" borderId="0" xfId="543" applyFont="1" applyBorder="1" applyAlignment="1" applyProtection="1">
      <alignment horizontal="lef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13" fillId="0" borderId="6" xfId="543" applyFont="1" applyBorder="1" applyAlignment="1" applyProtection="1">
      <alignment horizontal="left"/>
    </xf>
    <xf numFmtId="0" fontId="32" fillId="5" borderId="6" xfId="0" applyFont="1" applyFill="1" applyBorder="1" applyAlignment="1" applyProtection="1">
      <alignment horizontal="left"/>
      <protection locked="0"/>
    </xf>
    <xf numFmtId="0" fontId="0" fillId="0" borderId="5" xfId="0" applyBorder="1" applyAlignment="1" applyProtection="1">
      <alignment horizontal="left"/>
    </xf>
    <xf numFmtId="0" fontId="13" fillId="5" borderId="6" xfId="0" applyFont="1"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68" fontId="13" fillId="0" borderId="3" xfId="0" applyNumberFormat="1" applyFont="1" applyFill="1" applyBorder="1" applyAlignment="1" applyProtection="1">
      <alignment horizontal="left" vertical="top"/>
    </xf>
    <xf numFmtId="3" fontId="22"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2" fillId="5" borderId="4" xfId="0" applyNumberFormat="1" applyFont="1" applyFill="1" applyBorder="1" applyAlignment="1" applyProtection="1">
      <alignment horizontal="right"/>
      <protection locked="0"/>
    </xf>
    <xf numFmtId="0" fontId="22" fillId="5" borderId="0" xfId="0" applyFont="1" applyFill="1" applyBorder="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2"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3" fillId="0" borderId="0" xfId="0" applyFont="1" applyFill="1" applyAlignment="1" applyProtection="1">
      <alignment horizontal="left"/>
      <protection locked="0"/>
    </xf>
    <xf numFmtId="0" fontId="55" fillId="2" borderId="3" xfId="0" applyFont="1" applyFill="1" applyBorder="1" applyAlignment="1" applyProtection="1">
      <alignment horizontal="center" vertical="top"/>
    </xf>
    <xf numFmtId="0" fontId="55" fillId="2" borderId="4" xfId="0" applyFont="1" applyFill="1" applyBorder="1" applyAlignment="1" applyProtection="1">
      <alignment horizontal="center" vertical="top"/>
    </xf>
    <xf numFmtId="0" fontId="55" fillId="2" borderId="5" xfId="0" applyFont="1" applyFill="1" applyBorder="1" applyAlignment="1" applyProtection="1">
      <alignment horizontal="center" vertical="top"/>
    </xf>
    <xf numFmtId="0" fontId="22" fillId="0" borderId="6" xfId="0" applyFont="1" applyBorder="1" applyAlignment="1" applyProtection="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pplyProtection="1">
      <alignment vertical="top" wrapText="1"/>
    </xf>
    <xf numFmtId="0" fontId="50" fillId="0" borderId="0" xfId="0" applyFont="1" applyBorder="1" applyAlignment="1" applyProtection="1">
      <alignment vertical="top" wrapText="1"/>
    </xf>
    <xf numFmtId="0" fontId="22" fillId="0" borderId="2" xfId="0" applyFont="1" applyBorder="1" applyAlignment="1" applyProtection="1">
      <alignment horizontal="left" vertical="top" wrapText="1"/>
    </xf>
    <xf numFmtId="0" fontId="22" fillId="0" borderId="2" xfId="0" applyFont="1" applyBorder="1" applyAlignment="1">
      <alignment horizontal="left" vertical="top" wrapText="1"/>
    </xf>
    <xf numFmtId="0" fontId="51" fillId="0" borderId="0" xfId="0" applyFont="1" applyBorder="1" applyAlignment="1" applyProtection="1">
      <alignment vertical="top" wrapText="1"/>
    </xf>
    <xf numFmtId="0" fontId="0" fillId="0" borderId="0" xfId="0" applyAlignment="1">
      <alignment vertical="top" wrapText="1"/>
    </xf>
    <xf numFmtId="0" fontId="22" fillId="0" borderId="0" xfId="0" applyFont="1" applyBorder="1" applyAlignment="1" applyProtection="1">
      <alignment vertical="top" wrapText="1"/>
    </xf>
    <xf numFmtId="0" fontId="22" fillId="0" borderId="6" xfId="0" applyFont="1" applyFill="1" applyBorder="1" applyAlignment="1" applyProtection="1">
      <alignment horizontal="right" vertical="top" wrapText="1"/>
    </xf>
    <xf numFmtId="0" fontId="22" fillId="0" borderId="6" xfId="0" applyFont="1" applyFill="1" applyBorder="1" applyAlignment="1">
      <alignment vertical="top" wrapText="1"/>
    </xf>
    <xf numFmtId="0" fontId="51" fillId="0" borderId="0" xfId="570" applyFont="1" applyFill="1" applyBorder="1" applyAlignment="1" applyProtection="1">
      <alignment vertical="top" wrapText="1"/>
    </xf>
    <xf numFmtId="0" fontId="13" fillId="0" borderId="0" xfId="570" applyFill="1" applyBorder="1" applyAlignment="1">
      <alignment vertical="top" wrapText="1"/>
    </xf>
    <xf numFmtId="0" fontId="13" fillId="0" borderId="0" xfId="570" applyFont="1" applyFill="1" applyBorder="1" applyAlignment="1" applyProtection="1">
      <alignment horizontal="right" vertical="top" wrapText="1"/>
    </xf>
    <xf numFmtId="0" fontId="13" fillId="0" borderId="0" xfId="570" applyFont="1" applyFill="1" applyBorder="1" applyAlignment="1">
      <alignment vertical="top" wrapText="1"/>
    </xf>
    <xf numFmtId="0" fontId="13" fillId="0" borderId="0" xfId="570" applyFont="1" applyFill="1" applyBorder="1" applyAlignment="1" applyProtection="1">
      <alignment horizontal="left" vertical="top" wrapText="1"/>
    </xf>
    <xf numFmtId="0" fontId="13" fillId="0" borderId="0" xfId="570" applyFont="1" applyFill="1" applyBorder="1" applyAlignment="1">
      <alignment horizontal="left" vertical="top" wrapText="1"/>
    </xf>
    <xf numFmtId="0" fontId="19" fillId="3" borderId="3" xfId="0" applyFont="1" applyFill="1" applyBorder="1" applyAlignment="1" applyProtection="1">
      <alignment horizontal="left" vertical="top"/>
    </xf>
    <xf numFmtId="0" fontId="19" fillId="3" borderId="4" xfId="0" applyFont="1" applyFill="1" applyBorder="1" applyAlignment="1" applyProtection="1">
      <alignment horizontal="left" vertical="top"/>
    </xf>
    <xf numFmtId="0" fontId="19" fillId="3" borderId="5" xfId="0" applyFont="1" applyFill="1" applyBorder="1" applyAlignment="1" applyProtection="1">
      <alignment horizontal="left" vertical="top"/>
    </xf>
    <xf numFmtId="0" fontId="99" fillId="45" borderId="0" xfId="8720" applyFont="1" applyFill="1" applyAlignment="1">
      <alignment horizontal="left"/>
    </xf>
    <xf numFmtId="0" fontId="3" fillId="44" borderId="68" xfId="8720" applyFill="1" applyBorder="1" applyAlignment="1" applyProtection="1">
      <alignment horizontal="center"/>
      <protection locked="0"/>
    </xf>
    <xf numFmtId="0" fontId="3" fillId="44" borderId="69" xfId="8720" applyFill="1" applyBorder="1" applyAlignment="1" applyProtection="1">
      <alignment horizontal="center"/>
      <protection locked="0"/>
    </xf>
    <xf numFmtId="0" fontId="3" fillId="44" borderId="70" xfId="8720" applyFill="1" applyBorder="1" applyAlignment="1" applyProtection="1">
      <alignment horizontal="center"/>
      <protection locked="0"/>
    </xf>
    <xf numFmtId="0" fontId="20" fillId="45" borderId="0" xfId="8720" applyFont="1" applyFill="1" applyAlignment="1">
      <alignment horizontal="left" vertical="top"/>
    </xf>
    <xf numFmtId="0" fontId="99" fillId="45" borderId="0" xfId="4504" applyFont="1" applyFill="1" applyBorder="1" applyAlignment="1">
      <alignment horizontal="left" vertical="top"/>
    </xf>
    <xf numFmtId="0" fontId="99" fillId="49" borderId="0" xfId="8720" applyFont="1" applyFill="1" applyAlignment="1">
      <alignment horizontal="left" vertical="top" wrapText="1"/>
    </xf>
    <xf numFmtId="0" fontId="99" fillId="49" borderId="42" xfId="8720" applyFont="1" applyFill="1" applyBorder="1" applyAlignment="1">
      <alignment horizontal="center"/>
    </xf>
    <xf numFmtId="0" fontId="61" fillId="49" borderId="66" xfId="8720" applyFont="1" applyFill="1" applyBorder="1" applyAlignment="1">
      <alignment horizontal="center"/>
    </xf>
    <xf numFmtId="0" fontId="61" fillId="49" borderId="29" xfId="8720" applyFont="1" applyFill="1" applyBorder="1" applyAlignment="1">
      <alignment horizontal="center"/>
    </xf>
    <xf numFmtId="0" fontId="61" fillId="49" borderId="31" xfId="8720" applyFont="1" applyFill="1" applyBorder="1" applyAlignment="1">
      <alignment horizontal="center"/>
    </xf>
    <xf numFmtId="0" fontId="3" fillId="49" borderId="67" xfId="8720" applyFill="1" applyBorder="1" applyAlignment="1">
      <alignment horizontal="center"/>
    </xf>
    <xf numFmtId="0" fontId="3" fillId="49" borderId="0" xfId="8720" applyFill="1" applyAlignment="1">
      <alignment horizontal="center"/>
    </xf>
    <xf numFmtId="0" fontId="3" fillId="49" borderId="41" xfId="8720" applyFill="1" applyBorder="1" applyAlignment="1">
      <alignment horizontal="center"/>
    </xf>
    <xf numFmtId="0" fontId="20" fillId="49" borderId="67" xfId="8720" applyFont="1" applyFill="1" applyBorder="1" applyAlignment="1">
      <alignment horizontal="center"/>
    </xf>
    <xf numFmtId="0" fontId="20" fillId="49" borderId="0" xfId="8720" applyFont="1" applyFill="1" applyAlignment="1">
      <alignment horizontal="center"/>
    </xf>
    <xf numFmtId="0" fontId="20" fillId="49" borderId="41" xfId="8720" applyFont="1" applyFill="1" applyBorder="1" applyAlignment="1">
      <alignment horizontal="center"/>
    </xf>
    <xf numFmtId="0" fontId="99" fillId="49" borderId="67" xfId="8720" applyFont="1" applyFill="1" applyBorder="1" applyAlignment="1">
      <alignment horizontal="center"/>
    </xf>
    <xf numFmtId="0" fontId="99" fillId="49" borderId="0" xfId="8720" applyFont="1" applyFill="1" applyAlignment="1">
      <alignment horizontal="center"/>
    </xf>
    <xf numFmtId="0" fontId="99" fillId="49" borderId="41" xfId="8720" applyFont="1" applyFill="1" applyBorder="1" applyAlignment="1">
      <alignment horizontal="center"/>
    </xf>
    <xf numFmtId="0" fontId="99" fillId="49" borderId="0" xfId="8720" applyFont="1" applyFill="1" applyAlignment="1">
      <alignment horizontal="left"/>
    </xf>
    <xf numFmtId="0" fontId="99" fillId="46" borderId="74" xfId="8720" applyFont="1" applyFill="1" applyBorder="1" applyAlignment="1">
      <alignment horizontal="center"/>
    </xf>
    <xf numFmtId="0" fontId="99" fillId="46" borderId="75" xfId="8720" applyFont="1" applyFill="1" applyBorder="1" applyAlignment="1">
      <alignment horizontal="center"/>
    </xf>
    <xf numFmtId="183" fontId="149" fillId="45" borderId="75" xfId="701" applyNumberFormat="1" applyFont="1" applyFill="1" applyBorder="1" applyAlignment="1">
      <alignment horizontal="center"/>
    </xf>
    <xf numFmtId="183" fontId="149" fillId="45" borderId="95" xfId="701" applyNumberFormat="1" applyFont="1" applyFill="1" applyBorder="1" applyAlignment="1">
      <alignment horizontal="center"/>
    </xf>
    <xf numFmtId="0" fontId="145" fillId="44" borderId="82" xfId="8720" applyFont="1" applyFill="1" applyBorder="1" applyAlignment="1">
      <alignment horizontal="left"/>
    </xf>
    <xf numFmtId="0" fontId="145" fillId="44" borderId="11" xfId="8720" applyFont="1" applyFill="1" applyBorder="1" applyAlignment="1">
      <alignment horizontal="left"/>
    </xf>
    <xf numFmtId="183" fontId="50" fillId="44" borderId="11" xfId="701" applyNumberFormat="1" applyFont="1" applyFill="1" applyBorder="1" applyAlignment="1" applyProtection="1">
      <alignment horizontal="center"/>
      <protection locked="0"/>
    </xf>
    <xf numFmtId="183" fontId="50" fillId="44" borderId="93" xfId="701" applyNumberFormat="1" applyFont="1" applyFill="1" applyBorder="1" applyAlignment="1" applyProtection="1">
      <alignment horizontal="center"/>
      <protection locked="0"/>
    </xf>
    <xf numFmtId="0" fontId="144" fillId="46" borderId="74" xfId="8720" applyFont="1" applyFill="1" applyBorder="1" applyAlignment="1">
      <alignment horizontal="center"/>
    </xf>
    <xf numFmtId="0" fontId="144" fillId="46" borderId="75" xfId="8720" applyFont="1" applyFill="1" applyBorder="1" applyAlignment="1">
      <alignment horizontal="center"/>
    </xf>
    <xf numFmtId="183" fontId="51" fillId="45" borderId="75" xfId="701" applyNumberFormat="1" applyFont="1" applyFill="1" applyBorder="1" applyAlignment="1" applyProtection="1">
      <alignment horizontal="center"/>
      <protection locked="0"/>
    </xf>
    <xf numFmtId="183" fontId="51" fillId="45" borderId="95" xfId="701" applyNumberFormat="1" applyFont="1" applyFill="1" applyBorder="1" applyAlignment="1" applyProtection="1">
      <alignment horizontal="center"/>
      <protection locked="0"/>
    </xf>
    <xf numFmtId="0" fontId="158" fillId="46" borderId="67" xfId="8720" applyFont="1" applyFill="1" applyBorder="1" applyAlignment="1">
      <alignment horizontal="center"/>
    </xf>
    <xf numFmtId="0" fontId="158" fillId="46" borderId="0" xfId="8720" applyFont="1" applyFill="1" applyAlignment="1">
      <alignment horizontal="center"/>
    </xf>
    <xf numFmtId="0" fontId="158" fillId="46" borderId="12" xfId="8720" applyFont="1" applyFill="1" applyBorder="1" applyAlignment="1">
      <alignment horizontal="center"/>
    </xf>
    <xf numFmtId="183" fontId="149" fillId="45" borderId="105" xfId="701" applyNumberFormat="1" applyFont="1" applyFill="1" applyBorder="1" applyAlignment="1">
      <alignment horizontal="center"/>
    </xf>
    <xf numFmtId="183" fontId="149" fillId="45" borderId="29" xfId="701" applyNumberFormat="1" applyFont="1" applyFill="1" applyBorder="1" applyAlignment="1">
      <alignment horizontal="center"/>
    </xf>
    <xf numFmtId="183" fontId="149" fillId="45" borderId="31" xfId="701" applyNumberFormat="1" applyFont="1" applyFill="1" applyBorder="1" applyAlignment="1">
      <alignment horizontal="center"/>
    </xf>
    <xf numFmtId="0" fontId="145" fillId="44" borderId="83" xfId="8720" applyFont="1" applyFill="1" applyBorder="1" applyAlignment="1" applyProtection="1">
      <alignment horizontal="center"/>
      <protection locked="0"/>
    </xf>
    <xf numFmtId="0" fontId="145" fillId="44" borderId="84" xfId="8720" applyFont="1" applyFill="1" applyBorder="1" applyAlignment="1" applyProtection="1">
      <alignment horizontal="center"/>
      <protection locked="0"/>
    </xf>
    <xf numFmtId="0" fontId="51" fillId="44" borderId="75" xfId="8720" applyFont="1" applyFill="1" applyBorder="1" applyAlignment="1" applyProtection="1">
      <alignment horizontal="center"/>
      <protection locked="0"/>
    </xf>
    <xf numFmtId="0" fontId="51" fillId="44" borderId="95" xfId="8720" applyFont="1" applyFill="1" applyBorder="1" applyAlignment="1" applyProtection="1">
      <alignment horizontal="center"/>
      <protection locked="0"/>
    </xf>
    <xf numFmtId="183" fontId="3" fillId="44" borderId="84" xfId="701" applyNumberFormat="1" applyFont="1" applyFill="1" applyBorder="1" applyAlignment="1" applyProtection="1">
      <alignment horizontal="center"/>
      <protection locked="0"/>
    </xf>
    <xf numFmtId="183" fontId="3" fillId="44" borderId="87" xfId="701" applyNumberFormat="1" applyFont="1" applyFill="1" applyBorder="1" applyAlignment="1" applyProtection="1">
      <alignment horizontal="center"/>
      <protection locked="0"/>
    </xf>
    <xf numFmtId="0" fontId="3" fillId="44" borderId="83" xfId="8720" applyFill="1" applyBorder="1" applyAlignment="1" applyProtection="1">
      <alignment horizontal="center"/>
      <protection locked="0"/>
    </xf>
    <xf numFmtId="0" fontId="3" fillId="44" borderId="84" xfId="8720" applyFill="1" applyBorder="1" applyAlignment="1" applyProtection="1">
      <alignment horizontal="center"/>
      <protection locked="0"/>
    </xf>
    <xf numFmtId="0" fontId="3" fillId="44" borderId="87" xfId="8720" applyFill="1" applyBorder="1" applyAlignment="1" applyProtection="1">
      <alignment horizontal="center"/>
      <protection locked="0"/>
    </xf>
    <xf numFmtId="0" fontId="145" fillId="44" borderId="94" xfId="8720" applyFont="1" applyFill="1" applyBorder="1" applyAlignment="1" applyProtection="1">
      <alignment horizontal="center"/>
      <protection locked="0"/>
    </xf>
    <xf numFmtId="0" fontId="145" fillId="44" borderId="4" xfId="8720" applyFont="1" applyFill="1" applyBorder="1" applyAlignment="1" applyProtection="1">
      <alignment horizontal="center"/>
      <protection locked="0"/>
    </xf>
    <xf numFmtId="0" fontId="51" fillId="44" borderId="11" xfId="8720" applyFont="1" applyFill="1" applyBorder="1" applyAlignment="1" applyProtection="1">
      <alignment horizontal="center"/>
      <protection locked="0"/>
    </xf>
    <xf numFmtId="0" fontId="51" fillId="44" borderId="93" xfId="8720" applyFont="1" applyFill="1" applyBorder="1" applyAlignment="1" applyProtection="1">
      <alignment horizontal="center"/>
      <protection locked="0"/>
    </xf>
    <xf numFmtId="183" fontId="3" fillId="44" borderId="4" xfId="701" applyNumberFormat="1" applyFont="1" applyFill="1" applyBorder="1" applyAlignment="1" applyProtection="1">
      <alignment horizontal="center"/>
    </xf>
    <xf numFmtId="183" fontId="3" fillId="44" borderId="81" xfId="701" applyNumberFormat="1" applyFont="1" applyFill="1" applyBorder="1" applyAlignment="1" applyProtection="1">
      <alignment horizontal="center"/>
    </xf>
    <xf numFmtId="0" fontId="3" fillId="44" borderId="94" xfId="8720" applyFill="1" applyBorder="1" applyAlignment="1" applyProtection="1">
      <alignment horizontal="center"/>
      <protection locked="0"/>
    </xf>
    <xf numFmtId="0" fontId="3" fillId="44" borderId="4" xfId="8720" applyFill="1" applyBorder="1" applyAlignment="1" applyProtection="1">
      <alignment horizontal="center"/>
      <protection locked="0"/>
    </xf>
    <xf numFmtId="0" fontId="3" fillId="44" borderId="81" xfId="8720" applyFill="1" applyBorder="1" applyAlignment="1" applyProtection="1">
      <alignment horizontal="center"/>
      <protection locked="0"/>
    </xf>
    <xf numFmtId="0" fontId="51" fillId="44" borderId="94" xfId="8720" applyFont="1" applyFill="1" applyBorder="1" applyAlignment="1" applyProtection="1">
      <alignment horizontal="center"/>
      <protection locked="0"/>
    </xf>
    <xf numFmtId="0" fontId="51" fillId="44" borderId="4" xfId="8720" applyFont="1" applyFill="1" applyBorder="1" applyAlignment="1" applyProtection="1">
      <alignment horizontal="center"/>
      <protection locked="0"/>
    </xf>
    <xf numFmtId="0" fontId="145" fillId="46" borderId="94" xfId="8720" applyFont="1" applyFill="1" applyBorder="1" applyAlignment="1">
      <alignment horizontal="center"/>
    </xf>
    <xf numFmtId="0" fontId="145" fillId="46" borderId="4" xfId="8720" applyFont="1" applyFill="1" applyBorder="1" applyAlignment="1">
      <alignment horizontal="center"/>
    </xf>
    <xf numFmtId="0" fontId="145" fillId="46" borderId="81" xfId="8720" applyFont="1" applyFill="1" applyBorder="1" applyAlignment="1">
      <alignment horizontal="center"/>
    </xf>
    <xf numFmtId="0" fontId="145" fillId="46" borderId="71" xfId="8720" applyFont="1" applyFill="1" applyBorder="1" applyAlignment="1">
      <alignment horizontal="center"/>
    </xf>
    <xf numFmtId="0" fontId="145" fillId="46" borderId="72" xfId="8720" applyFont="1" applyFill="1" applyBorder="1" applyAlignment="1">
      <alignment horizontal="center"/>
    </xf>
    <xf numFmtId="164" fontId="50" fillId="46" borderId="72" xfId="8721" applyNumberFormat="1" applyFont="1" applyFill="1" applyBorder="1" applyAlignment="1" applyProtection="1">
      <alignment horizontal="center"/>
      <protection locked="0"/>
    </xf>
    <xf numFmtId="164" fontId="50" fillId="46" borderId="76" xfId="8721" applyNumberFormat="1" applyFont="1" applyFill="1" applyBorder="1" applyAlignment="1" applyProtection="1">
      <alignment horizontal="center"/>
      <protection locked="0"/>
    </xf>
    <xf numFmtId="183" fontId="3" fillId="45" borderId="4" xfId="701" applyNumberFormat="1" applyFont="1" applyFill="1" applyBorder="1" applyAlignment="1">
      <alignment horizontal="center"/>
    </xf>
    <xf numFmtId="183" fontId="3" fillId="45" borderId="81" xfId="701" applyNumberFormat="1" applyFont="1" applyFill="1" applyBorder="1" applyAlignment="1">
      <alignment horizontal="center"/>
    </xf>
    <xf numFmtId="0" fontId="144" fillId="46" borderId="83" xfId="8720" applyFont="1" applyFill="1" applyBorder="1" applyAlignment="1">
      <alignment horizontal="center"/>
    </xf>
    <xf numFmtId="0" fontId="144" fillId="46" borderId="84" xfId="8720" applyFont="1" applyFill="1" applyBorder="1" applyAlignment="1">
      <alignment horizontal="center"/>
    </xf>
    <xf numFmtId="168" fontId="163" fillId="45" borderId="11" xfId="8721" applyNumberFormat="1" applyFont="1" applyFill="1" applyBorder="1" applyAlignment="1">
      <alignment horizontal="center"/>
    </xf>
    <xf numFmtId="0" fontId="99" fillId="46" borderId="94" xfId="8720" applyFont="1" applyFill="1" applyBorder="1" applyAlignment="1">
      <alignment horizontal="center"/>
    </xf>
    <xf numFmtId="0" fontId="99" fillId="46" borderId="4" xfId="8720" applyFont="1" applyFill="1" applyBorder="1" applyAlignment="1">
      <alignment horizontal="center"/>
    </xf>
    <xf numFmtId="0" fontId="99" fillId="46" borderId="81" xfId="8720" applyFont="1" applyFill="1" applyBorder="1" applyAlignment="1">
      <alignment horizontal="center"/>
    </xf>
    <xf numFmtId="183" fontId="50" fillId="45" borderId="4" xfId="701" applyNumberFormat="1" applyFont="1" applyFill="1" applyBorder="1" applyAlignment="1">
      <alignment horizontal="center"/>
    </xf>
    <xf numFmtId="183" fontId="50" fillId="45" borderId="81" xfId="701" applyNumberFormat="1" applyFont="1" applyFill="1" applyBorder="1" applyAlignment="1">
      <alignment horizontal="center"/>
    </xf>
    <xf numFmtId="0" fontId="145" fillId="46" borderId="5" xfId="8720" applyFont="1" applyFill="1" applyBorder="1" applyAlignment="1">
      <alignment horizontal="center"/>
    </xf>
    <xf numFmtId="168" fontId="50" fillId="44" borderId="11" xfId="8721" applyNumberFormat="1" applyFont="1" applyFill="1" applyBorder="1" applyAlignment="1" applyProtection="1">
      <alignment horizontal="center"/>
      <protection locked="0"/>
    </xf>
    <xf numFmtId="0" fontId="144" fillId="46" borderId="94" xfId="8720" applyFont="1" applyFill="1" applyBorder="1" applyAlignment="1">
      <alignment horizontal="center"/>
    </xf>
    <xf numFmtId="0" fontId="144" fillId="46" borderId="4" xfId="8720" applyFont="1" applyFill="1" applyBorder="1" applyAlignment="1">
      <alignment horizontal="center"/>
    </xf>
    <xf numFmtId="0" fontId="144" fillId="46" borderId="81" xfId="8720" applyFont="1" applyFill="1" applyBorder="1" applyAlignment="1">
      <alignment horizontal="center"/>
    </xf>
    <xf numFmtId="183" fontId="50" fillId="44" borderId="4" xfId="701" applyNumberFormat="1" applyFont="1" applyFill="1" applyBorder="1" applyAlignment="1" applyProtection="1">
      <alignment horizontal="center"/>
      <protection locked="0"/>
    </xf>
    <xf numFmtId="183" fontId="50" fillId="44" borderId="81" xfId="701" applyNumberFormat="1" applyFont="1" applyFill="1" applyBorder="1" applyAlignment="1" applyProtection="1">
      <alignment horizontal="center"/>
      <protection locked="0"/>
    </xf>
    <xf numFmtId="0" fontId="145" fillId="44" borderId="81" xfId="8720" applyFont="1" applyFill="1" applyBorder="1" applyAlignment="1" applyProtection="1">
      <alignment horizontal="center"/>
      <protection locked="0"/>
    </xf>
    <xf numFmtId="0" fontId="145" fillId="48" borderId="94" xfId="8720" applyFont="1" applyFill="1" applyBorder="1" applyAlignment="1">
      <alignment horizontal="center"/>
    </xf>
    <xf numFmtId="0" fontId="145" fillId="48" borderId="4" xfId="8720" applyFont="1" applyFill="1" applyBorder="1" applyAlignment="1">
      <alignment horizontal="center"/>
    </xf>
    <xf numFmtId="0" fontId="145" fillId="48" borderId="5" xfId="8720" applyFont="1" applyFill="1" applyBorder="1" applyAlignment="1">
      <alignment horizontal="center"/>
    </xf>
    <xf numFmtId="168" fontId="149" fillId="48" borderId="3" xfId="8721" applyNumberFormat="1" applyFont="1" applyFill="1" applyBorder="1" applyAlignment="1">
      <alignment horizontal="center"/>
    </xf>
    <xf numFmtId="168" fontId="149" fillId="48" borderId="4" xfId="8721" applyNumberFormat="1" applyFont="1" applyFill="1" applyBorder="1" applyAlignment="1">
      <alignment horizontal="center"/>
    </xf>
    <xf numFmtId="168" fontId="149" fillId="48" borderId="5" xfId="8721" applyNumberFormat="1" applyFont="1" applyFill="1" applyBorder="1" applyAlignment="1">
      <alignment horizontal="center"/>
    </xf>
    <xf numFmtId="0" fontId="145" fillId="48" borderId="81" xfId="8720" applyFont="1" applyFill="1" applyBorder="1" applyAlignment="1">
      <alignment horizontal="center"/>
    </xf>
    <xf numFmtId="0" fontId="145" fillId="46" borderId="82" xfId="8720" applyFont="1" applyFill="1" applyBorder="1" applyAlignment="1">
      <alignment horizontal="center"/>
    </xf>
    <xf numFmtId="0" fontId="145" fillId="46" borderId="11" xfId="8720" applyFont="1" applyFill="1" applyBorder="1" applyAlignment="1">
      <alignment horizontal="center"/>
    </xf>
    <xf numFmtId="0" fontId="3" fillId="44" borderId="11" xfId="8720" applyFill="1" applyBorder="1" applyAlignment="1" applyProtection="1">
      <alignment horizontal="center"/>
      <protection locked="0"/>
    </xf>
    <xf numFmtId="14" fontId="3" fillId="44" borderId="11" xfId="8720" applyNumberFormat="1" applyFill="1" applyBorder="1" applyAlignment="1" applyProtection="1">
      <alignment horizontal="center"/>
      <protection locked="0"/>
    </xf>
    <xf numFmtId="0" fontId="3" fillId="46" borderId="77" xfId="8720" applyFill="1" applyBorder="1" applyAlignment="1">
      <alignment horizontal="center"/>
    </xf>
    <xf numFmtId="0" fontId="3" fillId="46" borderId="78" xfId="8720" applyFill="1" applyBorder="1" applyAlignment="1">
      <alignment horizontal="center"/>
    </xf>
    <xf numFmtId="0" fontId="3" fillId="46" borderId="79" xfId="8720" applyFill="1" applyBorder="1" applyAlignment="1">
      <alignment horizontal="center"/>
    </xf>
    <xf numFmtId="0" fontId="145" fillId="46" borderId="78" xfId="8720" applyFont="1" applyFill="1" applyBorder="1" applyAlignment="1">
      <alignment horizontal="center"/>
    </xf>
    <xf numFmtId="0" fontId="145" fillId="46" borderId="79" xfId="8720" applyFont="1" applyFill="1" applyBorder="1" applyAlignment="1">
      <alignment horizontal="center"/>
    </xf>
    <xf numFmtId="0" fontId="51" fillId="46" borderId="77" xfId="8720" applyFont="1" applyFill="1" applyBorder="1" applyAlignment="1">
      <alignment horizontal="center"/>
    </xf>
    <xf numFmtId="0" fontId="51" fillId="46" borderId="78" xfId="8720" applyFont="1" applyFill="1" applyBorder="1" applyAlignment="1">
      <alignment horizontal="center"/>
    </xf>
    <xf numFmtId="0" fontId="51" fillId="46" borderId="79" xfId="8720" applyFont="1" applyFill="1" applyBorder="1" applyAlignment="1">
      <alignment horizontal="center"/>
    </xf>
    <xf numFmtId="0" fontId="99" fillId="46" borderId="68" xfId="8720" applyFont="1" applyFill="1" applyBorder="1" applyAlignment="1">
      <alignment horizontal="center"/>
    </xf>
    <xf numFmtId="0" fontId="99" fillId="46" borderId="69" xfId="8720" applyFont="1" applyFill="1" applyBorder="1" applyAlignment="1">
      <alignment horizontal="center"/>
    </xf>
    <xf numFmtId="0" fontId="99" fillId="46" borderId="70" xfId="8720" applyFont="1" applyFill="1" applyBorder="1" applyAlignment="1">
      <alignment horizontal="center"/>
    </xf>
    <xf numFmtId="0" fontId="144" fillId="46" borderId="71" xfId="8720" applyFont="1" applyFill="1" applyBorder="1" applyAlignment="1">
      <alignment horizontal="left"/>
    </xf>
    <xf numFmtId="0" fontId="144" fillId="46" borderId="72" xfId="8720" applyFont="1" applyFill="1" applyBorder="1" applyAlignment="1">
      <alignment horizontal="left"/>
    </xf>
    <xf numFmtId="0" fontId="144" fillId="46" borderId="76" xfId="8720" applyFont="1" applyFill="1" applyBorder="1" applyAlignment="1">
      <alignment horizontal="left"/>
    </xf>
    <xf numFmtId="0" fontId="99" fillId="46" borderId="66" xfId="8720" applyFont="1" applyFill="1" applyBorder="1" applyAlignment="1">
      <alignment horizontal="center"/>
    </xf>
    <xf numFmtId="0" fontId="99" fillId="46" borderId="29" xfId="8720" applyFont="1" applyFill="1" applyBorder="1" applyAlignment="1">
      <alignment horizontal="center"/>
    </xf>
    <xf numFmtId="0" fontId="99" fillId="46" borderId="31" xfId="8720" applyFont="1" applyFill="1" applyBorder="1" applyAlignment="1">
      <alignment horizontal="center"/>
    </xf>
    <xf numFmtId="0" fontId="3" fillId="44" borderId="82" xfId="8720" applyFill="1" applyBorder="1" applyAlignment="1" applyProtection="1">
      <alignment horizontal="left" vertical="top"/>
      <protection locked="0"/>
    </xf>
    <xf numFmtId="0" fontId="3" fillId="44" borderId="11" xfId="8720" applyFill="1" applyBorder="1" applyAlignment="1" applyProtection="1">
      <alignment horizontal="left" vertical="top"/>
      <protection locked="0"/>
    </xf>
    <xf numFmtId="0" fontId="3" fillId="44" borderId="93" xfId="8720" applyFill="1" applyBorder="1" applyAlignment="1" applyProtection="1">
      <alignment horizontal="left" vertical="top"/>
      <protection locked="0"/>
    </xf>
    <xf numFmtId="0" fontId="3" fillId="44" borderId="74" xfId="8720" applyFill="1" applyBorder="1" applyAlignment="1" applyProtection="1">
      <alignment horizontal="left" vertical="top"/>
      <protection locked="0"/>
    </xf>
    <xf numFmtId="0" fontId="3" fillId="44" borderId="75" xfId="8720" applyFill="1" applyBorder="1" applyAlignment="1" applyProtection="1">
      <alignment horizontal="left" vertical="top"/>
      <protection locked="0"/>
    </xf>
    <xf numFmtId="0" fontId="3" fillId="44" borderId="95" xfId="8720" applyFill="1" applyBorder="1" applyAlignment="1" applyProtection="1">
      <alignment horizontal="left" vertical="top"/>
      <protection locked="0"/>
    </xf>
    <xf numFmtId="0" fontId="145" fillId="46" borderId="74" xfId="8720" applyFont="1" applyFill="1" applyBorder="1" applyAlignment="1">
      <alignment horizontal="center"/>
    </xf>
    <xf numFmtId="0" fontId="145" fillId="46" borderId="75" xfId="8720" applyFont="1" applyFill="1" applyBorder="1" applyAlignment="1">
      <alignment horizontal="center"/>
    </xf>
    <xf numFmtId="0" fontId="149" fillId="44" borderId="11" xfId="8720" applyFont="1" applyFill="1" applyBorder="1" applyAlignment="1" applyProtection="1">
      <alignment horizontal="center"/>
      <protection locked="0"/>
    </xf>
    <xf numFmtId="14" fontId="149" fillId="44" borderId="11" xfId="8720" applyNumberFormat="1" applyFont="1" applyFill="1" applyBorder="1" applyAlignment="1" applyProtection="1">
      <alignment horizontal="center"/>
      <protection locked="0"/>
    </xf>
    <xf numFmtId="183" fontId="149" fillId="44" borderId="3" xfId="8721" applyNumberFormat="1" applyFont="1" applyFill="1" applyBorder="1" applyAlignment="1" applyProtection="1">
      <alignment horizontal="center"/>
      <protection locked="0"/>
    </xf>
    <xf numFmtId="183" fontId="149" fillId="44" borderId="4" xfId="8721" applyNumberFormat="1" applyFont="1" applyFill="1" applyBorder="1" applyAlignment="1" applyProtection="1">
      <alignment horizontal="center"/>
      <protection locked="0"/>
    </xf>
    <xf numFmtId="183" fontId="149" fillId="44" borderId="81" xfId="8721" applyNumberFormat="1" applyFont="1" applyFill="1" applyBorder="1" applyAlignment="1" applyProtection="1">
      <alignment horizontal="center"/>
      <protection locked="0"/>
    </xf>
    <xf numFmtId="0" fontId="149" fillId="44" borderId="75" xfId="8720" applyFont="1" applyFill="1" applyBorder="1" applyAlignment="1" applyProtection="1">
      <alignment horizontal="center"/>
      <protection locked="0"/>
    </xf>
    <xf numFmtId="14" fontId="149" fillId="44" borderId="75" xfId="8720" applyNumberFormat="1" applyFont="1" applyFill="1" applyBorder="1" applyAlignment="1" applyProtection="1">
      <alignment horizontal="center"/>
      <protection locked="0"/>
    </xf>
    <xf numFmtId="183" fontId="149" fillId="44" borderId="86" xfId="8721" applyNumberFormat="1" applyFont="1" applyFill="1" applyBorder="1" applyAlignment="1" applyProtection="1">
      <alignment horizontal="center"/>
      <protection locked="0"/>
    </xf>
    <xf numFmtId="183" fontId="149" fillId="44" borderId="84" xfId="8721" applyNumberFormat="1" applyFont="1" applyFill="1" applyBorder="1" applyAlignment="1" applyProtection="1">
      <alignment horizontal="center"/>
      <protection locked="0"/>
    </xf>
    <xf numFmtId="183" fontId="149" fillId="44" borderId="87" xfId="8721" applyNumberFormat="1" applyFont="1" applyFill="1" applyBorder="1" applyAlignment="1" applyProtection="1">
      <alignment horizontal="center"/>
      <protection locked="0"/>
    </xf>
    <xf numFmtId="183" fontId="149" fillId="44" borderId="92" xfId="8721" applyNumberFormat="1" applyFont="1" applyFill="1" applyBorder="1" applyAlignment="1" applyProtection="1">
      <alignment horizontal="center"/>
      <protection locked="0"/>
    </xf>
    <xf numFmtId="183" fontId="149" fillId="44" borderId="78" xfId="8721" applyNumberFormat="1" applyFont="1" applyFill="1" applyBorder="1" applyAlignment="1" applyProtection="1">
      <alignment horizontal="center"/>
      <protection locked="0"/>
    </xf>
    <xf numFmtId="183" fontId="149" fillId="44" borderId="79" xfId="8721" applyNumberFormat="1" applyFont="1" applyFill="1" applyBorder="1" applyAlignment="1" applyProtection="1">
      <alignment horizontal="center"/>
      <protection locked="0"/>
    </xf>
    <xf numFmtId="0" fontId="149" fillId="44" borderId="3" xfId="8720" applyFont="1" applyFill="1" applyBorder="1" applyAlignment="1" applyProtection="1">
      <alignment horizontal="center"/>
      <protection locked="0"/>
    </xf>
    <xf numFmtId="0" fontId="149" fillId="44" borderId="4" xfId="8720" applyFont="1" applyFill="1" applyBorder="1" applyAlignment="1" applyProtection="1">
      <alignment horizontal="center"/>
      <protection locked="0"/>
    </xf>
    <xf numFmtId="0" fontId="149" fillId="44" borderId="5" xfId="8720" applyFont="1" applyFill="1" applyBorder="1" applyAlignment="1" applyProtection="1">
      <alignment horizontal="center"/>
      <protection locked="0"/>
    </xf>
    <xf numFmtId="14" fontId="3" fillId="44" borderId="3" xfId="8720" applyNumberFormat="1" applyFill="1" applyBorder="1" applyAlignment="1" applyProtection="1">
      <alignment horizontal="center"/>
      <protection locked="0"/>
    </xf>
    <xf numFmtId="14" fontId="3" fillId="44" borderId="4" xfId="8720" applyNumberFormat="1" applyFill="1" applyBorder="1" applyAlignment="1" applyProtection="1">
      <alignment horizontal="center"/>
      <protection locked="0"/>
    </xf>
    <xf numFmtId="14" fontId="3" fillId="44" borderId="5" xfId="8720" applyNumberFormat="1" applyFill="1" applyBorder="1" applyAlignment="1" applyProtection="1">
      <alignment horizontal="center"/>
      <protection locked="0"/>
    </xf>
    <xf numFmtId="14" fontId="149" fillId="44" borderId="3" xfId="8720" applyNumberFormat="1" applyFont="1" applyFill="1" applyBorder="1" applyAlignment="1" applyProtection="1">
      <alignment horizontal="center"/>
      <protection locked="0"/>
    </xf>
    <xf numFmtId="14" fontId="149" fillId="44" borderId="4" xfId="8720" applyNumberFormat="1" applyFont="1" applyFill="1" applyBorder="1" applyAlignment="1" applyProtection="1">
      <alignment horizontal="center"/>
      <protection locked="0"/>
    </xf>
    <xf numFmtId="0" fontId="165" fillId="46" borderId="102" xfId="8720" applyFont="1" applyFill="1" applyBorder="1" applyAlignment="1">
      <alignment horizontal="left"/>
    </xf>
    <xf numFmtId="0" fontId="165" fillId="46" borderId="103" xfId="8720" applyFont="1" applyFill="1" applyBorder="1" applyAlignment="1">
      <alignment horizontal="left"/>
    </xf>
    <xf numFmtId="0" fontId="165" fillId="46" borderId="104" xfId="8720" applyFont="1" applyFill="1" applyBorder="1" applyAlignment="1">
      <alignment horizontal="left"/>
    </xf>
    <xf numFmtId="0" fontId="99" fillId="44" borderId="3" xfId="8720" applyFont="1" applyFill="1" applyBorder="1" applyAlignment="1" applyProtection="1">
      <alignment horizontal="center"/>
      <protection locked="0"/>
    </xf>
    <xf numFmtId="0" fontId="99" fillId="44" borderId="4" xfId="8720" applyFont="1" applyFill="1" applyBorder="1" applyAlignment="1" applyProtection="1">
      <alignment horizontal="center"/>
      <protection locked="0"/>
    </xf>
    <xf numFmtId="0" fontId="99" fillId="44" borderId="5" xfId="8720" applyFont="1" applyFill="1" applyBorder="1" applyAlignment="1" applyProtection="1">
      <alignment horizontal="center"/>
      <protection locked="0"/>
    </xf>
    <xf numFmtId="0" fontId="144" fillId="46" borderId="77" xfId="8720" applyFont="1" applyFill="1" applyBorder="1" applyAlignment="1">
      <alignment horizontal="center"/>
    </xf>
    <xf numFmtId="0" fontId="144" fillId="46" borderId="78" xfId="8720" applyFont="1" applyFill="1" applyBorder="1" applyAlignment="1">
      <alignment horizontal="center"/>
    </xf>
    <xf numFmtId="0" fontId="144" fillId="46" borderId="79" xfId="8720" applyFont="1" applyFill="1" applyBorder="1" applyAlignment="1">
      <alignment horizontal="center"/>
    </xf>
    <xf numFmtId="0" fontId="99" fillId="46" borderId="5" xfId="8720" applyFont="1" applyFill="1" applyBorder="1" applyAlignment="1">
      <alignment horizontal="center"/>
    </xf>
    <xf numFmtId="0" fontId="99" fillId="46" borderId="3" xfId="8720" applyFont="1" applyFill="1" applyBorder="1" applyAlignment="1">
      <alignment horizontal="center"/>
    </xf>
    <xf numFmtId="0" fontId="153" fillId="46" borderId="3" xfId="8720" applyFont="1" applyFill="1" applyBorder="1" applyAlignment="1">
      <alignment horizontal="center"/>
    </xf>
    <xf numFmtId="0" fontId="153" fillId="46" borderId="4" xfId="8720" applyFont="1" applyFill="1" applyBorder="1" applyAlignment="1">
      <alignment horizontal="center"/>
    </xf>
    <xf numFmtId="0" fontId="153" fillId="46" borderId="5" xfId="8720" applyFont="1" applyFill="1" applyBorder="1" applyAlignment="1">
      <alignment horizontal="center"/>
    </xf>
    <xf numFmtId="0" fontId="99" fillId="46" borderId="86" xfId="8720" applyFont="1" applyFill="1" applyBorder="1" applyAlignment="1">
      <alignment horizontal="center"/>
    </xf>
    <xf numFmtId="0" fontId="99" fillId="46" borderId="84" xfId="8720" applyFont="1" applyFill="1" applyBorder="1" applyAlignment="1">
      <alignment horizontal="center"/>
    </xf>
    <xf numFmtId="0" fontId="99" fillId="46" borderId="87" xfId="8720" applyFont="1" applyFill="1" applyBorder="1" applyAlignment="1">
      <alignment horizontal="center"/>
    </xf>
    <xf numFmtId="0" fontId="99" fillId="46" borderId="80" xfId="8720" applyFont="1" applyFill="1" applyBorder="1" applyAlignment="1">
      <alignment horizontal="center"/>
    </xf>
    <xf numFmtId="0" fontId="99" fillId="46" borderId="2" xfId="8720" applyFont="1" applyFill="1" applyBorder="1" applyAlignment="1">
      <alignment horizontal="center"/>
    </xf>
    <xf numFmtId="0" fontId="99" fillId="46" borderId="7" xfId="8720" applyFont="1" applyFill="1" applyBorder="1" applyAlignment="1">
      <alignment horizontal="center"/>
    </xf>
    <xf numFmtId="0" fontId="99" fillId="46" borderId="88" xfId="8720" applyFont="1" applyFill="1" applyBorder="1" applyAlignment="1">
      <alignment horizontal="center"/>
    </xf>
    <xf numFmtId="0" fontId="99" fillId="46" borderId="42" xfId="8720" applyFont="1" applyFill="1" applyBorder="1" applyAlignment="1">
      <alignment horizontal="center"/>
    </xf>
    <xf numFmtId="0" fontId="99" fillId="46" borderId="89" xfId="8720" applyFont="1" applyFill="1" applyBorder="1" applyAlignment="1">
      <alignment horizontal="center"/>
    </xf>
    <xf numFmtId="0" fontId="144" fillId="46" borderId="1" xfId="8720" applyFont="1" applyFill="1" applyBorder="1" applyAlignment="1">
      <alignment horizontal="center" wrapText="1"/>
    </xf>
    <xf numFmtId="0" fontId="144" fillId="46" borderId="2" xfId="8720" applyFont="1" applyFill="1" applyBorder="1" applyAlignment="1">
      <alignment horizontal="center" wrapText="1"/>
    </xf>
    <xf numFmtId="0" fontId="144" fillId="46" borderId="7" xfId="8720" applyFont="1" applyFill="1" applyBorder="1" applyAlignment="1">
      <alignment horizontal="center" wrapText="1"/>
    </xf>
    <xf numFmtId="0" fontId="144" fillId="46" borderId="9" xfId="8720" applyFont="1" applyFill="1" applyBorder="1" applyAlignment="1">
      <alignment horizontal="center" wrapText="1"/>
    </xf>
    <xf numFmtId="0" fontId="144" fillId="46" borderId="6" xfId="8720" applyFont="1" applyFill="1" applyBorder="1" applyAlignment="1">
      <alignment horizontal="center" wrapText="1"/>
    </xf>
    <xf numFmtId="0" fontId="144" fillId="46" borderId="10" xfId="8720" applyFont="1" applyFill="1" applyBorder="1" applyAlignment="1">
      <alignment horizontal="center" wrapText="1"/>
    </xf>
    <xf numFmtId="0" fontId="153" fillId="46" borderId="1" xfId="8720" applyFont="1" applyFill="1" applyBorder="1" applyAlignment="1">
      <alignment horizontal="center" wrapText="1"/>
    </xf>
    <xf numFmtId="0" fontId="153" fillId="46" borderId="2" xfId="8720" applyFont="1" applyFill="1" applyBorder="1" applyAlignment="1">
      <alignment horizontal="center" wrapText="1"/>
    </xf>
    <xf numFmtId="0" fontId="153" fillId="46" borderId="7" xfId="8720" applyFont="1" applyFill="1" applyBorder="1" applyAlignment="1">
      <alignment horizontal="center" wrapText="1"/>
    </xf>
    <xf numFmtId="0" fontId="153" fillId="46" borderId="9" xfId="8720" applyFont="1" applyFill="1" applyBorder="1" applyAlignment="1">
      <alignment horizontal="center" wrapText="1"/>
    </xf>
    <xf numFmtId="0" fontId="153" fillId="46" borderId="6" xfId="8720" applyFont="1" applyFill="1" applyBorder="1" applyAlignment="1">
      <alignment horizontal="center" wrapText="1"/>
    </xf>
    <xf numFmtId="0" fontId="153" fillId="46" borderId="10" xfId="8720" applyFont="1" applyFill="1" applyBorder="1" applyAlignment="1">
      <alignment horizontal="center" wrapText="1"/>
    </xf>
    <xf numFmtId="0" fontId="144" fillId="46" borderId="68" xfId="8720" applyFont="1" applyFill="1" applyBorder="1" applyAlignment="1">
      <alignment horizontal="center"/>
    </xf>
    <xf numFmtId="0" fontId="144" fillId="46" borderId="69" xfId="8720" applyFont="1" applyFill="1" applyBorder="1" applyAlignment="1">
      <alignment horizontal="center"/>
    </xf>
    <xf numFmtId="0" fontId="144" fillId="46" borderId="29" xfId="8720" applyFont="1" applyFill="1" applyBorder="1" applyAlignment="1">
      <alignment horizontal="center"/>
    </xf>
    <xf numFmtId="0" fontId="149" fillId="44" borderId="29" xfId="8720" applyFont="1" applyFill="1" applyBorder="1" applyAlignment="1" applyProtection="1">
      <alignment horizontal="center"/>
      <protection locked="0"/>
    </xf>
    <xf numFmtId="0" fontId="149" fillId="44" borderId="31" xfId="8720" applyFont="1" applyFill="1" applyBorder="1" applyAlignment="1" applyProtection="1">
      <alignment horizontal="center"/>
      <protection locked="0"/>
    </xf>
    <xf numFmtId="0" fontId="157" fillId="46" borderId="68" xfId="8720" applyFont="1" applyFill="1" applyBorder="1" applyAlignment="1">
      <alignment horizontal="center"/>
    </xf>
    <xf numFmtId="0" fontId="157" fillId="46" borderId="69" xfId="8720" applyFont="1" applyFill="1" applyBorder="1" applyAlignment="1">
      <alignment horizontal="center"/>
    </xf>
    <xf numFmtId="0" fontId="157" fillId="46" borderId="70" xfId="8720" applyFont="1" applyFill="1" applyBorder="1" applyAlignment="1">
      <alignment horizontal="center"/>
    </xf>
    <xf numFmtId="0" fontId="168" fillId="44" borderId="68" xfId="8720" applyFont="1" applyFill="1" applyBorder="1" applyAlignment="1" applyProtection="1">
      <alignment horizontal="left"/>
      <protection locked="0"/>
    </xf>
    <xf numFmtId="0" fontId="168" fillId="44" borderId="69" xfId="8720" applyFont="1" applyFill="1" applyBorder="1" applyAlignment="1" applyProtection="1">
      <alignment horizontal="left"/>
      <protection locked="0"/>
    </xf>
    <xf numFmtId="0" fontId="168" fillId="44" borderId="70" xfId="8720" applyFont="1" applyFill="1" applyBorder="1" applyAlignment="1" applyProtection="1">
      <alignment horizontal="left"/>
      <protection locked="0"/>
    </xf>
    <xf numFmtId="0" fontId="169" fillId="44" borderId="66" xfId="8720" applyFont="1" applyFill="1" applyBorder="1" applyAlignment="1" applyProtection="1">
      <alignment horizontal="left" vertical="top"/>
      <protection locked="0"/>
    </xf>
    <xf numFmtId="0" fontId="169" fillId="44" borderId="29" xfId="8720" applyFont="1" applyFill="1" applyBorder="1" applyAlignment="1" applyProtection="1">
      <alignment horizontal="left" vertical="top"/>
      <protection locked="0"/>
    </xf>
    <xf numFmtId="0" fontId="169" fillId="44" borderId="31" xfId="8720" applyFont="1" applyFill="1" applyBorder="1" applyAlignment="1" applyProtection="1">
      <alignment horizontal="left" vertical="top"/>
      <protection locked="0"/>
    </xf>
    <xf numFmtId="0" fontId="169" fillId="44" borderId="67" xfId="8720" applyFont="1" applyFill="1" applyBorder="1" applyAlignment="1" applyProtection="1">
      <alignment horizontal="left" vertical="top"/>
      <protection locked="0"/>
    </xf>
    <xf numFmtId="0" fontId="169" fillId="44" borderId="0" xfId="8720" applyFont="1" applyFill="1" applyAlignment="1" applyProtection="1">
      <alignment horizontal="left" vertical="top"/>
      <protection locked="0"/>
    </xf>
    <xf numFmtId="0" fontId="169" fillId="44" borderId="41" xfId="8720" applyFont="1" applyFill="1" applyBorder="1" applyAlignment="1" applyProtection="1">
      <alignment horizontal="left" vertical="top"/>
      <protection locked="0"/>
    </xf>
    <xf numFmtId="0" fontId="169" fillId="44" borderId="88" xfId="8720" applyFont="1" applyFill="1" applyBorder="1" applyAlignment="1" applyProtection="1">
      <alignment horizontal="left" vertical="top"/>
      <protection locked="0"/>
    </xf>
    <xf numFmtId="0" fontId="169" fillId="44" borderId="42" xfId="8720" applyFont="1" applyFill="1" applyBorder="1" applyAlignment="1" applyProtection="1">
      <alignment horizontal="left" vertical="top"/>
      <protection locked="0"/>
    </xf>
    <xf numFmtId="0" fontId="169" fillId="44" borderId="44" xfId="8720" applyFont="1" applyFill="1" applyBorder="1" applyAlignment="1" applyProtection="1">
      <alignment horizontal="left" vertical="top"/>
      <protection locked="0"/>
    </xf>
    <xf numFmtId="0" fontId="144" fillId="46" borderId="91" xfId="8720" applyFont="1" applyFill="1" applyBorder="1" applyAlignment="1">
      <alignment horizontal="center"/>
    </xf>
    <xf numFmtId="0" fontId="99" fillId="44" borderId="85" xfId="8720" applyFont="1" applyFill="1" applyBorder="1" applyAlignment="1" applyProtection="1">
      <alignment horizontal="center"/>
      <protection locked="0"/>
    </xf>
    <xf numFmtId="0" fontId="99" fillId="44" borderId="75" xfId="8720" applyFont="1" applyFill="1" applyBorder="1" applyAlignment="1" applyProtection="1">
      <alignment horizontal="center"/>
      <protection locked="0"/>
    </xf>
    <xf numFmtId="0" fontId="99" fillId="48" borderId="75" xfId="8720" applyFont="1" applyFill="1" applyBorder="1" applyAlignment="1" applyProtection="1">
      <alignment horizontal="center"/>
      <protection locked="0"/>
    </xf>
    <xf numFmtId="0" fontId="99" fillId="48" borderId="95" xfId="8720" applyFont="1" applyFill="1" applyBorder="1" applyAlignment="1" applyProtection="1">
      <alignment horizontal="center"/>
      <protection locked="0"/>
    </xf>
    <xf numFmtId="0" fontId="99" fillId="46" borderId="71" xfId="8720" applyFont="1" applyFill="1" applyBorder="1" applyAlignment="1">
      <alignment horizontal="left" wrapText="1"/>
    </xf>
    <xf numFmtId="0" fontId="99" fillId="46" borderId="72" xfId="8720" applyFont="1" applyFill="1" applyBorder="1" applyAlignment="1">
      <alignment horizontal="left" wrapText="1"/>
    </xf>
    <xf numFmtId="0" fontId="99" fillId="46" borderId="76" xfId="8720" applyFont="1" applyFill="1" applyBorder="1" applyAlignment="1">
      <alignment horizontal="left" wrapText="1"/>
    </xf>
    <xf numFmtId="0" fontId="99" fillId="46" borderId="82" xfId="8720" applyFont="1" applyFill="1" applyBorder="1" applyAlignment="1">
      <alignment horizontal="left" wrapText="1"/>
    </xf>
    <xf numFmtId="0" fontId="99" fillId="46" borderId="11" xfId="8720" applyFont="1" applyFill="1" applyBorder="1" applyAlignment="1">
      <alignment horizontal="left" wrapText="1"/>
    </xf>
    <xf numFmtId="0" fontId="99" fillId="46" borderId="93" xfId="8720" applyFont="1" applyFill="1" applyBorder="1" applyAlignment="1">
      <alignment horizontal="left" wrapText="1"/>
    </xf>
    <xf numFmtId="0" fontId="164" fillId="46" borderId="68" xfId="8720" applyFont="1" applyFill="1" applyBorder="1" applyAlignment="1">
      <alignment horizontal="left"/>
    </xf>
    <xf numFmtId="0" fontId="164" fillId="46" borderId="69" xfId="8720" applyFont="1" applyFill="1" applyBorder="1" applyAlignment="1">
      <alignment horizontal="left"/>
    </xf>
    <xf numFmtId="0" fontId="164" fillId="46" borderId="70" xfId="8720" applyFont="1" applyFill="1" applyBorder="1" applyAlignment="1">
      <alignment horizontal="left"/>
    </xf>
    <xf numFmtId="0" fontId="167" fillId="44" borderId="82" xfId="8720" applyFont="1" applyFill="1" applyBorder="1" applyAlignment="1" applyProtection="1">
      <alignment horizontal="left" vertical="top"/>
      <protection locked="0"/>
    </xf>
    <xf numFmtId="0" fontId="167" fillId="44" borderId="11" xfId="8720" applyFont="1" applyFill="1" applyBorder="1" applyAlignment="1" applyProtection="1">
      <alignment horizontal="left" vertical="top"/>
      <protection locked="0"/>
    </xf>
    <xf numFmtId="0" fontId="167" fillId="44" borderId="93" xfId="8720" applyFont="1" applyFill="1" applyBorder="1" applyAlignment="1" applyProtection="1">
      <alignment horizontal="left" vertical="top"/>
      <protection locked="0"/>
    </xf>
    <xf numFmtId="0" fontId="167" fillId="44" borderId="74" xfId="8720" applyFont="1" applyFill="1" applyBorder="1" applyAlignment="1" applyProtection="1">
      <alignment horizontal="left" vertical="top"/>
      <protection locked="0"/>
    </xf>
    <xf numFmtId="0" fontId="167" fillId="44" borderId="75" xfId="8720" applyFont="1" applyFill="1" applyBorder="1" applyAlignment="1" applyProtection="1">
      <alignment horizontal="left" vertical="top"/>
      <protection locked="0"/>
    </xf>
    <xf numFmtId="0" fontId="167" fillId="44" borderId="95" xfId="8720" applyFont="1" applyFill="1" applyBorder="1" applyAlignment="1" applyProtection="1">
      <alignment horizontal="left" vertical="top"/>
      <protection locked="0"/>
    </xf>
    <xf numFmtId="0" fontId="99" fillId="44" borderId="10" xfId="8720" applyFont="1" applyFill="1" applyBorder="1" applyAlignment="1" applyProtection="1">
      <alignment horizontal="center"/>
      <protection locked="0"/>
    </xf>
    <xf numFmtId="0" fontId="99" fillId="44" borderId="13" xfId="8720" applyFont="1" applyFill="1" applyBorder="1" applyAlignment="1" applyProtection="1">
      <alignment horizontal="center"/>
      <protection locked="0"/>
    </xf>
    <xf numFmtId="0" fontId="99" fillId="44" borderId="98" xfId="8720" applyFont="1" applyFill="1" applyBorder="1" applyAlignment="1" applyProtection="1">
      <alignment horizontal="center"/>
      <protection locked="0"/>
    </xf>
    <xf numFmtId="0" fontId="167" fillId="44" borderId="66" xfId="8720" applyFont="1" applyFill="1" applyBorder="1" applyAlignment="1">
      <alignment horizontal="left" vertical="top"/>
    </xf>
    <xf numFmtId="0" fontId="167" fillId="44" borderId="29" xfId="8720" applyFont="1" applyFill="1" applyBorder="1" applyAlignment="1">
      <alignment horizontal="left" vertical="top"/>
    </xf>
    <xf numFmtId="0" fontId="167" fillId="44" borderId="31" xfId="8720" applyFont="1" applyFill="1" applyBorder="1" applyAlignment="1">
      <alignment horizontal="left" vertical="top"/>
    </xf>
    <xf numFmtId="0" fontId="167" fillId="44" borderId="88" xfId="8720" applyFont="1" applyFill="1" applyBorder="1" applyAlignment="1">
      <alignment horizontal="left" vertical="top"/>
    </xf>
    <xf numFmtId="0" fontId="167" fillId="44" borderId="42" xfId="8720" applyFont="1" applyFill="1" applyBorder="1" applyAlignment="1">
      <alignment horizontal="left" vertical="top"/>
    </xf>
    <xf numFmtId="0" fontId="167" fillId="44" borderId="44" xfId="8720" applyFont="1" applyFill="1" applyBorder="1" applyAlignment="1">
      <alignment horizontal="left" vertical="top"/>
    </xf>
    <xf numFmtId="0" fontId="99" fillId="46" borderId="102" xfId="8720" applyFont="1" applyFill="1" applyBorder="1" applyAlignment="1">
      <alignment horizontal="center"/>
    </xf>
    <xf numFmtId="0" fontId="99" fillId="46" borderId="103" xfId="8720" applyFont="1" applyFill="1" applyBorder="1" applyAlignment="1">
      <alignment horizontal="center"/>
    </xf>
    <xf numFmtId="0" fontId="99" fillId="46" borderId="73" xfId="8720" applyFont="1" applyFill="1" applyBorder="1" applyAlignment="1">
      <alignment horizontal="center"/>
    </xf>
    <xf numFmtId="0" fontId="99" fillId="44" borderId="74" xfId="8720" applyFont="1" applyFill="1" applyBorder="1" applyAlignment="1" applyProtection="1">
      <alignment horizontal="center"/>
      <protection locked="0"/>
    </xf>
    <xf numFmtId="0" fontId="99" fillId="44" borderId="86" xfId="8720" applyFont="1" applyFill="1" applyBorder="1" applyAlignment="1" applyProtection="1">
      <alignment horizontal="center"/>
      <protection locked="0"/>
    </xf>
    <xf numFmtId="0" fontId="3" fillId="44" borderId="75" xfId="8720" applyFill="1" applyBorder="1" applyAlignment="1" applyProtection="1">
      <alignment horizontal="center"/>
      <protection locked="0"/>
    </xf>
    <xf numFmtId="0" fontId="3" fillId="44" borderId="95" xfId="8720" applyFill="1" applyBorder="1" applyAlignment="1" applyProtection="1">
      <alignment horizontal="center"/>
      <protection locked="0"/>
    </xf>
    <xf numFmtId="0" fontId="99" fillId="44" borderId="9" xfId="8720" applyFont="1" applyFill="1" applyBorder="1" applyAlignment="1" applyProtection="1">
      <alignment horizontal="center"/>
      <protection locked="0"/>
    </xf>
    <xf numFmtId="0" fontId="3" fillId="44" borderId="13" xfId="8720" applyFill="1" applyBorder="1" applyAlignment="1" applyProtection="1">
      <alignment horizontal="center"/>
      <protection locked="0"/>
    </xf>
    <xf numFmtId="0" fontId="3" fillId="44" borderId="98" xfId="8720" applyFill="1" applyBorder="1" applyAlignment="1" applyProtection="1">
      <alignment horizontal="center"/>
      <protection locked="0"/>
    </xf>
    <xf numFmtId="0" fontId="99" fillId="44" borderId="97" xfId="8720" applyFont="1" applyFill="1" applyBorder="1" applyAlignment="1" applyProtection="1">
      <alignment horizontal="center"/>
      <protection locked="0"/>
    </xf>
    <xf numFmtId="0" fontId="99" fillId="46" borderId="66" xfId="8720" applyFont="1" applyFill="1" applyBorder="1" applyAlignment="1">
      <alignment horizontal="left" wrapText="1"/>
    </xf>
    <xf numFmtId="0" fontId="99" fillId="46" borderId="29" xfId="8720" applyFont="1" applyFill="1" applyBorder="1" applyAlignment="1">
      <alignment horizontal="left" wrapText="1"/>
    </xf>
    <xf numFmtId="0" fontId="99" fillId="46" borderId="67" xfId="8720" applyFont="1" applyFill="1" applyBorder="1" applyAlignment="1">
      <alignment horizontal="left" wrapText="1"/>
    </xf>
    <xf numFmtId="0" fontId="99" fillId="46" borderId="0" xfId="8720" applyFont="1" applyFill="1" applyAlignment="1">
      <alignment horizontal="left" wrapText="1"/>
    </xf>
    <xf numFmtId="0" fontId="99" fillId="46" borderId="88" xfId="8720" applyFont="1" applyFill="1" applyBorder="1" applyAlignment="1">
      <alignment horizontal="left" wrapText="1"/>
    </xf>
    <xf numFmtId="0" fontId="99" fillId="46" borderId="42" xfId="8720" applyFont="1" applyFill="1" applyBorder="1" applyAlignment="1">
      <alignment horizontal="left" wrapText="1"/>
    </xf>
    <xf numFmtId="0" fontId="149" fillId="44" borderId="0" xfId="8720" applyFont="1" applyFill="1" applyAlignment="1" applyProtection="1">
      <alignment horizontal="center"/>
      <protection locked="0"/>
    </xf>
    <xf numFmtId="0" fontId="149" fillId="44" borderId="41" xfId="8720" applyFont="1" applyFill="1" applyBorder="1" applyAlignment="1" applyProtection="1">
      <alignment horizontal="center"/>
      <protection locked="0"/>
    </xf>
    <xf numFmtId="0" fontId="149" fillId="44" borderId="42" xfId="8720" applyFont="1" applyFill="1" applyBorder="1" applyAlignment="1" applyProtection="1">
      <alignment horizontal="center"/>
      <protection locked="0"/>
    </xf>
    <xf numFmtId="0" fontId="149" fillId="44" borderId="44" xfId="8720" applyFont="1" applyFill="1" applyBorder="1" applyAlignment="1" applyProtection="1">
      <alignment horizontal="center"/>
      <protection locked="0"/>
    </xf>
    <xf numFmtId="0" fontId="99" fillId="46" borderId="71" xfId="8720" applyFont="1" applyFill="1" applyBorder="1" applyAlignment="1">
      <alignment horizontal="center"/>
    </xf>
    <xf numFmtId="0" fontId="99" fillId="46" borderId="72" xfId="8720" applyFont="1" applyFill="1" applyBorder="1" applyAlignment="1">
      <alignment horizontal="center"/>
    </xf>
    <xf numFmtId="0" fontId="99" fillId="46" borderId="82" xfId="8720" applyFont="1" applyFill="1" applyBorder="1" applyAlignment="1">
      <alignment horizontal="center"/>
    </xf>
    <xf numFmtId="0" fontId="99" fillId="46" borderId="11" xfId="8720" applyFont="1" applyFill="1" applyBorder="1" applyAlignment="1">
      <alignment horizontal="center"/>
    </xf>
    <xf numFmtId="0" fontId="99" fillId="46" borderId="72" xfId="8720" applyFont="1" applyFill="1" applyBorder="1" applyAlignment="1">
      <alignment horizontal="center" wrapText="1"/>
    </xf>
    <xf numFmtId="0" fontId="99" fillId="46" borderId="11" xfId="8720" applyFont="1" applyFill="1" applyBorder="1" applyAlignment="1">
      <alignment horizontal="center" wrapText="1"/>
    </xf>
    <xf numFmtId="0" fontId="144" fillId="46" borderId="72" xfId="8720" applyFont="1" applyFill="1" applyBorder="1" applyAlignment="1">
      <alignment horizontal="center"/>
    </xf>
    <xf numFmtId="0" fontId="144" fillId="46" borderId="76" xfId="8720" applyFont="1" applyFill="1" applyBorder="1" applyAlignment="1">
      <alignment horizontal="center"/>
    </xf>
    <xf numFmtId="0" fontId="144" fillId="46" borderId="11" xfId="8720" applyFont="1" applyFill="1" applyBorder="1" applyAlignment="1">
      <alignment horizontal="center"/>
    </xf>
    <xf numFmtId="0" fontId="144" fillId="46" borderId="93" xfId="8720" applyFont="1" applyFill="1" applyBorder="1" applyAlignment="1">
      <alignment horizontal="center"/>
    </xf>
    <xf numFmtId="0" fontId="99" fillId="46" borderId="104" xfId="8720" applyFont="1" applyFill="1" applyBorder="1" applyAlignment="1">
      <alignment horizontal="center"/>
    </xf>
    <xf numFmtId="0" fontId="99" fillId="44" borderId="95" xfId="8720" applyFont="1" applyFill="1" applyBorder="1" applyAlignment="1" applyProtection="1">
      <alignment horizontal="center"/>
      <protection locked="0"/>
    </xf>
    <xf numFmtId="0" fontId="99" fillId="44" borderId="11" xfId="8720" applyFont="1" applyFill="1" applyBorder="1" applyAlignment="1" applyProtection="1">
      <alignment horizontal="center"/>
      <protection locked="0"/>
    </xf>
    <xf numFmtId="0" fontId="99" fillId="44" borderId="93" xfId="8720" applyFont="1" applyFill="1" applyBorder="1" applyAlignment="1" applyProtection="1">
      <alignment horizontal="center"/>
      <protection locked="0"/>
    </xf>
    <xf numFmtId="0" fontId="99" fillId="46" borderId="66" xfId="8720" applyFont="1" applyFill="1" applyBorder="1" applyAlignment="1">
      <alignment horizontal="center" wrapText="1"/>
    </xf>
    <xf numFmtId="0" fontId="99" fillId="46" borderId="29" xfId="8720" applyFont="1" applyFill="1" applyBorder="1" applyAlignment="1">
      <alignment horizontal="center" wrapText="1"/>
    </xf>
    <xf numFmtId="0" fontId="99" fillId="46" borderId="31" xfId="8720" applyFont="1" applyFill="1" applyBorder="1" applyAlignment="1">
      <alignment horizontal="center" wrapText="1"/>
    </xf>
    <xf numFmtId="0" fontId="99" fillId="46" borderId="44" xfId="8720" applyFont="1" applyFill="1" applyBorder="1" applyAlignment="1">
      <alignment horizontal="center"/>
    </xf>
    <xf numFmtId="0" fontId="3" fillId="44" borderId="82" xfId="8720" applyFill="1" applyBorder="1" applyAlignment="1" applyProtection="1">
      <alignment horizontal="center"/>
      <protection locked="0"/>
    </xf>
    <xf numFmtId="183" fontId="149" fillId="44" borderId="11" xfId="701" applyNumberFormat="1" applyFont="1" applyFill="1" applyBorder="1" applyAlignment="1" applyProtection="1">
      <alignment horizontal="center"/>
      <protection locked="0"/>
    </xf>
    <xf numFmtId="183" fontId="149" fillId="44" borderId="93" xfId="701" applyNumberFormat="1" applyFont="1" applyFill="1" applyBorder="1" applyAlignment="1" applyProtection="1">
      <alignment horizontal="center"/>
      <protection locked="0"/>
    </xf>
    <xf numFmtId="0" fontId="144" fillId="46" borderId="71" xfId="8720" applyFont="1" applyFill="1" applyBorder="1" applyAlignment="1">
      <alignment horizontal="center"/>
    </xf>
    <xf numFmtId="183" fontId="149" fillId="44" borderId="99" xfId="701" applyNumberFormat="1" applyFont="1" applyFill="1" applyBorder="1" applyAlignment="1" applyProtection="1">
      <alignment horizontal="center"/>
      <protection locked="0"/>
    </xf>
    <xf numFmtId="183" fontId="149" fillId="44" borderId="100" xfId="701" applyNumberFormat="1" applyFont="1" applyFill="1" applyBorder="1" applyAlignment="1" applyProtection="1">
      <alignment horizontal="center"/>
      <protection locked="0"/>
    </xf>
    <xf numFmtId="0" fontId="144" fillId="46" borderId="96" xfId="8720" applyFont="1" applyFill="1" applyBorder="1" applyAlignment="1">
      <alignment horizontal="right"/>
    </xf>
    <xf numFmtId="0" fontId="144" fillId="46" borderId="43" xfId="8720" applyFont="1" applyFill="1" applyBorder="1" applyAlignment="1">
      <alignment horizontal="right"/>
    </xf>
    <xf numFmtId="44" fontId="144" fillId="46" borderId="43" xfId="8720" applyNumberFormat="1" applyFont="1" applyFill="1" applyBorder="1" applyAlignment="1">
      <alignment horizontal="center"/>
    </xf>
    <xf numFmtId="0" fontId="144" fillId="46" borderId="43" xfId="8720" applyFont="1" applyFill="1" applyBorder="1" applyAlignment="1">
      <alignment horizontal="center"/>
    </xf>
    <xf numFmtId="0" fontId="144" fillId="46" borderId="101" xfId="8720" applyFont="1" applyFill="1" applyBorder="1" applyAlignment="1">
      <alignment horizontal="center"/>
    </xf>
    <xf numFmtId="0" fontId="100" fillId="44" borderId="82" xfId="8720" applyFont="1" applyFill="1" applyBorder="1" applyAlignment="1" applyProtection="1">
      <alignment horizontal="center"/>
      <protection locked="0"/>
    </xf>
    <xf numFmtId="0" fontId="100" fillId="44" borderId="11" xfId="8720" applyFont="1" applyFill="1" applyBorder="1" applyAlignment="1" applyProtection="1">
      <alignment horizontal="center"/>
      <protection locked="0"/>
    </xf>
    <xf numFmtId="0" fontId="144" fillId="46" borderId="97" xfId="8720" applyFont="1" applyFill="1" applyBorder="1" applyAlignment="1">
      <alignment horizontal="center"/>
    </xf>
    <xf numFmtId="0" fontId="144" fillId="46" borderId="13" xfId="8720" applyFont="1" applyFill="1" applyBorder="1" applyAlignment="1">
      <alignment horizontal="center"/>
    </xf>
    <xf numFmtId="0" fontId="149" fillId="44" borderId="72" xfId="8720" applyFont="1" applyFill="1" applyBorder="1" applyAlignment="1" applyProtection="1">
      <alignment horizontal="center"/>
      <protection locked="0"/>
    </xf>
    <xf numFmtId="0" fontId="149" fillId="44" borderId="76" xfId="8720" applyFont="1" applyFill="1" applyBorder="1" applyAlignment="1" applyProtection="1">
      <alignment horizontal="center"/>
      <protection locked="0"/>
    </xf>
    <xf numFmtId="0" fontId="144" fillId="46" borderId="82" xfId="8720" applyFont="1" applyFill="1" applyBorder="1" applyAlignment="1">
      <alignment horizontal="center"/>
    </xf>
    <xf numFmtId="0" fontId="144" fillId="46" borderId="3" xfId="8720" applyFont="1" applyFill="1" applyBorder="1" applyAlignment="1">
      <alignment horizontal="center"/>
    </xf>
    <xf numFmtId="0" fontId="149" fillId="44" borderId="95" xfId="8720" applyFont="1" applyFill="1" applyBorder="1" applyAlignment="1" applyProtection="1">
      <alignment horizontal="center"/>
      <protection locked="0"/>
    </xf>
    <xf numFmtId="0" fontId="155" fillId="44" borderId="82" xfId="8720" applyFont="1" applyFill="1" applyBorder="1" applyAlignment="1" applyProtection="1">
      <alignment horizontal="center"/>
      <protection locked="0"/>
    </xf>
    <xf numFmtId="0" fontId="155" fillId="44" borderId="11" xfId="8720" applyFont="1" applyFill="1" applyBorder="1" applyAlignment="1" applyProtection="1">
      <alignment horizontal="center"/>
      <protection locked="0"/>
    </xf>
    <xf numFmtId="0" fontId="155" fillId="44" borderId="93" xfId="8720" applyFont="1" applyFill="1" applyBorder="1" applyAlignment="1" applyProtection="1">
      <alignment horizontal="center"/>
      <protection locked="0"/>
    </xf>
    <xf numFmtId="0" fontId="155" fillId="44" borderId="5" xfId="8720" applyFont="1" applyFill="1" applyBorder="1" applyAlignment="1" applyProtection="1">
      <alignment horizontal="center"/>
      <protection locked="0"/>
    </xf>
    <xf numFmtId="0" fontId="155" fillId="44" borderId="74" xfId="8720" applyFont="1" applyFill="1" applyBorder="1" applyAlignment="1" applyProtection="1">
      <alignment horizontal="center"/>
      <protection locked="0"/>
    </xf>
    <xf numFmtId="0" fontId="155" fillId="44" borderId="75" xfId="8720" applyFont="1" applyFill="1" applyBorder="1" applyAlignment="1" applyProtection="1">
      <alignment horizontal="center"/>
      <protection locked="0"/>
    </xf>
    <xf numFmtId="0" fontId="155" fillId="44" borderId="95" xfId="8720" applyFont="1" applyFill="1" applyBorder="1" applyAlignment="1" applyProtection="1">
      <alignment horizontal="center"/>
      <protection locked="0"/>
    </xf>
    <xf numFmtId="0" fontId="155" fillId="44" borderId="85" xfId="8720" applyFont="1" applyFill="1" applyBorder="1" applyAlignment="1" applyProtection="1">
      <alignment horizontal="center"/>
      <protection locked="0"/>
    </xf>
    <xf numFmtId="0" fontId="51" fillId="46" borderId="66" xfId="8720" applyFont="1" applyFill="1" applyBorder="1" applyAlignment="1">
      <alignment horizontal="center"/>
    </xf>
    <xf numFmtId="0" fontId="51" fillId="46" borderId="29" xfId="8720" applyFont="1" applyFill="1" applyBorder="1" applyAlignment="1">
      <alignment horizontal="center"/>
    </xf>
    <xf numFmtId="0" fontId="51" fillId="46" borderId="31" xfId="8720" applyFont="1" applyFill="1" applyBorder="1" applyAlignment="1">
      <alignment horizontal="center"/>
    </xf>
    <xf numFmtId="183" fontId="155" fillId="44" borderId="75" xfId="8721" applyNumberFormat="1" applyFont="1" applyFill="1" applyBorder="1" applyAlignment="1" applyProtection="1">
      <alignment horizontal="center"/>
      <protection locked="0"/>
    </xf>
    <xf numFmtId="180" fontId="155" fillId="44" borderId="75" xfId="8720" applyNumberFormat="1" applyFont="1" applyFill="1" applyBorder="1" applyAlignment="1" applyProtection="1">
      <alignment horizontal="center"/>
      <protection locked="0"/>
    </xf>
    <xf numFmtId="183" fontId="155" fillId="44" borderId="75" xfId="701" applyNumberFormat="1" applyFont="1" applyFill="1" applyBorder="1" applyAlignment="1" applyProtection="1">
      <alignment horizontal="center"/>
      <protection locked="0"/>
    </xf>
    <xf numFmtId="183" fontId="155" fillId="44" borderId="95" xfId="701" applyNumberFormat="1" applyFont="1" applyFill="1" applyBorder="1" applyAlignment="1" applyProtection="1">
      <alignment horizontal="center"/>
      <protection locked="0"/>
    </xf>
    <xf numFmtId="0" fontId="145" fillId="46" borderId="96" xfId="8720" applyFont="1" applyFill="1" applyBorder="1" applyAlignment="1">
      <alignment horizontal="center"/>
    </xf>
    <xf numFmtId="0" fontId="145" fillId="46" borderId="43" xfId="8720" applyFont="1" applyFill="1" applyBorder="1" applyAlignment="1">
      <alignment horizontal="center"/>
    </xf>
    <xf numFmtId="183" fontId="145" fillId="46" borderId="43" xfId="8721" applyNumberFormat="1" applyFont="1" applyFill="1" applyBorder="1" applyAlignment="1">
      <alignment horizontal="center"/>
    </xf>
    <xf numFmtId="180" fontId="145" fillId="46" borderId="43" xfId="8721" applyNumberFormat="1" applyFont="1" applyFill="1" applyBorder="1" applyAlignment="1">
      <alignment horizontal="center"/>
    </xf>
    <xf numFmtId="44" fontId="145" fillId="46" borderId="43" xfId="8721" applyFont="1" applyFill="1" applyBorder="1" applyAlignment="1">
      <alignment horizontal="center"/>
    </xf>
    <xf numFmtId="183" fontId="155" fillId="44" borderId="11" xfId="8721" applyNumberFormat="1" applyFont="1" applyFill="1" applyBorder="1" applyAlignment="1" applyProtection="1">
      <alignment horizontal="center"/>
      <protection locked="0"/>
    </xf>
    <xf numFmtId="180" fontId="155" fillId="44" borderId="11" xfId="8720" applyNumberFormat="1" applyFont="1" applyFill="1" applyBorder="1" applyAlignment="1" applyProtection="1">
      <alignment horizontal="center"/>
      <protection locked="0"/>
    </xf>
    <xf numFmtId="183" fontId="155" fillId="44" borderId="11" xfId="701" applyNumberFormat="1" applyFont="1" applyFill="1" applyBorder="1" applyAlignment="1" applyProtection="1">
      <alignment horizontal="center"/>
      <protection locked="0"/>
    </xf>
    <xf numFmtId="183" fontId="155" fillId="44" borderId="93" xfId="701" applyNumberFormat="1" applyFont="1" applyFill="1" applyBorder="1" applyAlignment="1" applyProtection="1">
      <alignment horizontal="center"/>
      <protection locked="0"/>
    </xf>
    <xf numFmtId="0" fontId="144" fillId="46" borderId="70" xfId="8720" applyFont="1" applyFill="1" applyBorder="1" applyAlignment="1">
      <alignment horizontal="center"/>
    </xf>
    <xf numFmtId="0" fontId="145" fillId="46" borderId="66" xfId="8720" applyFont="1" applyFill="1" applyBorder="1" applyAlignment="1">
      <alignment horizontal="center"/>
    </xf>
    <xf numFmtId="0" fontId="145" fillId="46" borderId="29" xfId="8720" applyFont="1" applyFill="1" applyBorder="1" applyAlignment="1">
      <alignment horizontal="center"/>
    </xf>
    <xf numFmtId="0" fontId="145" fillId="46" borderId="31" xfId="8720" applyFont="1" applyFill="1" applyBorder="1" applyAlignment="1">
      <alignment horizontal="center"/>
    </xf>
    <xf numFmtId="0" fontId="51" fillId="46" borderId="66" xfId="8720" applyFont="1" applyFill="1" applyBorder="1" applyAlignment="1">
      <alignment horizontal="center" vertical="center" wrapText="1"/>
    </xf>
    <xf numFmtId="0" fontId="51" fillId="46" borderId="29" xfId="8720" applyFont="1" applyFill="1" applyBorder="1" applyAlignment="1">
      <alignment horizontal="center" vertical="center" wrapText="1"/>
    </xf>
    <xf numFmtId="0" fontId="51" fillId="46" borderId="31" xfId="8720" applyFont="1" applyFill="1" applyBorder="1" applyAlignment="1">
      <alignment horizontal="center" vertical="center" wrapText="1"/>
    </xf>
    <xf numFmtId="0" fontId="29" fillId="46" borderId="66" xfId="8720" applyFont="1" applyFill="1" applyBorder="1" applyAlignment="1">
      <alignment horizontal="center" vertical="center" wrapText="1"/>
    </xf>
    <xf numFmtId="0" fontId="29" fillId="46" borderId="29" xfId="8720" applyFont="1" applyFill="1" applyBorder="1" applyAlignment="1">
      <alignment horizontal="center" vertical="center" wrapText="1"/>
    </xf>
    <xf numFmtId="0" fontId="29" fillId="46" borderId="31" xfId="8720" applyFont="1" applyFill="1" applyBorder="1" applyAlignment="1">
      <alignment horizontal="center" vertical="center" wrapText="1"/>
    </xf>
    <xf numFmtId="1" fontId="3" fillId="44" borderId="11" xfId="8720" applyNumberFormat="1" applyFill="1" applyBorder="1" applyAlignment="1" applyProtection="1">
      <alignment horizontal="center"/>
      <protection locked="0"/>
    </xf>
    <xf numFmtId="1" fontId="149" fillId="45" borderId="13" xfId="8720" applyNumberFormat="1" applyFont="1" applyFill="1" applyBorder="1" applyAlignment="1">
      <alignment horizontal="center"/>
    </xf>
    <xf numFmtId="9" fontId="149" fillId="45" borderId="13" xfId="8722" applyFont="1" applyFill="1" applyBorder="1" applyAlignment="1">
      <alignment horizontal="center"/>
    </xf>
    <xf numFmtId="0" fontId="145" fillId="44" borderId="74" xfId="8720" applyFont="1" applyFill="1" applyBorder="1" applyAlignment="1" applyProtection="1">
      <alignment horizontal="right"/>
      <protection locked="0"/>
    </xf>
    <xf numFmtId="0" fontId="145" fillId="44" borderId="75" xfId="8720" applyFont="1" applyFill="1" applyBorder="1" applyAlignment="1" applyProtection="1">
      <alignment horizontal="right"/>
      <protection locked="0"/>
    </xf>
    <xf numFmtId="0" fontId="145" fillId="44" borderId="95" xfId="8720" applyFont="1" applyFill="1" applyBorder="1" applyAlignment="1" applyProtection="1">
      <alignment horizontal="right"/>
      <protection locked="0"/>
    </xf>
    <xf numFmtId="0" fontId="3" fillId="44" borderId="85" xfId="8720" applyFill="1" applyBorder="1" applyAlignment="1" applyProtection="1">
      <alignment horizontal="center"/>
      <protection locked="0"/>
    </xf>
    <xf numFmtId="0" fontId="3" fillId="44" borderId="74" xfId="8720" applyFill="1" applyBorder="1" applyAlignment="1" applyProtection="1">
      <alignment horizontal="center"/>
      <protection locked="0"/>
    </xf>
    <xf numFmtId="0" fontId="3" fillId="44" borderId="86" xfId="8720" applyFill="1" applyBorder="1" applyAlignment="1" applyProtection="1">
      <alignment horizontal="center"/>
      <protection locked="0"/>
    </xf>
    <xf numFmtId="0" fontId="145" fillId="44" borderId="82" xfId="8720" applyFont="1" applyFill="1" applyBorder="1" applyAlignment="1" applyProtection="1">
      <alignment horizontal="right"/>
      <protection locked="0"/>
    </xf>
    <xf numFmtId="0" fontId="145" fillId="44" borderId="11" xfId="8720" applyFont="1" applyFill="1" applyBorder="1" applyAlignment="1" applyProtection="1">
      <alignment horizontal="right"/>
      <protection locked="0"/>
    </xf>
    <xf numFmtId="0" fontId="145" fillId="44" borderId="93" xfId="8720" applyFont="1" applyFill="1" applyBorder="1" applyAlignment="1" applyProtection="1">
      <alignment horizontal="right"/>
      <protection locked="0"/>
    </xf>
    <xf numFmtId="0" fontId="3" fillId="44" borderId="5" xfId="8720" applyFill="1" applyBorder="1" applyAlignment="1" applyProtection="1">
      <alignment horizontal="center"/>
      <protection locked="0"/>
    </xf>
    <xf numFmtId="0" fontId="3" fillId="44" borderId="93" xfId="8720" applyFill="1" applyBorder="1" applyAlignment="1" applyProtection="1">
      <alignment horizontal="center"/>
      <protection locked="0"/>
    </xf>
    <xf numFmtId="0" fontId="147" fillId="44" borderId="82"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3" fillId="44" borderId="3" xfId="8720" applyFill="1" applyBorder="1" applyAlignment="1" applyProtection="1">
      <alignment horizontal="center"/>
      <protection locked="0"/>
    </xf>
    <xf numFmtId="0" fontId="145" fillId="44" borderId="94" xfId="8720" applyFont="1" applyFill="1" applyBorder="1" applyAlignment="1" applyProtection="1">
      <alignment horizontal="right"/>
      <protection locked="0"/>
    </xf>
    <xf numFmtId="0" fontId="145" fillId="44" borderId="4" xfId="8720" applyFont="1" applyFill="1" applyBorder="1" applyAlignment="1" applyProtection="1">
      <alignment horizontal="right"/>
      <protection locked="0"/>
    </xf>
    <xf numFmtId="0" fontId="145" fillId="44" borderId="81" xfId="8720" applyFont="1" applyFill="1" applyBorder="1" applyAlignment="1" applyProtection="1">
      <alignment horizontal="right"/>
      <protection locked="0"/>
    </xf>
    <xf numFmtId="0" fontId="153" fillId="44" borderId="82" xfId="8720" applyFont="1" applyFill="1" applyBorder="1" applyAlignment="1" applyProtection="1">
      <alignment horizontal="right"/>
      <protection locked="0"/>
    </xf>
    <xf numFmtId="0" fontId="153" fillId="44" borderId="11" xfId="8720" applyFont="1" applyFill="1" applyBorder="1" applyAlignment="1" applyProtection="1">
      <alignment horizontal="right"/>
      <protection locked="0"/>
    </xf>
    <xf numFmtId="0" fontId="153" fillId="44" borderId="93" xfId="8720" applyFont="1" applyFill="1" applyBorder="1" applyAlignment="1" applyProtection="1">
      <alignment horizontal="right"/>
      <protection locked="0"/>
    </xf>
    <xf numFmtId="0" fontId="144" fillId="44" borderId="82" xfId="8720" applyFont="1" applyFill="1" applyBorder="1" applyAlignment="1" applyProtection="1">
      <alignment horizontal="right"/>
      <protection locked="0"/>
    </xf>
    <xf numFmtId="0" fontId="144" fillId="44" borderId="11" xfId="8720" applyFont="1" applyFill="1" applyBorder="1" applyAlignment="1" applyProtection="1">
      <alignment horizontal="right"/>
      <protection locked="0"/>
    </xf>
    <xf numFmtId="0" fontId="144" fillId="44" borderId="93" xfId="8720" applyFont="1" applyFill="1" applyBorder="1" applyAlignment="1" applyProtection="1">
      <alignment horizontal="right"/>
      <protection locked="0"/>
    </xf>
    <xf numFmtId="0" fontId="147" fillId="44" borderId="5" xfId="8720" applyFont="1" applyFill="1" applyBorder="1" applyAlignment="1" applyProtection="1">
      <alignment horizontal="center"/>
      <protection locked="0"/>
    </xf>
    <xf numFmtId="0" fontId="147" fillId="44" borderId="93" xfId="8720" applyFont="1" applyFill="1" applyBorder="1" applyAlignment="1" applyProtection="1">
      <alignment horizontal="center"/>
      <protection locked="0"/>
    </xf>
    <xf numFmtId="1" fontId="147" fillId="44" borderId="13" xfId="8720" applyNumberFormat="1" applyFont="1" applyFill="1" applyBorder="1" applyAlignment="1" applyProtection="1">
      <alignment horizontal="center"/>
      <protection locked="0"/>
    </xf>
    <xf numFmtId="1" fontId="3" fillId="44" borderId="13" xfId="8720" applyNumberFormat="1" applyFill="1" applyBorder="1" applyAlignment="1" applyProtection="1">
      <alignment horizontal="center"/>
      <protection locked="0"/>
    </xf>
    <xf numFmtId="0" fontId="51" fillId="44" borderId="71" xfId="8720" applyFont="1" applyFill="1" applyBorder="1" applyAlignment="1" applyProtection="1">
      <alignment horizontal="right"/>
      <protection locked="0"/>
    </xf>
    <xf numFmtId="0" fontId="51" fillId="44" borderId="72" xfId="8720" applyFont="1" applyFill="1" applyBorder="1" applyAlignment="1" applyProtection="1">
      <alignment horizontal="right"/>
      <protection locked="0"/>
    </xf>
    <xf numFmtId="0" fontId="51" fillId="44" borderId="76" xfId="8720" applyFont="1" applyFill="1" applyBorder="1" applyAlignment="1" applyProtection="1">
      <alignment horizontal="right"/>
      <protection locked="0"/>
    </xf>
    <xf numFmtId="0" fontId="152" fillId="44" borderId="91" xfId="8720" applyFont="1" applyFill="1" applyBorder="1" applyAlignment="1" applyProtection="1">
      <alignment horizontal="center"/>
      <protection locked="0"/>
    </xf>
    <xf numFmtId="0" fontId="152" fillId="44" borderId="72" xfId="8720" applyFont="1" applyFill="1" applyBorder="1" applyAlignment="1" applyProtection="1">
      <alignment horizontal="center"/>
      <protection locked="0"/>
    </xf>
    <xf numFmtId="0" fontId="152" fillId="44" borderId="76" xfId="8720" applyFont="1" applyFill="1" applyBorder="1" applyAlignment="1" applyProtection="1">
      <alignment horizontal="center"/>
      <protection locked="0"/>
    </xf>
    <xf numFmtId="0" fontId="147" fillId="44" borderId="71" xfId="8720" applyFont="1" applyFill="1" applyBorder="1" applyAlignment="1" applyProtection="1">
      <alignment horizontal="center"/>
      <protection locked="0"/>
    </xf>
    <xf numFmtId="0" fontId="147" fillId="44" borderId="72" xfId="8720" applyFont="1" applyFill="1" applyBorder="1" applyAlignment="1" applyProtection="1">
      <alignment horizontal="center"/>
      <protection locked="0"/>
    </xf>
    <xf numFmtId="0" fontId="147" fillId="44" borderId="92" xfId="8720" applyFont="1" applyFill="1" applyBorder="1" applyAlignment="1" applyProtection="1">
      <alignment horizontal="center"/>
      <protection locked="0"/>
    </xf>
    <xf numFmtId="9" fontId="3" fillId="44" borderId="68" xfId="8720" applyNumberFormat="1" applyFill="1" applyBorder="1" applyAlignment="1" applyProtection="1">
      <alignment horizontal="center"/>
      <protection locked="0"/>
    </xf>
    <xf numFmtId="9" fontId="3" fillId="44" borderId="69" xfId="8720" applyNumberFormat="1" applyFill="1" applyBorder="1" applyAlignment="1" applyProtection="1">
      <alignment horizontal="center"/>
      <protection locked="0"/>
    </xf>
    <xf numFmtId="9" fontId="3" fillId="44" borderId="70" xfId="8720" applyNumberFormat="1" applyFill="1" applyBorder="1" applyAlignment="1" applyProtection="1">
      <alignment horizontal="center"/>
      <protection locked="0"/>
    </xf>
    <xf numFmtId="0" fontId="149" fillId="45" borderId="68" xfId="8720" applyFont="1" applyFill="1" applyBorder="1" applyAlignment="1">
      <alignment horizontal="center"/>
    </xf>
    <xf numFmtId="0" fontId="149" fillId="45" borderId="69" xfId="8720" applyFont="1" applyFill="1" applyBorder="1" applyAlignment="1">
      <alignment horizontal="center"/>
    </xf>
    <xf numFmtId="0" fontId="149" fillId="45" borderId="70" xfId="8720" applyFont="1" applyFill="1" applyBorder="1" applyAlignment="1">
      <alignment horizontal="center"/>
    </xf>
    <xf numFmtId="0" fontId="150" fillId="45" borderId="90" xfId="8720" applyFont="1" applyFill="1" applyBorder="1" applyAlignment="1">
      <alignment horizontal="center"/>
    </xf>
    <xf numFmtId="0" fontId="150" fillId="45" borderId="42" xfId="8720" applyFont="1" applyFill="1" applyBorder="1" applyAlignment="1">
      <alignment horizontal="center"/>
    </xf>
    <xf numFmtId="0" fontId="150" fillId="45" borderId="89" xfId="8720" applyFont="1" applyFill="1" applyBorder="1" applyAlignment="1">
      <alignment horizontal="center"/>
    </xf>
    <xf numFmtId="9" fontId="150" fillId="45" borderId="90" xfId="1023" applyFont="1" applyFill="1" applyBorder="1" applyAlignment="1">
      <alignment horizontal="center"/>
    </xf>
    <xf numFmtId="9" fontId="150" fillId="45" borderId="42" xfId="1023" applyFont="1" applyFill="1" applyBorder="1" applyAlignment="1">
      <alignment horizontal="center"/>
    </xf>
    <xf numFmtId="9" fontId="150" fillId="45" borderId="44" xfId="1023" applyFont="1" applyFill="1" applyBorder="1" applyAlignment="1">
      <alignment horizontal="center"/>
    </xf>
    <xf numFmtId="0" fontId="62" fillId="46" borderId="68" xfId="8720" applyFont="1" applyFill="1" applyBorder="1" applyAlignment="1">
      <alignment horizontal="center"/>
    </xf>
    <xf numFmtId="0" fontId="62" fillId="46" borderId="69" xfId="8720" applyFont="1" applyFill="1" applyBorder="1" applyAlignment="1">
      <alignment horizontal="center"/>
    </xf>
    <xf numFmtId="0" fontId="62" fillId="46" borderId="70" xfId="8720" applyFont="1" applyFill="1" applyBorder="1" applyAlignment="1">
      <alignment horizontal="center"/>
    </xf>
    <xf numFmtId="0" fontId="151" fillId="46" borderId="67" xfId="8720" applyFont="1" applyFill="1" applyBorder="1" applyAlignment="1">
      <alignment horizontal="center" vertical="center" wrapText="1"/>
    </xf>
    <xf numFmtId="0" fontId="151" fillId="46" borderId="0" xfId="8720" applyFont="1" applyFill="1" applyAlignment="1">
      <alignment horizontal="center" vertical="center"/>
    </xf>
    <xf numFmtId="0" fontId="151" fillId="46" borderId="41" xfId="8720" applyFont="1" applyFill="1" applyBorder="1" applyAlignment="1">
      <alignment horizontal="center" vertical="center"/>
    </xf>
    <xf numFmtId="0" fontId="151" fillId="46" borderId="67" xfId="8720" applyFont="1" applyFill="1" applyBorder="1" applyAlignment="1">
      <alignment horizontal="center" vertical="center"/>
    </xf>
    <xf numFmtId="0" fontId="145" fillId="46" borderId="67" xfId="8720" applyFont="1" applyFill="1" applyBorder="1" applyAlignment="1">
      <alignment horizontal="center" vertical="center" wrapText="1"/>
    </xf>
    <xf numFmtId="0" fontId="145" fillId="46" borderId="0" xfId="8720" applyFont="1" applyFill="1" applyAlignment="1">
      <alignment horizontal="center" vertical="center"/>
    </xf>
    <xf numFmtId="0" fontId="145" fillId="46" borderId="41" xfId="8720" applyFont="1" applyFill="1" applyBorder="1" applyAlignment="1">
      <alignment horizontal="center" vertical="center"/>
    </xf>
    <xf numFmtId="0" fontId="145" fillId="46" borderId="67" xfId="8720" applyFont="1" applyFill="1" applyBorder="1" applyAlignment="1">
      <alignment horizontal="center" vertical="center"/>
    </xf>
    <xf numFmtId="0" fontId="51" fillId="46" borderId="68" xfId="8720" applyFont="1" applyFill="1" applyBorder="1" applyAlignment="1">
      <alignment horizontal="center"/>
    </xf>
    <xf numFmtId="0" fontId="51" fillId="46" borderId="69" xfId="8720" applyFont="1" applyFill="1" applyBorder="1" applyAlignment="1">
      <alignment horizontal="center"/>
    </xf>
    <xf numFmtId="0" fontId="51" fillId="46" borderId="70" xfId="8720" applyFont="1" applyFill="1" applyBorder="1" applyAlignment="1">
      <alignment horizontal="center"/>
    </xf>
    <xf numFmtId="0" fontId="145" fillId="46" borderId="29" xfId="8720" applyFont="1" applyFill="1" applyBorder="1" applyAlignment="1">
      <alignment horizontal="center" vertical="center" wrapText="1"/>
    </xf>
    <xf numFmtId="0" fontId="145" fillId="46" borderId="31" xfId="8720" applyFont="1" applyFill="1" applyBorder="1" applyAlignment="1">
      <alignment horizontal="center" vertical="center" wrapText="1"/>
    </xf>
    <xf numFmtId="0" fontId="145" fillId="46" borderId="88" xfId="8720" applyFont="1" applyFill="1" applyBorder="1" applyAlignment="1">
      <alignment horizontal="center" vertical="center" wrapText="1"/>
    </xf>
    <xf numFmtId="0" fontId="145" fillId="46" borderId="42" xfId="8720" applyFont="1" applyFill="1" applyBorder="1" applyAlignment="1">
      <alignment horizontal="center" vertical="center" wrapText="1"/>
    </xf>
    <xf numFmtId="0" fontId="145" fillId="46" borderId="44" xfId="8720" applyFont="1" applyFill="1" applyBorder="1" applyAlignment="1">
      <alignment horizontal="center" vertical="center" wrapText="1"/>
    </xf>
    <xf numFmtId="0" fontId="150" fillId="45" borderId="88" xfId="8720" applyFont="1" applyFill="1" applyBorder="1" applyAlignment="1">
      <alignment horizontal="center"/>
    </xf>
    <xf numFmtId="0" fontId="150" fillId="45" borderId="3" xfId="8720" applyFont="1" applyFill="1" applyBorder="1" applyAlignment="1">
      <alignment horizontal="center"/>
    </xf>
    <xf numFmtId="0" fontId="150" fillId="45" borderId="4" xfId="8720" applyFont="1" applyFill="1" applyBorder="1" applyAlignment="1">
      <alignment horizontal="center"/>
    </xf>
    <xf numFmtId="0" fontId="150" fillId="45" borderId="5" xfId="8720" applyFont="1" applyFill="1" applyBorder="1" applyAlignment="1">
      <alignment horizontal="center"/>
    </xf>
    <xf numFmtId="9" fontId="150" fillId="45" borderId="3" xfId="8720" applyNumberFormat="1" applyFont="1" applyFill="1" applyBorder="1" applyAlignment="1">
      <alignment horizontal="center"/>
    </xf>
    <xf numFmtId="9" fontId="150" fillId="45" borderId="4" xfId="8720" applyNumberFormat="1" applyFont="1" applyFill="1" applyBorder="1" applyAlignment="1">
      <alignment horizontal="center"/>
    </xf>
    <xf numFmtId="9" fontId="150" fillId="45" borderId="81" xfId="8720" applyNumberFormat="1" applyFont="1" applyFill="1" applyBorder="1" applyAlignment="1">
      <alignment horizontal="center"/>
    </xf>
    <xf numFmtId="0" fontId="150" fillId="45" borderId="83" xfId="8720" applyFont="1" applyFill="1" applyBorder="1" applyAlignment="1">
      <alignment horizontal="center"/>
    </xf>
    <xf numFmtId="0" fontId="150" fillId="45" borderId="84" xfId="8720" applyFont="1" applyFill="1" applyBorder="1" applyAlignment="1">
      <alignment horizontal="center"/>
    </xf>
    <xf numFmtId="0" fontId="150" fillId="45" borderId="85" xfId="8720" applyFont="1" applyFill="1" applyBorder="1" applyAlignment="1">
      <alignment horizontal="center"/>
    </xf>
    <xf numFmtId="9" fontId="150" fillId="44" borderId="82" xfId="8720" applyNumberFormat="1" applyFont="1" applyFill="1" applyBorder="1" applyAlignment="1">
      <alignment horizontal="center"/>
    </xf>
    <xf numFmtId="0" fontId="150" fillId="44" borderId="11" xfId="8720" applyFont="1" applyFill="1" applyBorder="1" applyAlignment="1">
      <alignment horizontal="center"/>
    </xf>
    <xf numFmtId="0" fontId="150" fillId="46" borderId="80" xfId="8720" applyFont="1" applyFill="1" applyBorder="1" applyAlignment="1">
      <alignment horizontal="center"/>
    </xf>
    <xf numFmtId="0" fontId="150" fillId="46" borderId="2" xfId="8720" applyFont="1" applyFill="1" applyBorder="1" applyAlignment="1">
      <alignment horizontal="center"/>
    </xf>
    <xf numFmtId="0" fontId="150" fillId="46" borderId="7" xfId="8720" applyFont="1" applyFill="1" applyBorder="1" applyAlignment="1">
      <alignment horizontal="center"/>
    </xf>
    <xf numFmtId="0" fontId="150" fillId="46" borderId="3" xfId="8720" applyFont="1" applyFill="1" applyBorder="1" applyAlignment="1">
      <alignment horizontal="center"/>
    </xf>
    <xf numFmtId="0" fontId="150" fillId="46" borderId="4" xfId="8720" applyFont="1" applyFill="1" applyBorder="1" applyAlignment="1">
      <alignment horizontal="center"/>
    </xf>
    <xf numFmtId="0" fontId="150" fillId="46" borderId="5" xfId="8720" applyFont="1" applyFill="1" applyBorder="1" applyAlignment="1">
      <alignment horizontal="center"/>
    </xf>
    <xf numFmtId="0" fontId="150" fillId="46" borderId="81" xfId="8720" applyFont="1" applyFill="1" applyBorder="1" applyAlignment="1">
      <alignment horizontal="center"/>
    </xf>
    <xf numFmtId="0" fontId="149" fillId="44" borderId="68" xfId="8720" applyFont="1" applyFill="1" applyBorder="1" applyAlignment="1" applyProtection="1">
      <alignment horizontal="center"/>
      <protection locked="0"/>
    </xf>
    <xf numFmtId="0" fontId="149" fillId="44" borderId="69" xfId="8720" applyFont="1" applyFill="1" applyBorder="1" applyAlignment="1" applyProtection="1">
      <alignment horizontal="center"/>
      <protection locked="0"/>
    </xf>
    <xf numFmtId="0" fontId="149" fillId="44" borderId="70" xfId="8720" applyFont="1" applyFill="1" applyBorder="1" applyAlignment="1" applyProtection="1">
      <alignment horizontal="center"/>
      <protection locked="0"/>
    </xf>
    <xf numFmtId="0" fontId="99" fillId="46" borderId="0" xfId="8720" applyFont="1" applyFill="1" applyAlignment="1">
      <alignment horizontal="center"/>
    </xf>
    <xf numFmtId="0" fontId="99" fillId="46" borderId="41" xfId="8720" applyFont="1" applyFill="1" applyBorder="1" applyAlignment="1">
      <alignment horizontal="center"/>
    </xf>
    <xf numFmtId="0" fontId="3" fillId="45" borderId="72" xfId="8720" applyFill="1" applyBorder="1" applyAlignment="1">
      <alignment horizontal="center"/>
    </xf>
    <xf numFmtId="0" fontId="3" fillId="45" borderId="76" xfId="8720" applyFill="1" applyBorder="1" applyAlignment="1">
      <alignment horizontal="center"/>
    </xf>
    <xf numFmtId="0" fontId="149" fillId="45" borderId="68" xfId="8720" applyFont="1" applyFill="1" applyBorder="1" applyAlignment="1">
      <alignment horizontal="left"/>
    </xf>
    <xf numFmtId="0" fontId="149" fillId="45" borderId="69" xfId="8720" applyFont="1" applyFill="1" applyBorder="1" applyAlignment="1">
      <alignment horizontal="left"/>
    </xf>
    <xf numFmtId="0" fontId="149" fillId="45" borderId="70" xfId="8720" applyFont="1" applyFill="1" applyBorder="1" applyAlignment="1">
      <alignment horizontal="left"/>
    </xf>
    <xf numFmtId="0" fontId="3" fillId="45" borderId="68" xfId="8720" applyFill="1" applyBorder="1" applyAlignment="1">
      <alignment horizontal="center"/>
    </xf>
    <xf numFmtId="0" fontId="3" fillId="45" borderId="69" xfId="8720" applyFill="1" applyBorder="1" applyAlignment="1">
      <alignment horizontal="center"/>
    </xf>
    <xf numFmtId="0" fontId="3"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6" fillId="46" borderId="68" xfId="8720" applyFont="1" applyFill="1" applyBorder="1" applyAlignment="1">
      <alignment horizontal="center" wrapText="1"/>
    </xf>
    <xf numFmtId="0" fontId="146" fillId="46" borderId="69" xfId="8720" applyFont="1" applyFill="1" applyBorder="1" applyAlignment="1">
      <alignment horizontal="center" wrapText="1"/>
    </xf>
    <xf numFmtId="0" fontId="146" fillId="46" borderId="70" xfId="8720" applyFont="1" applyFill="1" applyBorder="1" applyAlignment="1">
      <alignment horizontal="center" wrapText="1"/>
    </xf>
    <xf numFmtId="0" fontId="143" fillId="48" borderId="66" xfId="8720" applyFont="1" applyFill="1" applyBorder="1" applyAlignment="1">
      <alignment horizontal="center"/>
    </xf>
    <xf numFmtId="0" fontId="143" fillId="48" borderId="29" xfId="8720" applyFont="1" applyFill="1" applyBorder="1" applyAlignment="1">
      <alignment horizontal="center"/>
    </xf>
    <xf numFmtId="0" fontId="143" fillId="48" borderId="31" xfId="8720" applyFont="1" applyFill="1" applyBorder="1" applyAlignment="1">
      <alignment horizontal="center"/>
    </xf>
    <xf numFmtId="0" fontId="144" fillId="49" borderId="67" xfId="8720" applyFont="1" applyFill="1" applyBorder="1" applyAlignment="1">
      <alignment horizontal="center"/>
    </xf>
    <xf numFmtId="0" fontId="144" fillId="49" borderId="0" xfId="8720" applyFont="1" applyFill="1" applyAlignment="1">
      <alignment horizontal="center"/>
    </xf>
    <xf numFmtId="0" fontId="144" fillId="49" borderId="41" xfId="8720" applyFont="1" applyFill="1" applyBorder="1" applyAlignment="1">
      <alignment horizontal="center"/>
    </xf>
    <xf numFmtId="14" fontId="149" fillId="44" borderId="73" xfId="8720" applyNumberFormat="1" applyFont="1" applyFill="1" applyBorder="1" applyAlignment="1" applyProtection="1">
      <alignment horizontal="center"/>
      <protection locked="0"/>
    </xf>
    <xf numFmtId="14" fontId="149" fillId="44" borderId="68" xfId="8720" applyNumberFormat="1" applyFont="1" applyFill="1" applyBorder="1" applyAlignment="1" applyProtection="1">
      <alignment horizontal="center" vertical="center"/>
      <protection locked="0"/>
    </xf>
    <xf numFmtId="0" fontId="149" fillId="44" borderId="69" xfId="8720" applyFont="1" applyFill="1" applyBorder="1" applyAlignment="1" applyProtection="1">
      <alignment horizontal="center" vertical="center"/>
      <protection locked="0"/>
    </xf>
    <xf numFmtId="0" fontId="149" fillId="44" borderId="70" xfId="8720" applyFont="1" applyFill="1" applyBorder="1" applyAlignment="1" applyProtection="1">
      <alignment horizontal="center" vertical="center"/>
      <protection locked="0"/>
    </xf>
    <xf numFmtId="1" fontId="3" fillId="45" borderId="68" xfId="8720" applyNumberFormat="1" applyFill="1" applyBorder="1" applyAlignment="1">
      <alignment horizontal="center"/>
    </xf>
    <xf numFmtId="10" fontId="119" fillId="0" borderId="3" xfId="4497" applyNumberFormat="1" applyFont="1" applyFill="1" applyBorder="1" applyAlignment="1">
      <alignment horizontal="center" vertical="top" wrapText="1"/>
    </xf>
    <xf numFmtId="10" fontId="119" fillId="0" borderId="4" xfId="4497" applyNumberFormat="1" applyFont="1" applyFill="1" applyBorder="1" applyAlignment="1">
      <alignment horizontal="center" vertical="top" wrapText="1"/>
    </xf>
    <xf numFmtId="10" fontId="119" fillId="0" borderId="5" xfId="4497" applyNumberFormat="1" applyFont="1" applyFill="1" applyBorder="1" applyAlignment="1">
      <alignment horizontal="center" vertical="top" wrapText="1"/>
    </xf>
    <xf numFmtId="168" fontId="119" fillId="0" borderId="6" xfId="4497" applyNumberFormat="1" applyFont="1" applyFill="1" applyBorder="1" applyAlignment="1">
      <alignment horizontal="center" vertical="top"/>
    </xf>
    <xf numFmtId="0" fontId="119" fillId="5" borderId="60" xfId="4497" applyFont="1" applyFill="1" applyBorder="1" applyAlignment="1" applyProtection="1">
      <alignment horizontal="center"/>
      <protection locked="0"/>
    </xf>
    <xf numFmtId="0" fontId="119" fillId="5" borderId="4" xfId="4497" applyFont="1" applyFill="1" applyBorder="1" applyAlignment="1" applyProtection="1">
      <alignment horizontal="center"/>
      <protection locked="0"/>
    </xf>
    <xf numFmtId="0" fontId="119" fillId="44" borderId="55" xfId="4497" applyFont="1" applyFill="1" applyBorder="1" applyAlignment="1" applyProtection="1">
      <alignment horizontal="left" vertical="top" wrapText="1"/>
      <protection locked="0"/>
    </xf>
    <xf numFmtId="0" fontId="119" fillId="44" borderId="6" xfId="4497" applyFont="1" applyFill="1" applyBorder="1" applyAlignment="1" applyProtection="1">
      <alignment horizontal="left" vertical="top" wrapText="1"/>
      <protection locked="0"/>
    </xf>
    <xf numFmtId="0" fontId="119" fillId="44" borderId="56" xfId="4497" applyFont="1" applyFill="1" applyBorder="1" applyAlignment="1" applyProtection="1">
      <alignment horizontal="left" vertical="top" wrapText="1"/>
      <protection locked="0"/>
    </xf>
    <xf numFmtId="0" fontId="119" fillId="5" borderId="6" xfId="4497" applyFont="1" applyFill="1" applyBorder="1" applyAlignment="1" applyProtection="1">
      <alignment horizontal="center"/>
      <protection locked="0"/>
    </xf>
    <xf numFmtId="0" fontId="13" fillId="0" borderId="50" xfId="4496" applyFont="1" applyFill="1" applyBorder="1" applyAlignment="1" applyProtection="1">
      <alignment vertical="center" wrapText="1"/>
    </xf>
    <xf numFmtId="0" fontId="13" fillId="0" borderId="51" xfId="4496" applyFont="1" applyFill="1" applyBorder="1" applyAlignment="1" applyProtection="1">
      <alignment vertical="center" wrapText="1"/>
    </xf>
    <xf numFmtId="0" fontId="13" fillId="0" borderId="52" xfId="4496" applyFont="1" applyFill="1" applyBorder="1" applyAlignment="1" applyProtection="1">
      <alignment vertical="center" wrapText="1"/>
    </xf>
    <xf numFmtId="0" fontId="13" fillId="0" borderId="57" xfId="4496" applyFont="1" applyFill="1" applyBorder="1" applyAlignment="1" applyProtection="1">
      <alignment vertical="center" wrapText="1"/>
    </xf>
    <xf numFmtId="0" fontId="13" fillId="0" borderId="58" xfId="4496" applyFont="1" applyFill="1" applyBorder="1" applyAlignment="1" applyProtection="1">
      <alignment vertical="center" wrapText="1"/>
    </xf>
    <xf numFmtId="0" fontId="13" fillId="0" borderId="59" xfId="4496" applyFont="1" applyFill="1" applyBorder="1" applyAlignment="1" applyProtection="1">
      <alignment vertical="center" wrapText="1"/>
    </xf>
    <xf numFmtId="0" fontId="13" fillId="0" borderId="50" xfId="4496" applyFont="1" applyFill="1" applyBorder="1" applyAlignment="1" applyProtection="1">
      <alignment horizontal="left" vertical="center" wrapText="1"/>
    </xf>
    <xf numFmtId="0" fontId="13" fillId="0" borderId="51" xfId="4496" applyFont="1" applyFill="1" applyBorder="1" applyAlignment="1" applyProtection="1">
      <alignment horizontal="left" vertical="center" wrapText="1"/>
    </xf>
    <xf numFmtId="0" fontId="13" fillId="0" borderId="52" xfId="4496" applyFont="1" applyFill="1" applyBorder="1" applyAlignment="1" applyProtection="1">
      <alignment horizontal="left" vertical="center" wrapText="1"/>
    </xf>
    <xf numFmtId="0" fontId="13" fillId="0" borderId="57" xfId="4496" applyFont="1" applyFill="1" applyBorder="1" applyAlignment="1" applyProtection="1">
      <alignment horizontal="left" vertical="center" wrapText="1"/>
    </xf>
    <xf numFmtId="0" fontId="13" fillId="0" borderId="58" xfId="4496" applyFont="1" applyFill="1" applyBorder="1" applyAlignment="1" applyProtection="1">
      <alignment horizontal="left" vertical="center" wrapText="1"/>
    </xf>
    <xf numFmtId="0" fontId="13" fillId="0" borderId="59" xfId="4496" applyFont="1" applyFill="1" applyBorder="1" applyAlignment="1" applyProtection="1">
      <alignment horizontal="left" vertical="center" wrapText="1"/>
    </xf>
    <xf numFmtId="0" fontId="13" fillId="0" borderId="53" xfId="4496" applyFont="1" applyFill="1" applyBorder="1" applyAlignment="1" applyProtection="1">
      <alignment horizontal="left" vertical="center" wrapText="1"/>
    </xf>
    <xf numFmtId="0" fontId="13" fillId="0" borderId="0" xfId="4496" applyFont="1" applyFill="1" applyBorder="1" applyAlignment="1" applyProtection="1">
      <alignment horizontal="left" vertical="center" wrapText="1"/>
    </xf>
    <xf numFmtId="0" fontId="13" fillId="0" borderId="54" xfId="4496" applyFont="1" applyFill="1" applyBorder="1" applyAlignment="1" applyProtection="1">
      <alignment horizontal="left" vertical="center" wrapText="1"/>
    </xf>
    <xf numFmtId="0" fontId="20" fillId="0" borderId="0" xfId="4496" applyFont="1" applyAlignment="1" applyProtection="1">
      <alignment horizontal="right"/>
    </xf>
    <xf numFmtId="0" fontId="119" fillId="0" borderId="50" xfId="4497" applyFont="1" applyBorder="1" applyAlignment="1">
      <alignment horizontal="left" vertical="top" wrapText="1"/>
    </xf>
    <xf numFmtId="0" fontId="119" fillId="0" borderId="51" xfId="4497" applyFont="1" applyBorder="1" applyAlignment="1">
      <alignment horizontal="left" vertical="top" wrapText="1"/>
    </xf>
    <xf numFmtId="0" fontId="119" fillId="0" borderId="52" xfId="4497" applyFont="1" applyBorder="1" applyAlignment="1">
      <alignment horizontal="left" vertical="top" wrapText="1"/>
    </xf>
    <xf numFmtId="0" fontId="119" fillId="0" borderId="53" xfId="4497" applyFont="1" applyBorder="1" applyAlignment="1">
      <alignment horizontal="left" vertical="top" wrapText="1"/>
    </xf>
    <xf numFmtId="0" fontId="119" fillId="0" borderId="0" xfId="4497" applyFont="1" applyBorder="1" applyAlignment="1">
      <alignment horizontal="left" vertical="top" wrapText="1"/>
    </xf>
    <xf numFmtId="0" fontId="119" fillId="0" borderId="54" xfId="4497" applyFont="1" applyBorder="1" applyAlignment="1">
      <alignment horizontal="left" vertical="top" wrapText="1"/>
    </xf>
    <xf numFmtId="0" fontId="119" fillId="0" borderId="57" xfId="4497" applyFont="1" applyBorder="1" applyAlignment="1">
      <alignment horizontal="left" vertical="top" wrapText="1"/>
    </xf>
    <xf numFmtId="0" fontId="119" fillId="0" borderId="58" xfId="4497" applyFont="1" applyBorder="1" applyAlignment="1">
      <alignment horizontal="left" vertical="top" wrapText="1"/>
    </xf>
    <xf numFmtId="0" fontId="119" fillId="0" borderId="59" xfId="4497" applyFont="1" applyBorder="1" applyAlignment="1">
      <alignment horizontal="left" vertical="top" wrapText="1"/>
    </xf>
    <xf numFmtId="0" fontId="119" fillId="5" borderId="55" xfId="4497" applyFont="1" applyFill="1" applyBorder="1" applyAlignment="1" applyProtection="1">
      <alignment horizontal="center"/>
      <protection locked="0"/>
    </xf>
    <xf numFmtId="0" fontId="19" fillId="3" borderId="2" xfId="4496" applyFont="1" applyFill="1" applyBorder="1" applyAlignment="1" applyProtection="1">
      <alignment horizontal="center" vertical="center"/>
    </xf>
    <xf numFmtId="0" fontId="19" fillId="3" borderId="16" xfId="4496" applyFont="1" applyFill="1" applyBorder="1" applyAlignment="1" applyProtection="1">
      <alignment horizontal="center" vertical="center"/>
    </xf>
    <xf numFmtId="0" fontId="20" fillId="0" borderId="48" xfId="4496" applyFont="1" applyFill="1" applyBorder="1" applyAlignment="1" applyProtection="1">
      <alignment horizontal="left" vertical="top"/>
    </xf>
    <xf numFmtId="0" fontId="20" fillId="0" borderId="49" xfId="4496" applyFont="1" applyFill="1" applyBorder="1" applyAlignment="1" applyProtection="1">
      <alignment horizontal="left" vertical="top"/>
    </xf>
    <xf numFmtId="1" fontId="13" fillId="0" borderId="3" xfId="4496" applyNumberFormat="1" applyFont="1" applyFill="1" applyBorder="1" applyAlignment="1" applyProtection="1">
      <alignment horizontal="center"/>
    </xf>
    <xf numFmtId="1" fontId="13" fillId="0" borderId="4" xfId="4496" applyNumberFormat="1" applyFont="1" applyFill="1" applyBorder="1" applyAlignment="1" applyProtection="1">
      <alignment horizontal="center"/>
    </xf>
    <xf numFmtId="1" fontId="13" fillId="0" borderId="5" xfId="4496" applyNumberFormat="1" applyFont="1" applyFill="1" applyBorder="1" applyAlignment="1" applyProtection="1">
      <alignment horizontal="center"/>
    </xf>
    <xf numFmtId="0" fontId="119" fillId="0" borderId="0" xfId="4497" applyFont="1" applyAlignment="1">
      <alignment horizontal="left" vertical="center" wrapText="1"/>
    </xf>
    <xf numFmtId="168" fontId="119" fillId="44" borderId="6" xfId="4497" applyNumberFormat="1" applyFont="1" applyFill="1" applyBorder="1" applyAlignment="1" applyProtection="1">
      <alignment horizontal="center" vertical="top" wrapText="1"/>
      <protection locked="0"/>
    </xf>
    <xf numFmtId="168" fontId="119" fillId="0" borderId="55" xfId="4497" applyNumberFormat="1" applyFont="1" applyFill="1" applyBorder="1" applyAlignment="1">
      <alignment horizontal="center" vertical="top"/>
    </xf>
    <xf numFmtId="0" fontId="119" fillId="0" borderId="55" xfId="4497" applyFont="1" applyBorder="1" applyAlignment="1">
      <alignment horizontal="center" vertical="top" wrapText="1"/>
    </xf>
    <xf numFmtId="0" fontId="119" fillId="0" borderId="6" xfId="4497" applyFont="1" applyBorder="1" applyAlignment="1">
      <alignment horizontal="center" vertical="top" wrapText="1"/>
    </xf>
    <xf numFmtId="0" fontId="119" fillId="0" borderId="50" xfId="4497" applyFont="1" applyFill="1" applyBorder="1" applyAlignment="1">
      <alignment horizontal="left" vertical="top" wrapText="1"/>
    </xf>
    <xf numFmtId="0" fontId="119" fillId="0" borderId="51" xfId="4497" applyFont="1" applyFill="1" applyBorder="1" applyAlignment="1">
      <alignment horizontal="left" vertical="top" wrapText="1"/>
    </xf>
    <xf numFmtId="0" fontId="119" fillId="0" borderId="52" xfId="4497" applyFont="1" applyFill="1" applyBorder="1" applyAlignment="1">
      <alignment horizontal="left" vertical="top" wrapText="1"/>
    </xf>
    <xf numFmtId="0" fontId="119" fillId="0" borderId="53" xfId="4497" applyFont="1" applyFill="1" applyBorder="1" applyAlignment="1">
      <alignment horizontal="left" vertical="top" wrapText="1"/>
    </xf>
    <xf numFmtId="0" fontId="119" fillId="0" borderId="0" xfId="4497" applyFont="1" applyFill="1" applyBorder="1" applyAlignment="1">
      <alignment horizontal="left" vertical="top" wrapText="1"/>
    </xf>
    <xf numFmtId="0" fontId="119" fillId="0" borderId="54" xfId="4497" applyFont="1" applyFill="1" applyBorder="1" applyAlignment="1">
      <alignment horizontal="left" vertical="top" wrapText="1"/>
    </xf>
    <xf numFmtId="165" fontId="119" fillId="0" borderId="55" xfId="4497" applyNumberFormat="1" applyFont="1" applyFill="1" applyBorder="1" applyAlignment="1">
      <alignment horizontal="center" vertical="top" wrapText="1"/>
    </xf>
    <xf numFmtId="165" fontId="119" fillId="0" borderId="6" xfId="4497" applyNumberFormat="1" applyFont="1" applyFill="1" applyBorder="1" applyAlignment="1">
      <alignment horizontal="center" vertical="top" wrapText="1"/>
    </xf>
    <xf numFmtId="165" fontId="119" fillId="0" borderId="60" xfId="4497" applyNumberFormat="1" applyFont="1" applyBorder="1" applyAlignment="1">
      <alignment horizontal="center" vertical="top" wrapText="1"/>
    </xf>
    <xf numFmtId="165" fontId="119" fillId="0" borderId="4" xfId="4497" applyNumberFormat="1" applyFont="1" applyBorder="1" applyAlignment="1">
      <alignment horizontal="center" vertical="top" wrapText="1"/>
    </xf>
    <xf numFmtId="168" fontId="13" fillId="0" borderId="0" xfId="1193" applyNumberFormat="1" applyFont="1" applyBorder="1" applyAlignment="1" applyProtection="1">
      <alignment horizontal="right"/>
    </xf>
    <xf numFmtId="1" fontId="13" fillId="5" borderId="2" xfId="1193" applyNumberFormat="1" applyFont="1" applyFill="1" applyBorder="1" applyAlignment="1" applyProtection="1">
      <alignment horizontal="center"/>
      <protection locked="0"/>
    </xf>
    <xf numFmtId="1" fontId="13" fillId="5" borderId="4" xfId="1193" applyNumberFormat="1" applyFont="1" applyFill="1" applyBorder="1" applyAlignment="1" applyProtection="1">
      <alignment horizontal="center"/>
      <protection locked="0"/>
    </xf>
    <xf numFmtId="0" fontId="140" fillId="0" borderId="6" xfId="1193" applyFont="1" applyBorder="1" applyAlignment="1" applyProtection="1">
      <alignment horizontal="center"/>
    </xf>
    <xf numFmtId="168" fontId="13" fillId="5" borderId="4" xfId="1193" applyNumberFormat="1" applyFont="1" applyFill="1" applyBorder="1" applyAlignment="1" applyProtection="1">
      <alignment horizontal="center"/>
      <protection locked="0"/>
    </xf>
    <xf numFmtId="0" fontId="20" fillId="0" borderId="0" xfId="4496" applyFont="1" applyFill="1" applyBorder="1" applyAlignment="1" applyProtection="1">
      <alignment horizontal="center" vertical="top"/>
    </xf>
    <xf numFmtId="0" fontId="13" fillId="5" borderId="6" xfId="4496" applyFont="1" applyFill="1" applyBorder="1" applyAlignment="1" applyProtection="1">
      <alignment horizontal="left"/>
      <protection locked="0"/>
    </xf>
    <xf numFmtId="1" fontId="119" fillId="0" borderId="55" xfId="4497" applyNumberFormat="1" applyFont="1" applyBorder="1" applyAlignment="1">
      <alignment horizontal="center" vertical="top" wrapText="1"/>
    </xf>
    <xf numFmtId="1" fontId="119" fillId="0" borderId="6" xfId="4497" applyNumberFormat="1" applyFont="1" applyBorder="1" applyAlignment="1">
      <alignment horizontal="center" vertical="top" wrapText="1"/>
    </xf>
    <xf numFmtId="168" fontId="119" fillId="44" borderId="55" xfId="4497" applyNumberFormat="1" applyFont="1" applyFill="1" applyBorder="1" applyAlignment="1" applyProtection="1">
      <alignment horizontal="center" vertical="top" wrapText="1"/>
      <protection locked="0"/>
    </xf>
    <xf numFmtId="0" fontId="13" fillId="0" borderId="0" xfId="1193" applyFont="1" applyBorder="1" applyAlignment="1" applyProtection="1">
      <alignment horizontal="right"/>
    </xf>
    <xf numFmtId="0" fontId="13" fillId="5" borderId="6" xfId="1193" applyFont="1" applyFill="1" applyBorder="1" applyAlignment="1" applyProtection="1">
      <alignment horizontal="left"/>
      <protection locked="0"/>
    </xf>
    <xf numFmtId="168" fontId="13" fillId="0" borderId="0" xfId="1193" applyNumberFormat="1" applyFont="1" applyAlignment="1" applyProtection="1">
      <alignment horizontal="right"/>
    </xf>
    <xf numFmtId="0" fontId="13" fillId="0" borderId="0" xfId="1193" applyFont="1" applyAlignment="1" applyProtection="1">
      <alignment horizontal="right"/>
    </xf>
    <xf numFmtId="168" fontId="13" fillId="44" borderId="6" xfId="4496" applyNumberFormat="1" applyFont="1" applyFill="1" applyBorder="1" applyAlignment="1" applyProtection="1">
      <alignment horizontal="right"/>
      <protection locked="0"/>
    </xf>
    <xf numFmtId="9" fontId="13" fillId="0" borderId="6" xfId="1193" applyNumberFormat="1" applyFont="1" applyFill="1" applyBorder="1" applyAlignment="1" applyProtection="1">
      <alignment horizontal="center"/>
    </xf>
    <xf numFmtId="9" fontId="13" fillId="0" borderId="6" xfId="1193" quotePrefix="1" applyNumberFormat="1" applyFont="1" applyFill="1" applyBorder="1" applyAlignment="1" applyProtection="1">
      <alignment horizontal="center"/>
    </xf>
    <xf numFmtId="9" fontId="13" fillId="0" borderId="0" xfId="1193" quotePrefix="1" applyNumberFormat="1" applyFont="1" applyFill="1" applyBorder="1" applyAlignment="1" applyProtection="1">
      <alignment horizontal="center"/>
    </xf>
    <xf numFmtId="9" fontId="13" fillId="5" borderId="4" xfId="1193" applyNumberFormat="1" applyFont="1" applyFill="1" applyBorder="1" applyAlignment="1" applyProtection="1">
      <alignment horizontal="left"/>
      <protection locked="0"/>
    </xf>
    <xf numFmtId="0" fontId="20" fillId="0" borderId="0" xfId="4496" applyFont="1" applyFill="1" applyBorder="1" applyAlignment="1" applyProtection="1">
      <alignment horizontal="right"/>
    </xf>
    <xf numFmtId="0" fontId="21" fillId="5" borderId="6" xfId="4496" applyFont="1" applyFill="1" applyBorder="1" applyAlignment="1" applyProtection="1">
      <alignment horizontal="left"/>
      <protection locked="0"/>
    </xf>
    <xf numFmtId="0" fontId="13" fillId="0" borderId="0" xfId="4496" applyFont="1" applyBorder="1" applyAlignment="1" applyProtection="1">
      <alignment horizontal="left"/>
    </xf>
    <xf numFmtId="0" fontId="50" fillId="5" borderId="6" xfId="4496" applyFont="1" applyFill="1" applyBorder="1" applyAlignment="1" applyProtection="1">
      <alignment horizontal="left"/>
      <protection locked="0"/>
    </xf>
    <xf numFmtId="0" fontId="13" fillId="5" borderId="6" xfId="4496" applyFont="1" applyFill="1" applyBorder="1" applyAlignment="1" applyProtection="1">
      <alignment horizontal="center"/>
      <protection locked="0"/>
    </xf>
    <xf numFmtId="1" fontId="13" fillId="0" borderId="11" xfId="4496" applyNumberFormat="1" applyFont="1" applyFill="1" applyBorder="1" applyAlignment="1" applyProtection="1">
      <alignment horizontal="center"/>
    </xf>
    <xf numFmtId="0" fontId="13" fillId="0" borderId="11" xfId="4496" applyNumberFormat="1" applyFont="1" applyFill="1" applyBorder="1" applyAlignment="1" applyProtection="1">
      <alignment horizontal="center"/>
    </xf>
    <xf numFmtId="0" fontId="117" fillId="5" borderId="6" xfId="4496" applyFill="1" applyBorder="1" applyAlignment="1" applyProtection="1">
      <alignment horizontal="center"/>
      <protection locked="0"/>
    </xf>
    <xf numFmtId="0" fontId="20" fillId="0" borderId="0" xfId="4496" applyFont="1" applyFill="1" applyBorder="1" applyAlignment="1" applyProtection="1">
      <alignment horizontal="left" vertical="top"/>
    </xf>
    <xf numFmtId="0" fontId="117" fillId="0" borderId="0" xfId="4496" applyFill="1" applyBorder="1" applyAlignment="1" applyProtection="1">
      <alignment horizontal="center"/>
      <protection locked="0"/>
    </xf>
    <xf numFmtId="0" fontId="13" fillId="0" borderId="3" xfId="4496" applyFont="1" applyFill="1" applyBorder="1" applyAlignment="1" applyProtection="1">
      <alignment horizontal="center"/>
    </xf>
    <xf numFmtId="0" fontId="13" fillId="0" borderId="4" xfId="4496" applyFont="1" applyFill="1" applyBorder="1" applyAlignment="1" applyProtection="1">
      <alignment horizontal="center"/>
    </xf>
    <xf numFmtId="0" fontId="13" fillId="0" borderId="5" xfId="4496" applyFont="1" applyFill="1" applyBorder="1" applyAlignment="1" applyProtection="1">
      <alignment horizontal="center"/>
    </xf>
    <xf numFmtId="168" fontId="13" fillId="0" borderId="6" xfId="4497" applyNumberFormat="1" applyFont="1" applyFill="1" applyBorder="1" applyAlignment="1" applyProtection="1">
      <alignment horizontal="center"/>
    </xf>
    <xf numFmtId="9" fontId="13" fillId="0" borderId="4" xfId="543" applyNumberFormat="1" applyFont="1" applyBorder="1" applyAlignment="1" applyProtection="1">
      <alignment horizontal="center"/>
    </xf>
    <xf numFmtId="0" fontId="13" fillId="0" borderId="4" xfId="4497" applyFont="1" applyFill="1" applyBorder="1" applyAlignment="1" applyProtection="1">
      <alignment horizontal="center"/>
    </xf>
    <xf numFmtId="0" fontId="13" fillId="0" borderId="5" xfId="4497" applyFont="1" applyFill="1" applyBorder="1" applyAlignment="1" applyProtection="1">
      <alignment horizontal="center"/>
    </xf>
    <xf numFmtId="168" fontId="13" fillId="0" borderId="6" xfId="4496" applyNumberFormat="1" applyFont="1" applyFill="1" applyBorder="1" applyAlignment="1" applyProtection="1">
      <alignment horizontal="right"/>
    </xf>
    <xf numFmtId="168" fontId="115" fillId="0" borderId="6" xfId="4496" applyNumberFormat="1" applyFont="1" applyFill="1" applyBorder="1" applyAlignment="1" applyProtection="1">
      <alignment horizontal="right"/>
    </xf>
    <xf numFmtId="6" fontId="13" fillId="0" borderId="3" xfId="1193" applyNumberFormat="1" applyFont="1" applyBorder="1" applyAlignment="1" applyProtection="1">
      <alignment horizontal="right"/>
    </xf>
    <xf numFmtId="6" fontId="13" fillId="0" borderId="4" xfId="1193" applyNumberFormat="1" applyFont="1" applyBorder="1" applyAlignment="1" applyProtection="1">
      <alignment horizontal="right"/>
    </xf>
    <xf numFmtId="6" fontId="13" fillId="0" borderId="5" xfId="1193" applyNumberFormat="1" applyFont="1" applyBorder="1" applyAlignment="1" applyProtection="1">
      <alignment horizontal="right"/>
    </xf>
    <xf numFmtId="168" fontId="13" fillId="0" borderId="4" xfId="4496" applyNumberFormat="1" applyFont="1" applyFill="1" applyBorder="1" applyAlignment="1" applyProtection="1">
      <alignment horizontal="right"/>
    </xf>
    <xf numFmtId="165" fontId="13" fillId="44" borderId="3" xfId="4496" applyNumberFormat="1" applyFont="1" applyFill="1" applyBorder="1" applyAlignment="1" applyProtection="1">
      <alignment horizontal="center"/>
      <protection locked="0"/>
    </xf>
    <xf numFmtId="165" fontId="13" fillId="44" borderId="4" xfId="4496" applyNumberFormat="1" applyFont="1" applyFill="1" applyBorder="1" applyAlignment="1" applyProtection="1">
      <alignment horizontal="center"/>
      <protection locked="0"/>
    </xf>
    <xf numFmtId="165" fontId="13" fillId="44" borderId="5" xfId="4496" applyNumberFormat="1" applyFont="1" applyFill="1" applyBorder="1" applyAlignment="1" applyProtection="1">
      <alignment horizontal="center"/>
      <protection locked="0"/>
    </xf>
    <xf numFmtId="165" fontId="13" fillId="0" borderId="6" xfId="1193" applyNumberFormat="1" applyFont="1" applyBorder="1" applyAlignment="1" applyProtection="1">
      <alignment horizontal="right"/>
    </xf>
    <xf numFmtId="168" fontId="13" fillId="0" borderId="2" xfId="1193" applyNumberFormat="1" applyFont="1" applyBorder="1" applyAlignment="1" applyProtection="1">
      <alignment horizontal="right"/>
    </xf>
    <xf numFmtId="165" fontId="13" fillId="0" borderId="0" xfId="1193" applyNumberFormat="1" applyFont="1" applyFill="1" applyAlignment="1" applyProtection="1">
      <alignment horizontal="right"/>
    </xf>
    <xf numFmtId="2" fontId="13" fillId="0" borderId="0" xfId="1193" applyNumberFormat="1" applyFont="1" applyAlignment="1" applyProtection="1">
      <alignment horizontal="right"/>
    </xf>
    <xf numFmtId="0" fontId="13" fillId="0" borderId="53" xfId="4496" applyFont="1" applyFill="1" applyBorder="1" applyAlignment="1" applyProtection="1">
      <alignment horizontal="left" vertical="top" wrapText="1"/>
    </xf>
    <xf numFmtId="0" fontId="13" fillId="0" borderId="0" xfId="4496" applyFont="1" applyFill="1" applyBorder="1" applyAlignment="1" applyProtection="1">
      <alignment horizontal="left" vertical="top" wrapText="1"/>
    </xf>
    <xf numFmtId="0" fontId="13" fillId="0" borderId="54" xfId="4496" applyFont="1" applyFill="1" applyBorder="1" applyAlignment="1" applyProtection="1">
      <alignment horizontal="left" vertical="top" wrapText="1"/>
    </xf>
    <xf numFmtId="0" fontId="13" fillId="0" borderId="57" xfId="4496" applyFont="1" applyFill="1" applyBorder="1" applyAlignment="1" applyProtection="1">
      <alignment horizontal="left" vertical="top" wrapText="1"/>
    </xf>
    <xf numFmtId="0" fontId="13" fillId="0" borderId="58" xfId="4496" applyFont="1" applyFill="1" applyBorder="1" applyAlignment="1" applyProtection="1">
      <alignment horizontal="left" vertical="top" wrapText="1"/>
    </xf>
    <xf numFmtId="0" fontId="13" fillId="0" borderId="59" xfId="4496" applyFont="1" applyFill="1" applyBorder="1" applyAlignment="1" applyProtection="1">
      <alignment horizontal="left" vertical="top" wrapText="1"/>
    </xf>
    <xf numFmtId="0" fontId="13" fillId="0" borderId="0" xfId="543" applyFont="1" applyAlignment="1" applyProtection="1">
      <alignment horizontal="center"/>
    </xf>
    <xf numFmtId="0" fontId="13" fillId="0" borderId="50" xfId="4496" applyFont="1" applyFill="1" applyBorder="1" applyAlignment="1" applyProtection="1">
      <alignment horizontal="left" vertical="top" wrapText="1"/>
    </xf>
    <xf numFmtId="0" fontId="13" fillId="0" borderId="51" xfId="4496" applyFont="1" applyFill="1" applyBorder="1" applyAlignment="1" applyProtection="1">
      <alignment horizontal="left" vertical="top" wrapText="1"/>
    </xf>
    <xf numFmtId="0" fontId="13" fillId="0" borderId="52" xfId="4496" applyFont="1" applyFill="1" applyBorder="1" applyAlignment="1" applyProtection="1">
      <alignment horizontal="left" vertical="top" wrapText="1"/>
    </xf>
    <xf numFmtId="0" fontId="13" fillId="44" borderId="53" xfId="4496" applyFont="1" applyFill="1" applyBorder="1" applyAlignment="1" applyProtection="1">
      <alignment vertical="top" wrapText="1"/>
      <protection locked="0"/>
    </xf>
    <xf numFmtId="0" fontId="13" fillId="44" borderId="0" xfId="4496" applyFont="1" applyFill="1" applyBorder="1" applyAlignment="1" applyProtection="1">
      <alignment vertical="top" wrapText="1"/>
      <protection locked="0"/>
    </xf>
    <xf numFmtId="0" fontId="13" fillId="44" borderId="54" xfId="4496" applyFont="1" applyFill="1" applyBorder="1" applyAlignment="1" applyProtection="1">
      <alignment vertical="top" wrapText="1"/>
      <protection locked="0"/>
    </xf>
    <xf numFmtId="0" fontId="13" fillId="44" borderId="55" xfId="4496" applyFont="1" applyFill="1" applyBorder="1" applyAlignment="1" applyProtection="1">
      <alignment vertical="top" wrapText="1"/>
      <protection locked="0"/>
    </xf>
    <xf numFmtId="0" fontId="13" fillId="44" borderId="6" xfId="4496" applyFont="1" applyFill="1" applyBorder="1" applyAlignment="1" applyProtection="1">
      <alignment vertical="top" wrapText="1"/>
      <protection locked="0"/>
    </xf>
    <xf numFmtId="0" fontId="13" fillId="44" borderId="56" xfId="4496" applyFont="1" applyFill="1" applyBorder="1" applyAlignment="1" applyProtection="1">
      <alignment vertical="top" wrapText="1"/>
      <protection locked="0"/>
    </xf>
    <xf numFmtId="0" fontId="13" fillId="44" borderId="0" xfId="4496" applyFont="1" applyFill="1" applyBorder="1" applyAlignment="1" applyProtection="1">
      <alignment horizontal="left" vertical="center" wrapText="1"/>
      <protection locked="0"/>
    </xf>
    <xf numFmtId="0" fontId="13" fillId="44" borderId="54" xfId="4496" applyFont="1" applyFill="1" applyBorder="1" applyAlignment="1" applyProtection="1">
      <alignment horizontal="left" vertical="center" wrapText="1"/>
      <protection locked="0"/>
    </xf>
    <xf numFmtId="0" fontId="13" fillId="44" borderId="6" xfId="4496" applyFont="1" applyFill="1" applyBorder="1" applyAlignment="1" applyProtection="1">
      <alignment horizontal="left" vertical="center" wrapText="1"/>
      <protection locked="0"/>
    </xf>
    <xf numFmtId="0" fontId="13" fillId="44" borderId="56" xfId="4496" applyFont="1" applyFill="1" applyBorder="1" applyAlignment="1" applyProtection="1">
      <alignment horizontal="left" vertical="center" wrapText="1"/>
      <protection locked="0"/>
    </xf>
    <xf numFmtId="0" fontId="13" fillId="5" borderId="6" xfId="4496" applyFont="1" applyFill="1" applyBorder="1" applyAlignment="1" applyProtection="1">
      <alignment horizontal="center" vertical="center" wrapText="1" shrinkToFit="1"/>
      <protection locked="0"/>
    </xf>
    <xf numFmtId="0" fontId="13" fillId="0" borderId="0" xfId="4496" applyFont="1" applyFill="1" applyBorder="1" applyAlignment="1" applyProtection="1">
      <alignment horizontal="left" vertical="center" wrapText="1" shrinkToFit="1"/>
    </xf>
    <xf numFmtId="0" fontId="13" fillId="5" borderId="6" xfId="4496" applyFont="1" applyFill="1" applyBorder="1" applyAlignment="1" applyProtection="1">
      <alignment horizontal="left" wrapText="1" shrinkToFit="1"/>
      <protection locked="0"/>
    </xf>
    <xf numFmtId="0" fontId="13" fillId="44" borderId="6" xfId="1193" applyFont="1" applyFill="1" applyBorder="1" applyAlignment="1" applyProtection="1">
      <alignment horizontal="left" vertical="top"/>
      <protection locked="0"/>
    </xf>
    <xf numFmtId="0" fontId="21" fillId="0" borderId="0" xfId="4496" applyFont="1" applyFill="1" applyBorder="1" applyAlignment="1" applyProtection="1">
      <alignment horizontal="center"/>
    </xf>
    <xf numFmtId="0" fontId="13" fillId="0" borderId="0" xfId="4496" applyFont="1" applyFill="1" applyBorder="1" applyAlignment="1" applyProtection="1">
      <alignment horizontal="left" vertical="top" wrapText="1" shrinkToFit="1"/>
    </xf>
    <xf numFmtId="44" fontId="13" fillId="0" borderId="0" xfId="708" applyFont="1" applyFill="1" applyBorder="1" applyAlignment="1" applyProtection="1">
      <alignment horizontal="left" vertical="top" wrapText="1"/>
    </xf>
    <xf numFmtId="0" fontId="127" fillId="0" borderId="0" xfId="4496" applyFont="1" applyAlignment="1">
      <alignment horizontal="left" vertical="top" wrapText="1"/>
    </xf>
    <xf numFmtId="0" fontId="20" fillId="0" borderId="0" xfId="4496" applyFont="1" applyFill="1" applyBorder="1" applyAlignment="1" applyProtection="1">
      <alignment horizontal="left" vertical="top" wrapText="1"/>
    </xf>
    <xf numFmtId="0" fontId="117" fillId="5" borderId="55" xfId="4496" applyFill="1" applyBorder="1" applyAlignment="1" applyProtection="1">
      <alignment horizontal="center"/>
      <protection locked="0"/>
    </xf>
    <xf numFmtId="0" fontId="20" fillId="0" borderId="0" xfId="4496" applyFont="1" applyBorder="1" applyAlignment="1" applyProtection="1">
      <alignment horizontal="center"/>
    </xf>
    <xf numFmtId="0" fontId="20" fillId="0" borderId="54" xfId="4496" applyFont="1" applyBorder="1" applyAlignment="1" applyProtection="1">
      <alignment horizontal="center"/>
    </xf>
    <xf numFmtId="0" fontId="21" fillId="0" borderId="51" xfId="4496" applyFont="1" applyBorder="1" applyAlignment="1">
      <alignment horizontal="left" vertical="top" wrapText="1"/>
    </xf>
    <xf numFmtId="0" fontId="21" fillId="0" borderId="0" xfId="4496" applyFont="1" applyBorder="1" applyAlignment="1">
      <alignment horizontal="left" vertical="top" wrapText="1"/>
    </xf>
    <xf numFmtId="0" fontId="13" fillId="46" borderId="11" xfId="4496" applyFont="1" applyFill="1" applyBorder="1" applyAlignment="1" applyProtection="1">
      <alignment horizontal="center"/>
    </xf>
    <xf numFmtId="0" fontId="127" fillId="0" borderId="0" xfId="4496" applyFont="1" applyAlignment="1">
      <alignment horizontal="left" vertical="center" wrapText="1"/>
    </xf>
    <xf numFmtId="0" fontId="20" fillId="0" borderId="11" xfId="4496" applyFont="1" applyBorder="1" applyAlignment="1" applyProtection="1">
      <alignment horizontal="center"/>
    </xf>
    <xf numFmtId="0" fontId="21" fillId="0" borderId="58" xfId="4496" applyFont="1" applyBorder="1" applyAlignment="1">
      <alignment horizontal="left" vertical="top" wrapText="1"/>
    </xf>
    <xf numFmtId="0" fontId="20" fillId="0" borderId="0" xfId="4496" applyFont="1" applyBorder="1" applyAlignment="1" applyProtection="1">
      <alignment horizontal="center" vertical="top"/>
    </xf>
    <xf numFmtId="0" fontId="20" fillId="0" borderId="54" xfId="4496" applyFont="1" applyBorder="1" applyAlignment="1" applyProtection="1">
      <alignment horizontal="center" vertical="top"/>
    </xf>
    <xf numFmtId="0" fontId="21" fillId="0" borderId="51" xfId="4496" applyNumberFormat="1" applyFont="1" applyBorder="1" applyAlignment="1">
      <alignment horizontal="left" vertical="top" wrapText="1"/>
    </xf>
    <xf numFmtId="0" fontId="21" fillId="0" borderId="0" xfId="4496" applyNumberFormat="1" applyFont="1" applyBorder="1" applyAlignment="1">
      <alignment horizontal="left" vertical="top" wrapText="1"/>
    </xf>
    <xf numFmtId="0" fontId="117" fillId="5" borderId="63" xfId="4496" applyFill="1" applyBorder="1" applyAlignment="1" applyProtection="1">
      <alignment horizontal="center"/>
      <protection locked="0"/>
    </xf>
    <xf numFmtId="0" fontId="117" fillId="5" borderId="64" xfId="4496" applyFill="1" applyBorder="1" applyAlignment="1" applyProtection="1">
      <alignment horizontal="center"/>
      <protection locked="0"/>
    </xf>
    <xf numFmtId="0" fontId="20" fillId="0" borderId="51" xfId="4496" applyFont="1" applyBorder="1" applyAlignment="1" applyProtection="1">
      <alignment horizontal="center" vertical="top"/>
    </xf>
    <xf numFmtId="0" fontId="20" fillId="0" borderId="52" xfId="4496" applyFont="1" applyBorder="1" applyAlignment="1" applyProtection="1">
      <alignment horizontal="center" vertical="top"/>
    </xf>
    <xf numFmtId="0" fontId="117" fillId="5" borderId="50" xfId="4496" applyFill="1" applyBorder="1" applyAlignment="1" applyProtection="1">
      <alignment horizontal="center"/>
    </xf>
    <xf numFmtId="0" fontId="117" fillId="5" borderId="51" xfId="4496" applyFill="1" applyBorder="1" applyAlignment="1" applyProtection="1">
      <alignment horizontal="center"/>
    </xf>
    <xf numFmtId="0" fontId="50" fillId="0" borderId="51" xfId="4496" applyFont="1" applyBorder="1" applyAlignment="1" applyProtection="1">
      <alignment horizontal="left" wrapText="1"/>
    </xf>
    <xf numFmtId="0" fontId="50" fillId="0" borderId="0" xfId="4496" applyFont="1" applyBorder="1" applyAlignment="1" applyProtection="1">
      <alignment horizontal="left" wrapText="1"/>
    </xf>
    <xf numFmtId="0" fontId="21" fillId="5" borderId="6" xfId="4496" applyFont="1" applyFill="1" applyBorder="1" applyAlignment="1" applyProtection="1">
      <alignment horizontal="left"/>
    </xf>
    <xf numFmtId="0" fontId="117" fillId="5" borderId="63" xfId="4496" applyFill="1" applyBorder="1" applyAlignment="1" applyProtection="1">
      <alignment horizontal="center"/>
    </xf>
    <xf numFmtId="0" fontId="117" fillId="5" borderId="64" xfId="4496" applyFill="1" applyBorder="1" applyAlignment="1" applyProtection="1">
      <alignment horizontal="center"/>
    </xf>
    <xf numFmtId="0" fontId="21" fillId="5" borderId="58" xfId="4496" applyFont="1" applyFill="1" applyBorder="1" applyAlignment="1" applyProtection="1">
      <alignment horizontal="left"/>
    </xf>
    <xf numFmtId="0" fontId="50" fillId="0" borderId="51" xfId="4496" applyFont="1" applyFill="1" applyBorder="1" applyAlignment="1" applyProtection="1">
      <alignment horizontal="left" vertical="top" wrapText="1"/>
    </xf>
    <xf numFmtId="0" fontId="50" fillId="0" borderId="0" xfId="4496" applyFont="1" applyFill="1" applyBorder="1" applyAlignment="1" applyProtection="1">
      <alignment horizontal="left" vertical="top" wrapText="1"/>
    </xf>
    <xf numFmtId="9" fontId="21" fillId="5" borderId="58" xfId="4496" applyNumberFormat="1" applyFont="1" applyFill="1" applyBorder="1" applyAlignment="1" applyProtection="1">
      <alignment horizontal="left"/>
    </xf>
    <xf numFmtId="0" fontId="117" fillId="0" borderId="0" xfId="4496" applyFill="1" applyBorder="1" applyAlignment="1" applyProtection="1">
      <alignment horizontal="center"/>
    </xf>
    <xf numFmtId="9" fontId="21" fillId="5" borderId="6" xfId="4496" applyNumberFormat="1" applyFont="1" applyFill="1" applyBorder="1" applyAlignment="1" applyProtection="1">
      <alignment horizontal="left"/>
    </xf>
    <xf numFmtId="0" fontId="117" fillId="5" borderId="55" xfId="4496" applyFill="1" applyBorder="1" applyAlignment="1" applyProtection="1">
      <alignment horizontal="center"/>
    </xf>
    <xf numFmtId="0" fontId="117" fillId="5" borderId="6" xfId="4496" applyFill="1" applyBorder="1" applyAlignment="1" applyProtection="1">
      <alignment horizontal="center"/>
    </xf>
    <xf numFmtId="0" fontId="21" fillId="5" borderId="0" xfId="4496" applyFont="1" applyFill="1" applyBorder="1" applyAlignment="1" applyProtection="1">
      <alignment horizontal="left" vertical="top" wrapText="1"/>
    </xf>
    <xf numFmtId="0" fontId="21" fillId="5" borderId="58" xfId="4496" applyFont="1" applyFill="1" applyBorder="1" applyAlignment="1" applyProtection="1">
      <alignment horizontal="left" vertical="top" wrapText="1"/>
    </xf>
    <xf numFmtId="0" fontId="119" fillId="0" borderId="50" xfId="4497" applyFont="1" applyBorder="1" applyAlignment="1">
      <alignment horizontal="left" wrapText="1"/>
    </xf>
    <xf numFmtId="0" fontId="119" fillId="0" borderId="51" xfId="4497" applyFont="1" applyBorder="1" applyAlignment="1">
      <alignment horizontal="left" wrapText="1"/>
    </xf>
    <xf numFmtId="0" fontId="119" fillId="0" borderId="52" xfId="4497" applyFont="1" applyBorder="1" applyAlignment="1">
      <alignment horizontal="left" wrapText="1"/>
    </xf>
    <xf numFmtId="0" fontId="119" fillId="0" borderId="57" xfId="4497" applyFont="1" applyBorder="1" applyAlignment="1">
      <alignment horizontal="left" wrapText="1"/>
    </xf>
    <xf numFmtId="0" fontId="119" fillId="0" borderId="58" xfId="4497" applyFont="1" applyBorder="1" applyAlignment="1">
      <alignment horizontal="left" wrapText="1"/>
    </xf>
    <xf numFmtId="0" fontId="119" fillId="0" borderId="59" xfId="4497" applyFont="1" applyBorder="1" applyAlignment="1">
      <alignment horizontal="left" wrapText="1"/>
    </xf>
    <xf numFmtId="0" fontId="117" fillId="0" borderId="53" xfId="4496" applyFill="1" applyBorder="1" applyAlignment="1" applyProtection="1">
      <alignment horizontal="center"/>
    </xf>
    <xf numFmtId="0" fontId="21" fillId="5" borderId="0" xfId="4496" applyFont="1" applyFill="1" applyBorder="1" applyAlignment="1" applyProtection="1">
      <alignment horizontal="left" vertical="top"/>
    </xf>
    <xf numFmtId="0" fontId="117" fillId="5" borderId="53" xfId="4496" applyFill="1" applyBorder="1" applyAlignment="1" applyProtection="1">
      <alignment horizontal="center"/>
    </xf>
    <xf numFmtId="0" fontId="117" fillId="5" borderId="0" xfId="4496" applyFill="1" applyBorder="1" applyAlignment="1" applyProtection="1">
      <alignment horizontal="center"/>
    </xf>
    <xf numFmtId="0" fontId="21" fillId="0" borderId="0" xfId="4496" applyFont="1" applyFill="1" applyBorder="1" applyAlignment="1" applyProtection="1">
      <alignment horizontal="left" vertical="top" wrapText="1"/>
    </xf>
    <xf numFmtId="0" fontId="21" fillId="0" borderId="58" xfId="4496" applyFont="1" applyFill="1" applyBorder="1" applyAlignment="1" applyProtection="1">
      <alignment horizontal="left" vertical="top" wrapText="1"/>
    </xf>
    <xf numFmtId="0" fontId="20" fillId="0" borderId="4" xfId="4496" applyFont="1" applyFill="1" applyBorder="1" applyAlignment="1" applyProtection="1">
      <alignment horizontal="left"/>
    </xf>
    <xf numFmtId="0" fontId="20" fillId="0" borderId="5" xfId="4496" applyFont="1" applyFill="1" applyBorder="1" applyAlignment="1" applyProtection="1">
      <alignment horizontal="left"/>
    </xf>
    <xf numFmtId="1" fontId="20" fillId="0" borderId="4" xfId="4496" applyNumberFormat="1" applyFont="1" applyFill="1" applyBorder="1" applyAlignment="1" applyProtection="1">
      <alignment horizontal="center" wrapText="1"/>
    </xf>
    <xf numFmtId="0" fontId="20" fillId="0" borderId="4" xfId="4496" applyFont="1" applyFill="1" applyBorder="1" applyAlignment="1" applyProtection="1">
      <alignment horizontal="center" wrapText="1"/>
    </xf>
    <xf numFmtId="0" fontId="20" fillId="0" borderId="5" xfId="4496" applyFont="1" applyFill="1" applyBorder="1" applyAlignment="1" applyProtection="1">
      <alignment horizontal="center" wrapText="1"/>
    </xf>
    <xf numFmtId="0" fontId="20" fillId="0" borderId="3" xfId="4496" applyFont="1" applyFill="1" applyBorder="1" applyAlignment="1" applyProtection="1">
      <alignment horizontal="center" wrapText="1"/>
    </xf>
    <xf numFmtId="0" fontId="20" fillId="0" borderId="11" xfId="4496" applyFont="1" applyFill="1" applyBorder="1" applyAlignment="1" applyProtection="1">
      <alignment horizontal="center"/>
    </xf>
    <xf numFmtId="0" fontId="13" fillId="0" borderId="50" xfId="4497" applyFont="1" applyBorder="1" applyAlignment="1" applyProtection="1">
      <alignment horizontal="left" wrapText="1"/>
    </xf>
    <xf numFmtId="0" fontId="13" fillId="0" borderId="51" xfId="4497" applyFont="1" applyBorder="1" applyAlignment="1" applyProtection="1">
      <alignment horizontal="left" wrapText="1"/>
    </xf>
    <xf numFmtId="0" fontId="13" fillId="0" borderId="52" xfId="4497" applyFont="1" applyBorder="1" applyAlignment="1" applyProtection="1">
      <alignment horizontal="left" wrapText="1"/>
    </xf>
    <xf numFmtId="0" fontId="13" fillId="0" borderId="53" xfId="4497" applyFont="1" applyBorder="1" applyAlignment="1" applyProtection="1">
      <alignment horizontal="left" wrapText="1"/>
    </xf>
    <xf numFmtId="0" fontId="13" fillId="0" borderId="0" xfId="4497" applyFont="1" applyBorder="1" applyAlignment="1" applyProtection="1">
      <alignment horizontal="left" wrapText="1"/>
    </xf>
    <xf numFmtId="0" fontId="13" fillId="0" borderId="54" xfId="4497" applyFont="1" applyBorder="1" applyAlignment="1" applyProtection="1">
      <alignment horizontal="left" wrapText="1"/>
    </xf>
    <xf numFmtId="0" fontId="13" fillId="0" borderId="57" xfId="4497" applyFont="1" applyBorder="1" applyAlignment="1" applyProtection="1">
      <alignment horizontal="left" wrapText="1"/>
    </xf>
    <xf numFmtId="0" fontId="13" fillId="0" borderId="58" xfId="4497" applyFont="1" applyBorder="1" applyAlignment="1" applyProtection="1">
      <alignment horizontal="left" wrapText="1"/>
    </xf>
    <xf numFmtId="0" fontId="13" fillId="0" borderId="59" xfId="4497" applyFont="1" applyBorder="1" applyAlignment="1" applyProtection="1">
      <alignment horizontal="left" wrapText="1"/>
    </xf>
    <xf numFmtId="1" fontId="13" fillId="0" borderId="4" xfId="4497" applyNumberFormat="1" applyFont="1" applyFill="1" applyBorder="1" applyAlignment="1" applyProtection="1">
      <alignment horizontal="center"/>
    </xf>
    <xf numFmtId="1" fontId="13" fillId="0" borderId="5" xfId="4497" applyNumberFormat="1" applyFont="1" applyFill="1" applyBorder="1" applyAlignment="1" applyProtection="1">
      <alignment horizontal="center"/>
    </xf>
    <xf numFmtId="49" fontId="19" fillId="3" borderId="2" xfId="4496" applyNumberFormat="1" applyFont="1" applyFill="1" applyBorder="1" applyAlignment="1" applyProtection="1">
      <alignment horizontal="center" vertical="center" wrapText="1"/>
    </xf>
    <xf numFmtId="49" fontId="19" fillId="3" borderId="2" xfId="4496" applyNumberFormat="1" applyFont="1" applyFill="1" applyBorder="1" applyAlignment="1" applyProtection="1">
      <alignment horizontal="center" vertical="center"/>
    </xf>
    <xf numFmtId="49" fontId="19" fillId="3" borderId="0" xfId="4496" applyNumberFormat="1" applyFont="1" applyFill="1" applyBorder="1" applyAlignment="1" applyProtection="1">
      <alignment horizontal="center" vertical="center"/>
    </xf>
    <xf numFmtId="0" fontId="20" fillId="0" borderId="0" xfId="4496" applyFont="1" applyFill="1" applyBorder="1" applyAlignment="1" applyProtection="1">
      <alignment horizontal="center"/>
    </xf>
    <xf numFmtId="0" fontId="20" fillId="0" borderId="1" xfId="4496" applyFont="1" applyFill="1" applyBorder="1" applyAlignment="1" applyProtection="1">
      <alignment horizontal="center" wrapText="1"/>
    </xf>
    <xf numFmtId="0" fontId="20" fillId="0" borderId="2" xfId="4496" applyFont="1" applyFill="1" applyBorder="1" applyAlignment="1" applyProtection="1">
      <alignment horizontal="center" wrapText="1"/>
    </xf>
    <xf numFmtId="0" fontId="20" fillId="0" borderId="7" xfId="4496" applyFont="1" applyFill="1" applyBorder="1" applyAlignment="1" applyProtection="1">
      <alignment horizontal="center" wrapText="1"/>
    </xf>
    <xf numFmtId="0" fontId="20" fillId="0" borderId="9" xfId="4496" applyFont="1" applyFill="1" applyBorder="1" applyAlignment="1" applyProtection="1">
      <alignment horizontal="center" wrapText="1"/>
    </xf>
    <xf numFmtId="0" fontId="20" fillId="0" borderId="6" xfId="4496" applyFont="1" applyFill="1" applyBorder="1" applyAlignment="1" applyProtection="1">
      <alignment horizontal="center" wrapText="1"/>
    </xf>
    <xf numFmtId="0" fontId="20" fillId="0" borderId="10" xfId="4496" applyFont="1" applyFill="1" applyBorder="1" applyAlignment="1" applyProtection="1">
      <alignment horizontal="center" wrapText="1"/>
    </xf>
    <xf numFmtId="1" fontId="20" fillId="0" borderId="11" xfId="4496" applyNumberFormat="1" applyFont="1" applyFill="1" applyBorder="1" applyAlignment="1" applyProtection="1">
      <alignment horizontal="center"/>
    </xf>
    <xf numFmtId="0" fontId="13" fillId="0" borderId="4" xfId="4496" applyFont="1" applyFill="1" applyBorder="1" applyAlignment="1" applyProtection="1">
      <alignment horizontal="left"/>
    </xf>
    <xf numFmtId="0" fontId="13" fillId="0" borderId="5" xfId="4496" applyFont="1" applyFill="1" applyBorder="1" applyAlignment="1" applyProtection="1">
      <alignment horizontal="left"/>
    </xf>
    <xf numFmtId="0" fontId="13" fillId="0" borderId="11" xfId="4496" applyFont="1" applyFill="1" applyBorder="1" applyAlignment="1" applyProtection="1">
      <alignment horizontal="center"/>
    </xf>
    <xf numFmtId="1" fontId="13" fillId="47" borderId="11" xfId="4496" applyNumberFormat="1" applyFont="1" applyFill="1" applyBorder="1" applyAlignment="1" applyProtection="1">
      <alignment horizontal="center"/>
    </xf>
    <xf numFmtId="0" fontId="20" fillId="0" borderId="3" xfId="4496" applyFont="1" applyFill="1" applyBorder="1" applyAlignment="1" applyProtection="1">
      <alignment horizontal="left"/>
    </xf>
    <xf numFmtId="0" fontId="13" fillId="5" borderId="11" xfId="4496" applyFont="1" applyFill="1" applyBorder="1" applyAlignment="1" applyProtection="1">
      <alignment horizontal="center"/>
      <protection locked="0"/>
    </xf>
    <xf numFmtId="0" fontId="20" fillId="0" borderId="3" xfId="4496" applyFont="1" applyFill="1" applyBorder="1" applyAlignment="1" applyProtection="1">
      <alignment horizontal="center"/>
    </xf>
    <xf numFmtId="0" fontId="20" fillId="0" borderId="4" xfId="4496" applyFont="1" applyFill="1" applyBorder="1" applyAlignment="1" applyProtection="1">
      <alignment horizontal="center"/>
    </xf>
    <xf numFmtId="0" fontId="20" fillId="0" borderId="5" xfId="4496" applyFont="1" applyFill="1" applyBorder="1" applyAlignment="1" applyProtection="1">
      <alignment horizontal="center"/>
    </xf>
    <xf numFmtId="164" fontId="61" fillId="0" borderId="1" xfId="4496" applyNumberFormat="1" applyFont="1" applyFill="1" applyBorder="1" applyAlignment="1" applyProtection="1">
      <alignment horizontal="right" vertical="center"/>
    </xf>
    <xf numFmtId="164" fontId="61" fillId="0" borderId="2" xfId="4496" applyNumberFormat="1" applyFont="1" applyFill="1" applyBorder="1" applyAlignment="1" applyProtection="1">
      <alignment horizontal="right" vertical="center"/>
    </xf>
    <xf numFmtId="164" fontId="61" fillId="0" borderId="7" xfId="4496" applyNumberFormat="1" applyFont="1" applyFill="1" applyBorder="1" applyAlignment="1" applyProtection="1">
      <alignment horizontal="right" vertical="center"/>
    </xf>
    <xf numFmtId="164" fontId="61" fillId="0" borderId="9" xfId="4496" applyNumberFormat="1" applyFont="1" applyFill="1" applyBorder="1" applyAlignment="1" applyProtection="1">
      <alignment horizontal="right" vertical="center"/>
    </xf>
    <xf numFmtId="164" fontId="61" fillId="0" borderId="6" xfId="4496" applyNumberFormat="1" applyFont="1" applyFill="1" applyBorder="1" applyAlignment="1" applyProtection="1">
      <alignment horizontal="right" vertical="center"/>
    </xf>
    <xf numFmtId="164" fontId="61" fillId="0" borderId="10" xfId="4496" applyNumberFormat="1" applyFont="1" applyFill="1" applyBorder="1" applyAlignment="1" applyProtection="1">
      <alignment horizontal="right" vertical="center"/>
    </xf>
    <xf numFmtId="180" fontId="61" fillId="0" borderId="1" xfId="4496" applyNumberFormat="1" applyFont="1" applyFill="1" applyBorder="1" applyAlignment="1" applyProtection="1">
      <alignment horizontal="center" vertical="center"/>
    </xf>
    <xf numFmtId="180" fontId="61" fillId="0" borderId="2" xfId="4496" applyNumberFormat="1" applyFont="1" applyFill="1" applyBorder="1" applyAlignment="1" applyProtection="1">
      <alignment horizontal="center" vertical="center"/>
    </xf>
    <xf numFmtId="180" fontId="61" fillId="0" borderId="7" xfId="4496" applyNumberFormat="1" applyFont="1" applyFill="1" applyBorder="1" applyAlignment="1" applyProtection="1">
      <alignment horizontal="center" vertical="center"/>
    </xf>
    <xf numFmtId="180" fontId="61" fillId="0" borderId="9" xfId="4496" applyNumberFormat="1" applyFont="1" applyFill="1" applyBorder="1" applyAlignment="1" applyProtection="1">
      <alignment horizontal="center" vertical="center"/>
    </xf>
    <xf numFmtId="180" fontId="61" fillId="0" borderId="6" xfId="4496" applyNumberFormat="1" applyFont="1" applyFill="1" applyBorder="1" applyAlignment="1" applyProtection="1">
      <alignment horizontal="center" vertical="center"/>
    </xf>
    <xf numFmtId="180" fontId="61" fillId="0" borderId="10" xfId="4496" applyNumberFormat="1" applyFont="1" applyFill="1" applyBorder="1" applyAlignment="1" applyProtection="1">
      <alignment horizontal="center" vertical="center"/>
    </xf>
    <xf numFmtId="0" fontId="20" fillId="0" borderId="4" xfId="4496" applyFont="1" applyBorder="1"/>
    <xf numFmtId="0" fontId="20" fillId="0" borderId="5" xfId="4496" applyFont="1" applyBorder="1"/>
    <xf numFmtId="168" fontId="13" fillId="0" borderId="6" xfId="1193" applyNumberFormat="1" applyFont="1" applyFill="1" applyBorder="1" applyAlignment="1" applyProtection="1">
      <alignment horizontal="right"/>
    </xf>
    <xf numFmtId="0" fontId="115" fillId="0" borderId="4" xfId="1193" applyFont="1" applyFill="1" applyBorder="1" applyAlignment="1" applyProtection="1">
      <alignment horizontal="left"/>
    </xf>
    <xf numFmtId="168" fontId="13" fillId="44" borderId="6" xfId="543" applyNumberFormat="1" applyFont="1" applyFill="1" applyBorder="1" applyAlignment="1" applyProtection="1">
      <alignment horizontal="center"/>
      <protection locked="0"/>
    </xf>
    <xf numFmtId="0" fontId="13" fillId="0" borderId="6" xfId="1193" applyFont="1" applyFill="1" applyBorder="1" applyAlignment="1" applyProtection="1">
      <alignment horizontal="left"/>
    </xf>
    <xf numFmtId="0" fontId="13" fillId="0" borderId="6" xfId="1193" applyFont="1" applyBorder="1" applyAlignment="1" applyProtection="1">
      <alignment horizontal="right"/>
    </xf>
    <xf numFmtId="168" fontId="13" fillId="44" borderId="6" xfId="1193" applyNumberFormat="1" applyFont="1" applyFill="1" applyBorder="1" applyAlignment="1" applyProtection="1">
      <alignment horizontal="right"/>
      <protection locked="0"/>
    </xf>
    <xf numFmtId="10" fontId="21" fillId="0" borderId="2" xfId="4496" applyNumberFormat="1" applyFont="1" applyBorder="1" applyAlignment="1" applyProtection="1">
      <alignment horizontal="center"/>
    </xf>
    <xf numFmtId="4" fontId="21" fillId="0" borderId="0" xfId="4496" applyNumberFormat="1" applyFont="1" applyAlignment="1" applyProtection="1">
      <alignment horizontal="center"/>
    </xf>
    <xf numFmtId="0" fontId="21" fillId="0" borderId="0" xfId="4496" applyFont="1" applyAlignment="1" applyProtection="1">
      <alignment horizontal="center"/>
    </xf>
    <xf numFmtId="0" fontId="29" fillId="43" borderId="2" xfId="4496" applyFont="1" applyFill="1" applyBorder="1" applyAlignment="1">
      <alignment horizontal="center"/>
    </xf>
    <xf numFmtId="0" fontId="29" fillId="43" borderId="6" xfId="4496" applyFont="1" applyFill="1" applyBorder="1" applyAlignment="1">
      <alignment horizontal="center"/>
    </xf>
    <xf numFmtId="4" fontId="21" fillId="0" borderId="6" xfId="4496" applyNumberFormat="1" applyFont="1" applyBorder="1" applyAlignment="1" applyProtection="1">
      <alignment horizontal="center"/>
    </xf>
    <xf numFmtId="168" fontId="13" fillId="0" borderId="6" xfId="1193" applyNumberFormat="1" applyFont="1" applyBorder="1" applyAlignment="1" applyProtection="1">
      <alignment horizontal="right"/>
    </xf>
    <xf numFmtId="168" fontId="13" fillId="0" borderId="4" xfId="1193" applyNumberFormat="1" applyFont="1" applyFill="1" applyBorder="1" applyAlignment="1" applyProtection="1">
      <alignment horizontal="right"/>
    </xf>
    <xf numFmtId="0" fontId="13" fillId="0" borderId="53" xfId="4496" applyNumberFormat="1" applyFont="1" applyBorder="1" applyAlignment="1">
      <alignment horizontal="left" vertical="top" wrapText="1"/>
    </xf>
    <xf numFmtId="0" fontId="13" fillId="0" borderId="0" xfId="4496" applyNumberFormat="1" applyFont="1" applyBorder="1" applyAlignment="1">
      <alignment horizontal="left" vertical="top" wrapText="1"/>
    </xf>
    <xf numFmtId="0" fontId="13" fillId="0" borderId="54" xfId="4496" applyNumberFormat="1" applyFont="1" applyBorder="1" applyAlignment="1">
      <alignment horizontal="left" vertical="top" wrapText="1"/>
    </xf>
    <xf numFmtId="0" fontId="13" fillId="0" borderId="57" xfId="4496" applyNumberFormat="1" applyFont="1" applyBorder="1" applyAlignment="1">
      <alignment horizontal="left" vertical="top" wrapText="1"/>
    </xf>
    <xf numFmtId="0" fontId="13" fillId="0" borderId="58" xfId="4496" applyNumberFormat="1" applyFont="1" applyBorder="1" applyAlignment="1">
      <alignment horizontal="left" vertical="top" wrapText="1"/>
    </xf>
    <xf numFmtId="168" fontId="13" fillId="0" borderId="4" xfId="4497" applyNumberFormat="1" applyFont="1" applyFill="1" applyBorder="1" applyAlignment="1" applyProtection="1">
      <alignment horizontal="center"/>
    </xf>
    <xf numFmtId="9" fontId="13" fillId="0" borderId="4" xfId="4497" applyNumberFormat="1" applyFont="1" applyFill="1" applyBorder="1" applyAlignment="1" applyProtection="1">
      <alignment horizontal="center"/>
    </xf>
    <xf numFmtId="164" fontId="13" fillId="0" borderId="50" xfId="4496" applyNumberFormat="1" applyFont="1" applyFill="1" applyBorder="1" applyAlignment="1" applyProtection="1">
      <alignment horizontal="center" vertical="top" wrapText="1"/>
    </xf>
    <xf numFmtId="164" fontId="13" fillId="0" borderId="51" xfId="4496" applyNumberFormat="1" applyFont="1" applyFill="1" applyBorder="1" applyAlignment="1" applyProtection="1">
      <alignment horizontal="center" vertical="top" wrapText="1"/>
    </xf>
    <xf numFmtId="164" fontId="13" fillId="0" borderId="52" xfId="4496" applyNumberFormat="1" applyFont="1" applyFill="1" applyBorder="1" applyAlignment="1" applyProtection="1">
      <alignment horizontal="center" vertical="top" wrapText="1"/>
    </xf>
    <xf numFmtId="164" fontId="13" fillId="0" borderId="53" xfId="4496" applyNumberFormat="1" applyFont="1" applyFill="1" applyBorder="1" applyAlignment="1" applyProtection="1">
      <alignment horizontal="center" vertical="top" wrapText="1"/>
    </xf>
    <xf numFmtId="164" fontId="13" fillId="0" borderId="0" xfId="4496" applyNumberFormat="1" applyFont="1" applyFill="1" applyBorder="1" applyAlignment="1" applyProtection="1">
      <alignment horizontal="center" vertical="top" wrapText="1"/>
    </xf>
    <xf numFmtId="164" fontId="13" fillId="0" borderId="54" xfId="4496" applyNumberFormat="1" applyFont="1" applyFill="1" applyBorder="1" applyAlignment="1" applyProtection="1">
      <alignment horizontal="center" vertical="top" wrapText="1"/>
    </xf>
    <xf numFmtId="164" fontId="13" fillId="0" borderId="57" xfId="4496" applyNumberFormat="1" applyFont="1" applyFill="1" applyBorder="1" applyAlignment="1" applyProtection="1">
      <alignment horizontal="center" vertical="top" wrapText="1"/>
    </xf>
    <xf numFmtId="164" fontId="13" fillId="0" borderId="58" xfId="4496" applyNumberFormat="1" applyFont="1" applyFill="1" applyBorder="1" applyAlignment="1" applyProtection="1">
      <alignment horizontal="center" vertical="top" wrapText="1"/>
    </xf>
    <xf numFmtId="164" fontId="13" fillId="0" borderId="59" xfId="4496" applyNumberFormat="1" applyFont="1" applyFill="1" applyBorder="1" applyAlignment="1" applyProtection="1">
      <alignment horizontal="center" vertical="top" wrapText="1"/>
    </xf>
    <xf numFmtId="4" fontId="21" fillId="0" borderId="3" xfId="4496" applyNumberFormat="1" applyFont="1" applyBorder="1" applyAlignment="1" applyProtection="1">
      <alignment horizontal="center"/>
    </xf>
    <xf numFmtId="4" fontId="21" fillId="0" borderId="4" xfId="4496" applyNumberFormat="1" applyFont="1" applyBorder="1" applyAlignment="1" applyProtection="1">
      <alignment horizontal="center"/>
    </xf>
    <xf numFmtId="4" fontId="21" fillId="0" borderId="5" xfId="4496" applyNumberFormat="1" applyFont="1" applyBorder="1" applyAlignment="1" applyProtection="1">
      <alignment horizontal="center"/>
    </xf>
    <xf numFmtId="165" fontId="119" fillId="0" borderId="3" xfId="4497" applyNumberFormat="1" applyFont="1" applyFill="1" applyBorder="1" applyAlignment="1">
      <alignment horizontal="center" vertical="top" wrapText="1"/>
    </xf>
    <xf numFmtId="165" fontId="119" fillId="0" borderId="4" xfId="4497" applyNumberFormat="1" applyFont="1" applyFill="1" applyBorder="1" applyAlignment="1">
      <alignment horizontal="center" vertical="top" wrapText="1"/>
    </xf>
    <xf numFmtId="165" fontId="119" fillId="0" borderId="5" xfId="4497" applyNumberFormat="1" applyFont="1" applyFill="1" applyBorder="1" applyAlignment="1">
      <alignment horizontal="center" vertical="top" wrapText="1"/>
    </xf>
    <xf numFmtId="3" fontId="13" fillId="44" borderId="6" xfId="1193" applyNumberFormat="1" applyFont="1" applyFill="1" applyBorder="1" applyAlignment="1" applyProtection="1">
      <alignment horizontal="right"/>
      <protection locked="0"/>
    </xf>
    <xf numFmtId="0" fontId="140" fillId="0" borderId="0" xfId="1193" applyFont="1" applyBorder="1" applyAlignment="1" applyProtection="1">
      <alignment horizontal="center"/>
    </xf>
    <xf numFmtId="49" fontId="133" fillId="3" borderId="0" xfId="1193" applyNumberFormat="1" applyFont="1" applyFill="1" applyBorder="1" applyAlignment="1" applyProtection="1">
      <alignment horizontal="center" vertical="center"/>
    </xf>
    <xf numFmtId="0" fontId="95" fillId="0" borderId="0" xfId="4497" applyFont="1" applyFill="1" applyAlignment="1">
      <alignment horizontal="center" vertical="center"/>
    </xf>
    <xf numFmtId="0" fontId="95" fillId="0" borderId="0" xfId="4497" applyFont="1" applyFill="1" applyAlignment="1">
      <alignment horizontal="left" vertical="top" wrapText="1"/>
    </xf>
    <xf numFmtId="168" fontId="13" fillId="0" borderId="11" xfId="570" applyNumberFormat="1" applyFill="1" applyBorder="1" applyAlignment="1"/>
    <xf numFmtId="168" fontId="13" fillId="0" borderId="3" xfId="570" applyNumberFormat="1" applyFill="1" applyBorder="1" applyAlignment="1"/>
    <xf numFmtId="168" fontId="13" fillId="0" borderId="4" xfId="570" applyNumberFormat="1" applyFill="1" applyBorder="1" applyAlignment="1"/>
    <xf numFmtId="168" fontId="13" fillId="0" borderId="5" xfId="570" applyNumberFormat="1" applyFill="1" applyBorder="1" applyAlignment="1"/>
    <xf numFmtId="168" fontId="13" fillId="0" borderId="11" xfId="570" applyNumberFormat="1" applyFill="1" applyBorder="1" applyAlignment="1">
      <alignment wrapText="1"/>
    </xf>
    <xf numFmtId="168" fontId="13" fillId="0" borderId="11" xfId="570" applyNumberFormat="1" applyFill="1" applyBorder="1" applyAlignment="1">
      <alignment horizontal="right"/>
    </xf>
    <xf numFmtId="9" fontId="13" fillId="0" borderId="15" xfId="570" applyNumberFormat="1" applyFill="1" applyBorder="1" applyAlignment="1" applyProtection="1">
      <alignment horizontal="center"/>
    </xf>
    <xf numFmtId="168" fontId="13" fillId="0" borderId="11" xfId="570" applyNumberFormat="1" applyFill="1" applyBorder="1" applyAlignment="1" applyProtection="1">
      <alignment horizontal="center"/>
    </xf>
    <xf numFmtId="0" fontId="13" fillId="0" borderId="11" xfId="570" applyBorder="1" applyAlignment="1">
      <alignment horizontal="center"/>
    </xf>
    <xf numFmtId="176" fontId="13" fillId="5" borderId="3" xfId="570" applyNumberFormat="1" applyFill="1" applyBorder="1" applyAlignment="1" applyProtection="1">
      <alignment horizontal="right"/>
      <protection locked="0"/>
    </xf>
    <xf numFmtId="176" fontId="13" fillId="5" borderId="4" xfId="570" applyNumberFormat="1" applyFill="1" applyBorder="1" applyAlignment="1" applyProtection="1">
      <alignment horizontal="right"/>
      <protection locked="0"/>
    </xf>
    <xf numFmtId="176" fontId="13" fillId="5" borderId="5" xfId="570" applyNumberFormat="1" applyFill="1" applyBorder="1" applyAlignment="1" applyProtection="1">
      <alignment horizontal="right"/>
      <protection locked="0"/>
    </xf>
    <xf numFmtId="0" fontId="104" fillId="0" borderId="0" xfId="0" applyFont="1" applyFill="1" applyBorder="1" applyAlignment="1">
      <alignment horizontal="left" vertical="top" wrapText="1"/>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0" fontId="20" fillId="0" borderId="6" xfId="570" applyFont="1" applyBorder="1" applyAlignment="1">
      <alignment horizontal="center"/>
    </xf>
    <xf numFmtId="168" fontId="13" fillId="0" borderId="3" xfId="570" applyNumberFormat="1" applyFill="1" applyBorder="1" applyAlignment="1" applyProtection="1">
      <alignment horizontal="center"/>
    </xf>
    <xf numFmtId="0" fontId="13" fillId="0" borderId="4" xfId="570" applyBorder="1" applyAlignment="1">
      <alignment horizontal="center"/>
    </xf>
    <xf numFmtId="0" fontId="13" fillId="0" borderId="5" xfId="570" applyBorder="1" applyAlignment="1">
      <alignment horizontal="center"/>
    </xf>
    <xf numFmtId="0" fontId="104" fillId="0" borderId="0" xfId="570" applyFont="1" applyBorder="1" applyAlignment="1">
      <alignment horizontal="left" wrapText="1"/>
    </xf>
    <xf numFmtId="168" fontId="13" fillId="0" borderId="3" xfId="570" applyNumberFormat="1" applyFill="1" applyBorder="1" applyAlignment="1">
      <alignment horizontal="right"/>
    </xf>
    <xf numFmtId="168" fontId="13" fillId="0" borderId="4" xfId="570" applyNumberFormat="1" applyFill="1" applyBorder="1" applyAlignment="1">
      <alignment horizontal="right"/>
    </xf>
    <xf numFmtId="168" fontId="13" fillId="0" borderId="5" xfId="570" applyNumberFormat="1" applyFill="1" applyBorder="1" applyAlignment="1">
      <alignment horizontal="right"/>
    </xf>
    <xf numFmtId="168" fontId="13" fillId="0" borderId="3" xfId="570" applyNumberFormat="1" applyBorder="1" applyAlignment="1" applyProtection="1">
      <alignment horizontal="right"/>
      <protection locked="0"/>
    </xf>
    <xf numFmtId="168" fontId="13" fillId="0" borderId="4" xfId="570" applyNumberFormat="1" applyBorder="1" applyAlignment="1" applyProtection="1">
      <alignment horizontal="right"/>
      <protection locked="0"/>
    </xf>
    <xf numFmtId="168" fontId="13" fillId="0" borderId="5" xfId="570" applyNumberFormat="1" applyBorder="1" applyAlignment="1" applyProtection="1">
      <alignment horizontal="right"/>
      <protection locked="0"/>
    </xf>
    <xf numFmtId="0" fontId="20" fillId="0" borderId="16" xfId="271" applyFont="1" applyFill="1" applyBorder="1" applyAlignment="1" applyProtection="1">
      <alignment horizontal="center"/>
    </xf>
    <xf numFmtId="168" fontId="13" fillId="0" borderId="3" xfId="570" applyNumberFormat="1" applyFill="1" applyBorder="1" applyAlignment="1">
      <alignment horizontal="center"/>
    </xf>
    <xf numFmtId="168" fontId="13" fillId="0" borderId="4" xfId="570" applyNumberFormat="1" applyFill="1" applyBorder="1" applyAlignment="1">
      <alignment horizontal="center"/>
    </xf>
    <xf numFmtId="168" fontId="13" fillId="0" borderId="5" xfId="570" applyNumberFormat="1" applyFill="1" applyBorder="1" applyAlignment="1">
      <alignment horizontal="center"/>
    </xf>
    <xf numFmtId="0" fontId="20" fillId="0" borderId="11" xfId="570" applyFont="1" applyBorder="1" applyAlignment="1">
      <alignment horizontal="center" wrapText="1"/>
    </xf>
    <xf numFmtId="0" fontId="20" fillId="0" borderId="11" xfId="570" applyFont="1" applyBorder="1" applyAlignment="1">
      <alignment horizontal="center"/>
    </xf>
    <xf numFmtId="168" fontId="13" fillId="0" borderId="11" xfId="570" applyNumberFormat="1" applyFill="1" applyBorder="1" applyAlignment="1">
      <alignment horizontal="center"/>
    </xf>
    <xf numFmtId="165" fontId="13" fillId="0" borderId="11" xfId="570" applyNumberFormat="1" applyFill="1" applyBorder="1" applyAlignment="1" applyProtection="1">
      <alignment horizontal="center"/>
      <protection locked="0"/>
    </xf>
    <xf numFmtId="0" fontId="50" fillId="0" borderId="0" xfId="570" applyFont="1" applyBorder="1" applyAlignment="1">
      <alignment horizontal="left"/>
    </xf>
    <xf numFmtId="5" fontId="13" fillId="0" borderId="5" xfId="570" applyNumberFormat="1" applyFill="1" applyBorder="1" applyAlignment="1">
      <alignment horizontal="center"/>
    </xf>
    <xf numFmtId="5" fontId="13" fillId="0" borderId="11" xfId="570" applyNumberFormat="1" applyFill="1" applyBorder="1" applyAlignment="1">
      <alignment horizontal="center"/>
    </xf>
    <xf numFmtId="5" fontId="13" fillId="0" borderId="3" xfId="570" applyNumberFormat="1" applyFill="1" applyBorder="1" applyAlignment="1">
      <alignment horizontal="center"/>
    </xf>
    <xf numFmtId="5" fontId="13" fillId="0" borderId="4" xfId="570" applyNumberFormat="1" applyFill="1" applyBorder="1" applyAlignment="1">
      <alignment horizontal="center"/>
    </xf>
    <xf numFmtId="168" fontId="13" fillId="5" borderId="5" xfId="570" applyNumberFormat="1" applyFill="1" applyBorder="1" applyAlignment="1" applyProtection="1">
      <alignment horizontal="center"/>
      <protection locked="0"/>
    </xf>
    <xf numFmtId="168" fontId="13" fillId="5" borderId="11" xfId="570" applyNumberFormat="1" applyFill="1" applyBorder="1" applyAlignment="1" applyProtection="1">
      <alignment horizontal="center"/>
      <protection locked="0"/>
    </xf>
    <xf numFmtId="168" fontId="13" fillId="0" borderId="5" xfId="570" applyNumberFormat="1" applyFont="1" applyFill="1" applyBorder="1" applyAlignment="1" applyProtection="1">
      <alignment horizontal="center"/>
    </xf>
    <xf numFmtId="168" fontId="13" fillId="0" borderId="11" xfId="570" applyNumberFormat="1" applyFont="1" applyFill="1" applyBorder="1" applyAlignment="1" applyProtection="1">
      <alignment horizontal="center"/>
    </xf>
    <xf numFmtId="9" fontId="13" fillId="0" borderId="5" xfId="570" applyNumberFormat="1" applyFill="1" applyBorder="1" applyAlignment="1" applyProtection="1">
      <alignment horizontal="center"/>
    </xf>
    <xf numFmtId="9" fontId="13" fillId="0" borderId="11" xfId="570" applyNumberFormat="1" applyFill="1" applyBorder="1" applyAlignment="1" applyProtection="1">
      <alignment horizontal="center"/>
    </xf>
    <xf numFmtId="9" fontId="13" fillId="0" borderId="9" xfId="570" applyNumberFormat="1" applyFill="1" applyBorder="1" applyAlignment="1">
      <alignment horizontal="center" vertical="center"/>
    </xf>
    <xf numFmtId="9" fontId="13" fillId="0" borderId="6" xfId="570" applyNumberFormat="1" applyFill="1" applyBorder="1" applyAlignment="1">
      <alignment horizontal="center" vertical="center"/>
    </xf>
    <xf numFmtId="9" fontId="13" fillId="0" borderId="10" xfId="570" applyNumberFormat="1" applyFill="1" applyBorder="1" applyAlignment="1">
      <alignment horizontal="center" vertical="center"/>
    </xf>
    <xf numFmtId="168" fontId="13" fillId="0" borderId="5" xfId="570" applyNumberFormat="1" applyFont="1" applyFill="1" applyBorder="1" applyAlignment="1">
      <alignment horizontal="center"/>
    </xf>
    <xf numFmtId="168" fontId="13" fillId="0" borderId="11" xfId="570" applyNumberFormat="1" applyFont="1" applyFill="1" applyBorder="1" applyAlignment="1">
      <alignment horizontal="center"/>
    </xf>
    <xf numFmtId="168" fontId="13" fillId="2" borderId="3" xfId="570" applyNumberFormat="1" applyFill="1" applyBorder="1" applyAlignment="1" applyProtection="1">
      <alignment horizontal="center"/>
    </xf>
    <xf numFmtId="168" fontId="13" fillId="2" borderId="4" xfId="570" applyNumberFormat="1" applyFill="1" applyBorder="1" applyAlignment="1" applyProtection="1">
      <alignment horizontal="center"/>
    </xf>
    <xf numFmtId="168" fontId="13" fillId="2" borderId="5" xfId="570" applyNumberFormat="1" applyFill="1" applyBorder="1" applyAlignment="1" applyProtection="1">
      <alignment horizontal="center"/>
    </xf>
    <xf numFmtId="168" fontId="13" fillId="5" borderId="10" xfId="570" applyNumberFormat="1" applyFill="1" applyBorder="1" applyAlignment="1" applyProtection="1">
      <alignment horizontal="center"/>
      <protection locked="0"/>
    </xf>
    <xf numFmtId="168" fontId="13" fillId="5" borderId="13" xfId="570" applyNumberFormat="1" applyFill="1" applyBorder="1" applyAlignment="1" applyProtection="1">
      <alignment horizontal="center"/>
      <protection locked="0"/>
    </xf>
    <xf numFmtId="0" fontId="19" fillId="3" borderId="2" xfId="570" applyFont="1" applyFill="1" applyBorder="1" applyAlignment="1">
      <alignment horizontal="center" vertical="center"/>
    </xf>
    <xf numFmtId="0" fontId="19" fillId="3" borderId="16" xfId="570" applyFont="1" applyFill="1" applyBorder="1" applyAlignment="1">
      <alignment horizontal="center" vertical="center"/>
    </xf>
    <xf numFmtId="168" fontId="13" fillId="0" borderId="7" xfId="570" applyNumberFormat="1" applyFill="1" applyBorder="1" applyAlignment="1">
      <alignment horizontal="center"/>
    </xf>
    <xf numFmtId="168" fontId="13" fillId="0" borderId="15" xfId="570" applyNumberFormat="1" applyFill="1" applyBorder="1" applyAlignment="1">
      <alignment horizontal="center"/>
    </xf>
    <xf numFmtId="0" fontId="21" fillId="5" borderId="4" xfId="570" applyFont="1" applyFill="1" applyBorder="1" applyAlignment="1" applyProtection="1">
      <alignment horizontal="left"/>
      <protection locked="0"/>
    </xf>
    <xf numFmtId="0" fontId="21" fillId="5" borderId="5" xfId="570" applyFont="1" applyFill="1" applyBorder="1" applyAlignment="1" applyProtection="1">
      <alignment horizontal="left"/>
      <protection locked="0"/>
    </xf>
    <xf numFmtId="0" fontId="20" fillId="0" borderId="3" xfId="570" applyFont="1" applyFill="1" applyBorder="1" applyAlignment="1">
      <alignment horizontal="left"/>
    </xf>
    <xf numFmtId="0" fontId="20" fillId="0" borderId="4" xfId="570" applyFont="1" applyFill="1" applyBorder="1" applyAlignment="1">
      <alignment horizontal="left"/>
    </xf>
    <xf numFmtId="0" fontId="20" fillId="0" borderId="5" xfId="570" applyFont="1" applyFill="1" applyBorder="1" applyAlignment="1">
      <alignment horizontal="left"/>
    </xf>
    <xf numFmtId="0" fontId="21" fillId="0" borderId="4" xfId="570" applyFont="1" applyBorder="1" applyAlignment="1">
      <alignment horizontal="left"/>
    </xf>
    <xf numFmtId="0" fontId="21" fillId="0" borderId="5" xfId="570" applyFont="1" applyBorder="1" applyAlignment="1">
      <alignment horizontal="left"/>
    </xf>
    <xf numFmtId="179" fontId="20" fillId="0" borderId="0" xfId="570" applyNumberFormat="1" applyFont="1" applyFill="1" applyBorder="1" applyAlignment="1" applyProtection="1">
      <alignment horizontal="center" wrapText="1"/>
    </xf>
    <xf numFmtId="164" fontId="20" fillId="0" borderId="0" xfId="570" applyNumberFormat="1" applyFont="1" applyFill="1" applyBorder="1" applyAlignment="1" applyProtection="1">
      <alignment horizontal="center" wrapText="1"/>
    </xf>
    <xf numFmtId="0" fontId="20" fillId="0" borderId="3" xfId="570" applyFont="1" applyFill="1" applyBorder="1" applyAlignment="1">
      <alignment horizontal="right"/>
    </xf>
    <xf numFmtId="0" fontId="20" fillId="0" borderId="4" xfId="570" applyFont="1" applyFill="1" applyBorder="1" applyAlignment="1">
      <alignment horizontal="right"/>
    </xf>
    <xf numFmtId="0" fontId="20" fillId="0" borderId="5" xfId="570" applyFont="1" applyFill="1" applyBorder="1" applyAlignment="1">
      <alignment horizontal="right"/>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21" fillId="0" borderId="3" xfId="570" applyFont="1" applyBorder="1" applyAlignment="1">
      <alignment horizontal="right"/>
    </xf>
    <xf numFmtId="0" fontId="21" fillId="0" borderId="4" xfId="570" applyFont="1" applyBorder="1" applyAlignment="1">
      <alignment horizontal="right"/>
    </xf>
    <xf numFmtId="0" fontId="21" fillId="0" borderId="5" xfId="570" applyFont="1" applyBorder="1" applyAlignment="1">
      <alignment horizontal="right"/>
    </xf>
    <xf numFmtId="168" fontId="13" fillId="0" borderId="3" xfId="570" applyNumberFormat="1" applyBorder="1" applyAlignment="1">
      <alignment horizontal="center"/>
    </xf>
    <xf numFmtId="168" fontId="13" fillId="0" borderId="4" xfId="570" applyNumberFormat="1" applyBorder="1" applyAlignment="1">
      <alignment horizontal="center"/>
    </xf>
    <xf numFmtId="168" fontId="13" fillId="0" borderId="5" xfId="570" applyNumberForma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4" borderId="0" xfId="0" applyFont="1" applyFill="1" applyAlignment="1">
      <alignment horizontal="left"/>
    </xf>
    <xf numFmtId="0" fontId="18" fillId="0" borderId="6" xfId="271" applyFont="1" applyBorder="1" applyAlignment="1" applyProtection="1">
      <alignment horizontal="center"/>
    </xf>
  </cellXfs>
  <cellStyles count="34009">
    <cellStyle name="20% - Accent1" xfId="1" builtinId="30" customBuiltin="1"/>
    <cellStyle name="20% - Accent1 10" xfId="4506" xr:uid="{00000000-0005-0000-0000-000001000000}"/>
    <cellStyle name="20% - Accent1 10 2" xfId="21370" xr:uid="{00239396-3F63-4243-940E-95759763ABFD}"/>
    <cellStyle name="20% - Accent1 10 3" xfId="12941" xr:uid="{D1FC8E17-FB8E-4358-A251-C75046D8487D}"/>
    <cellStyle name="20% - Accent1 10 4" xfId="29798" xr:uid="{5FA27144-6CF4-4157-B3A7-6D351A12BA42}"/>
    <cellStyle name="20% - Accent1 11" xfId="17152" xr:uid="{5117D534-7842-43A8-B28D-7B2FA1ACDDE5}"/>
    <cellStyle name="20% - Accent1 12" xfId="8723" xr:uid="{1E49D1CF-29CC-4EC1-A5E8-7B76CA515221}"/>
    <cellStyle name="20% - Accent1 13" xfId="25581" xr:uid="{345EBEFA-D178-4B7E-9A3B-A656BBF3E558}"/>
    <cellStyle name="20% - Accent1 2" xfId="2" xr:uid="{00000000-0005-0000-0000-000002000000}"/>
    <cellStyle name="20% - Accent1 2 10" xfId="17153" xr:uid="{1CCB5719-1C6F-4CE2-887C-D62849AB660E}"/>
    <cellStyle name="20% - Accent1 2 11" xfId="8724" xr:uid="{719E99EB-38D2-4F28-84D0-17FE41832D0D}"/>
    <cellStyle name="20% - Accent1 2 12" xfId="25582" xr:uid="{2141782D-C23C-4B15-9683-D650DE4E140B}"/>
    <cellStyle name="20% - Accent1 2 2" xfId="3" xr:uid="{00000000-0005-0000-0000-000003000000}"/>
    <cellStyle name="20% - Accent1 2 2 10" xfId="8725" xr:uid="{8B89BEDC-33CA-4ECC-8E03-463A6CCF03B2}"/>
    <cellStyle name="20% - Accent1 2 2 11" xfId="25583" xr:uid="{EBD40A0D-C46E-4ACE-A013-1B42FB42EF1B}"/>
    <cellStyle name="20% - Accent1 2 2 2" xfId="4" xr:uid="{00000000-0005-0000-0000-000004000000}"/>
    <cellStyle name="20% - Accent1 2 2 2 10" xfId="25584" xr:uid="{56B729B6-2966-4E21-A123-DE7CCBBDBBB1}"/>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2 2 2" xfId="23932" xr:uid="{385461A3-64E0-4A6B-8464-901676BC864F}"/>
    <cellStyle name="20% - Accent1 2 2 2 2 2 2 3" xfId="15503" xr:uid="{61DAA7C9-AC95-41E4-9140-E9FE0EFC6B3E}"/>
    <cellStyle name="20% - Accent1 2 2 2 2 2 2 4" xfId="32360" xr:uid="{5F3F0F73-C464-477D-B56F-BFBEE644CAD5}"/>
    <cellStyle name="20% - Accent1 2 2 2 2 2 3" xfId="19714" xr:uid="{47D13ECF-4F55-481F-933B-D5C65EE6D8BA}"/>
    <cellStyle name="20% - Accent1 2 2 2 2 2 4" xfId="11285" xr:uid="{5469B5BD-BE1E-45F0-AA20-3EF66217E289}"/>
    <cellStyle name="20% - Accent1 2 2 2 2 2 5" xfId="28143" xr:uid="{D6016B0B-277A-4243-8B70-1A622C606779}"/>
    <cellStyle name="20% - Accent1 2 2 2 2 3" xfId="4923" xr:uid="{00000000-0005-0000-0000-000008000000}"/>
    <cellStyle name="20% - Accent1 2 2 2 2 3 2" xfId="21787" xr:uid="{E7303375-49B2-4B1C-B037-364D9495CD7C}"/>
    <cellStyle name="20% - Accent1 2 2 2 2 3 3" xfId="13358" xr:uid="{188EE501-1070-4EB8-BA00-0568DCB4B02C}"/>
    <cellStyle name="20% - Accent1 2 2 2 2 3 4" xfId="30215" xr:uid="{877C1177-0D52-41E3-82D4-8B06E9346B58}"/>
    <cellStyle name="20% - Accent1 2 2 2 2 4" xfId="17569" xr:uid="{B3C7D4C6-8867-45EF-A7CF-A3B2351F8016}"/>
    <cellStyle name="20% - Accent1 2 2 2 2 5" xfId="9140" xr:uid="{BDF52E38-A7D0-4BE9-AB71-D3BDCD1C7F9A}"/>
    <cellStyle name="20% - Accent1 2 2 2 2 6" xfId="25998" xr:uid="{03DE0F7A-14B5-4CF1-890F-4D246E46F2A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2 2 2" xfId="24345" xr:uid="{F2642612-CFC5-41BC-B205-369E6B8CFEC4}"/>
    <cellStyle name="20% - Accent1 2 2 2 3 2 2 3" xfId="15916" xr:uid="{9DEB040C-C033-4987-B903-CE4ACE11022B}"/>
    <cellStyle name="20% - Accent1 2 2 2 3 2 2 4" xfId="32773" xr:uid="{E5072077-5A34-4E65-B219-D67C73786116}"/>
    <cellStyle name="20% - Accent1 2 2 2 3 2 3" xfId="20127" xr:uid="{EB9CCF25-E11A-4C06-B703-8787ED823B6D}"/>
    <cellStyle name="20% - Accent1 2 2 2 3 2 4" xfId="11698" xr:uid="{083CC8E8-1FDE-4A70-AB89-11ED05A9A6E0}"/>
    <cellStyle name="20% - Accent1 2 2 2 3 2 5" xfId="28556" xr:uid="{8B37F575-BF40-414E-A394-47A7F863DEAF}"/>
    <cellStyle name="20% - Accent1 2 2 2 3 3" xfId="5336" xr:uid="{00000000-0005-0000-0000-00000C000000}"/>
    <cellStyle name="20% - Accent1 2 2 2 3 3 2" xfId="22200" xr:uid="{7829E72B-A79A-4663-AEDC-75A1144982C3}"/>
    <cellStyle name="20% - Accent1 2 2 2 3 3 3" xfId="13771" xr:uid="{27FDEF48-110E-4EA7-ABFD-CAC138D584B0}"/>
    <cellStyle name="20% - Accent1 2 2 2 3 3 4" xfId="30628" xr:uid="{4B3B6B78-1CB0-459C-A74B-5B48424F7B17}"/>
    <cellStyle name="20% - Accent1 2 2 2 3 4" xfId="17982" xr:uid="{AE534C82-4C93-4361-85D7-FE8A5E5C15A9}"/>
    <cellStyle name="20% - Accent1 2 2 2 3 5" xfId="9553" xr:uid="{D23C1A40-CDDD-4755-BA34-0971E4E4F5A9}"/>
    <cellStyle name="20% - Accent1 2 2 2 3 6" xfId="26411" xr:uid="{577A76B9-B4AF-4E23-992E-8BDCBE24371C}"/>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2 2 2" xfId="24758" xr:uid="{E6880DBD-5BAF-40D9-8E3C-A9AF8D41EFC6}"/>
    <cellStyle name="20% - Accent1 2 2 2 4 2 2 3" xfId="16329" xr:uid="{C78ACD6B-5594-4330-A84C-0D9C267EF5A1}"/>
    <cellStyle name="20% - Accent1 2 2 2 4 2 2 4" xfId="33186" xr:uid="{FB3A5BEA-6EF4-4A12-8FB0-97AAA2BA06C9}"/>
    <cellStyle name="20% - Accent1 2 2 2 4 2 3" xfId="20540" xr:uid="{AF37E19A-51CB-4ED5-9A4F-C0107333F8AE}"/>
    <cellStyle name="20% - Accent1 2 2 2 4 2 4" xfId="12111" xr:uid="{097F5091-43D6-4049-BBB7-79385F58CA53}"/>
    <cellStyle name="20% - Accent1 2 2 2 4 2 5" xfId="28969" xr:uid="{998D7163-07C0-4B91-AE48-56EE961DE777}"/>
    <cellStyle name="20% - Accent1 2 2 2 4 3" xfId="5749" xr:uid="{00000000-0005-0000-0000-000010000000}"/>
    <cellStyle name="20% - Accent1 2 2 2 4 3 2" xfId="22613" xr:uid="{6E5729FD-7352-4C7E-9600-BA0B58F44C95}"/>
    <cellStyle name="20% - Accent1 2 2 2 4 3 3" xfId="14184" xr:uid="{85AA0AEB-3D9A-4AB4-A7DF-B3754B7DB75E}"/>
    <cellStyle name="20% - Accent1 2 2 2 4 3 4" xfId="31041" xr:uid="{F7559A7A-ACA8-46E0-BA89-5C2155D2C989}"/>
    <cellStyle name="20% - Accent1 2 2 2 4 4" xfId="18395" xr:uid="{FE41E81A-B2B5-4706-AABD-490BF813B870}"/>
    <cellStyle name="20% - Accent1 2 2 2 4 5" xfId="9966" xr:uid="{B2C5461A-3B98-4232-A96B-822EF7B2937F}"/>
    <cellStyle name="20% - Accent1 2 2 2 4 6" xfId="26824" xr:uid="{7F44838A-078E-4B08-A134-2183C02F555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2 2 2" xfId="25171" xr:uid="{4B785194-6753-4C4C-8F85-AA59D4C15756}"/>
    <cellStyle name="20% - Accent1 2 2 2 5 2 2 3" xfId="16742" xr:uid="{46BFC304-29A3-4360-8F82-7D1270CCF2E0}"/>
    <cellStyle name="20% - Accent1 2 2 2 5 2 2 4" xfId="33599" xr:uid="{1F97F946-B219-4A30-83AC-67B3BBF9829C}"/>
    <cellStyle name="20% - Accent1 2 2 2 5 2 3" xfId="20953" xr:uid="{A84C827F-BFC3-4941-9F0F-A1F738A7C7C5}"/>
    <cellStyle name="20% - Accent1 2 2 2 5 2 4" xfId="12524" xr:uid="{3F5E0655-E03C-4F22-B793-1F635DBACDE6}"/>
    <cellStyle name="20% - Accent1 2 2 2 5 2 5" xfId="29382" xr:uid="{08FECE3B-C8D8-4266-840B-4E40A88D4C4D}"/>
    <cellStyle name="20% - Accent1 2 2 2 5 3" xfId="6162" xr:uid="{00000000-0005-0000-0000-000014000000}"/>
    <cellStyle name="20% - Accent1 2 2 2 5 3 2" xfId="23026" xr:uid="{18645A5C-79A9-4800-B5D3-D7097733E9EF}"/>
    <cellStyle name="20% - Accent1 2 2 2 5 3 3" xfId="14597" xr:uid="{78AEA57D-BC0F-4EBB-912C-C9842DB822BF}"/>
    <cellStyle name="20% - Accent1 2 2 2 5 3 4" xfId="31454" xr:uid="{7A2004B3-5864-4E3E-99AB-B6E48D1E326A}"/>
    <cellStyle name="20% - Accent1 2 2 2 5 4" xfId="18808" xr:uid="{E873FEA4-4C66-4C3E-8DF7-8E7E0E95CDA3}"/>
    <cellStyle name="20% - Accent1 2 2 2 5 5" xfId="10379" xr:uid="{A9224C6C-FDB4-492A-80D3-0BA721B8E056}"/>
    <cellStyle name="20% - Accent1 2 2 2 5 6" xfId="27237" xr:uid="{16A34D73-71C9-4555-AF9D-F56520C6A7D1}"/>
    <cellStyle name="20% - Accent1 2 2 2 6" xfId="2268" xr:uid="{00000000-0005-0000-0000-000015000000}"/>
    <cellStyle name="20% - Accent1 2 2 2 6 2" xfId="6575" xr:uid="{00000000-0005-0000-0000-000016000000}"/>
    <cellStyle name="20% - Accent1 2 2 2 6 2 2" xfId="23439" xr:uid="{ECE236E0-3580-4216-B2CE-79CB1097934E}"/>
    <cellStyle name="20% - Accent1 2 2 2 6 2 3" xfId="15010" xr:uid="{6FA3738D-DEB8-42B8-917B-C7A5220C9F77}"/>
    <cellStyle name="20% - Accent1 2 2 2 6 2 4" xfId="31867" xr:uid="{377B51F0-DF62-4F29-9CFD-84355C157DB7}"/>
    <cellStyle name="20% - Accent1 2 2 2 6 3" xfId="19221" xr:uid="{CC208B08-66EB-4EE3-AC62-63A1785816A1}"/>
    <cellStyle name="20% - Accent1 2 2 2 6 4" xfId="10792" xr:uid="{F85670C6-D7C3-48A5-A34A-15F48685C497}"/>
    <cellStyle name="20% - Accent1 2 2 2 6 5" xfId="27650" xr:uid="{D483AC82-201D-4524-B896-B9E835F7C963}"/>
    <cellStyle name="20% - Accent1 2 2 2 7" xfId="4509" xr:uid="{00000000-0005-0000-0000-000017000000}"/>
    <cellStyle name="20% - Accent1 2 2 2 7 2" xfId="21373" xr:uid="{156C3D9E-D9ED-4987-BFEC-48C5F8C2319F}"/>
    <cellStyle name="20% - Accent1 2 2 2 7 3" xfId="12944" xr:uid="{B7D14599-D36C-4A60-BF39-BEFD12315D76}"/>
    <cellStyle name="20% - Accent1 2 2 2 7 4" xfId="29801" xr:uid="{0EFFBD3B-80FB-47AF-83DB-F2EDDE8168CC}"/>
    <cellStyle name="20% - Accent1 2 2 2 8" xfId="17155" xr:uid="{E200D60C-7FB7-41F6-975F-0EE7F1B6B393}"/>
    <cellStyle name="20% - Accent1 2 2 2 9" xfId="8726" xr:uid="{87CF32CB-EC49-434F-936F-6517BE02132D}"/>
    <cellStyle name="20% - Accent1 2 2 3" xfId="573" xr:uid="{00000000-0005-0000-0000-000018000000}"/>
    <cellStyle name="20% - Accent1 2 2 3 2" xfId="2844" xr:uid="{00000000-0005-0000-0000-000019000000}"/>
    <cellStyle name="20% - Accent1 2 2 3 2 2" xfId="7067" xr:uid="{00000000-0005-0000-0000-00001A000000}"/>
    <cellStyle name="20% - Accent1 2 2 3 2 2 2" xfId="23931" xr:uid="{08C380BC-64A1-4B88-836F-F25FE836FC98}"/>
    <cellStyle name="20% - Accent1 2 2 3 2 2 3" xfId="15502" xr:uid="{28C9D4C5-3914-4A38-93E0-523966828C53}"/>
    <cellStyle name="20% - Accent1 2 2 3 2 2 4" xfId="32359" xr:uid="{56EC11B3-B0E5-422D-ABB2-E7461A5C2563}"/>
    <cellStyle name="20% - Accent1 2 2 3 2 3" xfId="19713" xr:uid="{AF320075-37A8-4745-8B56-A04F3576350C}"/>
    <cellStyle name="20% - Accent1 2 2 3 2 4" xfId="11284" xr:uid="{F2F0D57B-94DA-47FE-BACA-D7B661B5B784}"/>
    <cellStyle name="20% - Accent1 2 2 3 2 5" xfId="28142" xr:uid="{EB68436C-7320-406F-B72B-568CE6AC8D93}"/>
    <cellStyle name="20% - Accent1 2 2 3 3" xfId="4922" xr:uid="{00000000-0005-0000-0000-00001B000000}"/>
    <cellStyle name="20% - Accent1 2 2 3 3 2" xfId="21786" xr:uid="{713C1A11-AA7E-4045-87FD-970913BE3174}"/>
    <cellStyle name="20% - Accent1 2 2 3 3 3" xfId="13357" xr:uid="{AEE5D5C9-823D-4A33-AC75-1727AB46CE94}"/>
    <cellStyle name="20% - Accent1 2 2 3 3 4" xfId="30214" xr:uid="{50FAA08E-3E12-4503-89AB-023D192E216A}"/>
    <cellStyle name="20% - Accent1 2 2 3 4" xfId="17568" xr:uid="{CF69D04C-EB12-4AC1-A420-59A776793558}"/>
    <cellStyle name="20% - Accent1 2 2 3 5" xfId="9139" xr:uid="{6AD74504-192A-43A8-8D8A-23F7F4E4D27A}"/>
    <cellStyle name="20% - Accent1 2 2 3 6" xfId="25997" xr:uid="{73EE18AE-F711-43FF-BCF5-2CBF84C788AA}"/>
    <cellStyle name="20% - Accent1 2 2 4" xfId="1026" xr:uid="{00000000-0005-0000-0000-00001C000000}"/>
    <cellStyle name="20% - Accent1 2 2 4 2" xfId="3257" xr:uid="{00000000-0005-0000-0000-00001D000000}"/>
    <cellStyle name="20% - Accent1 2 2 4 2 2" xfId="7480" xr:uid="{00000000-0005-0000-0000-00001E000000}"/>
    <cellStyle name="20% - Accent1 2 2 4 2 2 2" xfId="24344" xr:uid="{C5F30F66-1019-4C41-9638-3F7210D66D7D}"/>
    <cellStyle name="20% - Accent1 2 2 4 2 2 3" xfId="15915" xr:uid="{F6498E59-272A-4894-BF0F-194420CC7865}"/>
    <cellStyle name="20% - Accent1 2 2 4 2 2 4" xfId="32772" xr:uid="{B3BE96A8-43CE-4886-A07D-ED4306CE9BC1}"/>
    <cellStyle name="20% - Accent1 2 2 4 2 3" xfId="20126" xr:uid="{373D0776-CDE8-492C-BEF3-BACEB8DFDF57}"/>
    <cellStyle name="20% - Accent1 2 2 4 2 4" xfId="11697" xr:uid="{911010C7-0920-4FBE-9A82-723960AC8DD3}"/>
    <cellStyle name="20% - Accent1 2 2 4 2 5" xfId="28555" xr:uid="{75839769-AFAF-490C-8DF0-218673321D2D}"/>
    <cellStyle name="20% - Accent1 2 2 4 3" xfId="5335" xr:uid="{00000000-0005-0000-0000-00001F000000}"/>
    <cellStyle name="20% - Accent1 2 2 4 3 2" xfId="22199" xr:uid="{671110CE-EEF5-4E31-8E0A-2D28E4FFAF45}"/>
    <cellStyle name="20% - Accent1 2 2 4 3 3" xfId="13770" xr:uid="{9F5E0954-EAA0-4413-AC21-652CA11B3262}"/>
    <cellStyle name="20% - Accent1 2 2 4 3 4" xfId="30627" xr:uid="{A8A57A01-95A3-4A0B-9D9F-27ED37C3FCED}"/>
    <cellStyle name="20% - Accent1 2 2 4 4" xfId="17981" xr:uid="{BD222180-07E2-4071-9F89-FF58816DBA53}"/>
    <cellStyle name="20% - Accent1 2 2 4 5" xfId="9552" xr:uid="{2ACEDDD8-BC95-417F-A209-0C92B3AF2715}"/>
    <cellStyle name="20% - Accent1 2 2 4 6" xfId="26410" xr:uid="{02899B37-DC2C-4EBD-896B-838437DEEEED}"/>
    <cellStyle name="20% - Accent1 2 2 5" xfId="1440" xr:uid="{00000000-0005-0000-0000-000020000000}"/>
    <cellStyle name="20% - Accent1 2 2 5 2" xfId="3670" xr:uid="{00000000-0005-0000-0000-000021000000}"/>
    <cellStyle name="20% - Accent1 2 2 5 2 2" xfId="7893" xr:uid="{00000000-0005-0000-0000-000022000000}"/>
    <cellStyle name="20% - Accent1 2 2 5 2 2 2" xfId="24757" xr:uid="{A052A067-7CD7-4B97-9A13-67B445423116}"/>
    <cellStyle name="20% - Accent1 2 2 5 2 2 3" xfId="16328" xr:uid="{9AC338B9-3841-41E7-9332-2A87D2C5943C}"/>
    <cellStyle name="20% - Accent1 2 2 5 2 2 4" xfId="33185" xr:uid="{933BD1EB-D884-4D3B-88D0-38773FF4884C}"/>
    <cellStyle name="20% - Accent1 2 2 5 2 3" xfId="20539" xr:uid="{0BAB2289-83B0-458D-BD10-A3A36914BE63}"/>
    <cellStyle name="20% - Accent1 2 2 5 2 4" xfId="12110" xr:uid="{301A14B3-367E-4C05-A673-42E09AB01608}"/>
    <cellStyle name="20% - Accent1 2 2 5 2 5" xfId="28968" xr:uid="{DDA6C82E-EF67-449D-8577-BF4CE0F074E7}"/>
    <cellStyle name="20% - Accent1 2 2 5 3" xfId="5748" xr:uid="{00000000-0005-0000-0000-000023000000}"/>
    <cellStyle name="20% - Accent1 2 2 5 3 2" xfId="22612" xr:uid="{2D269A7E-7465-4C9A-97D3-0814B06B1E43}"/>
    <cellStyle name="20% - Accent1 2 2 5 3 3" xfId="14183" xr:uid="{3D4589F2-F4C7-43EB-829D-46F16CB17257}"/>
    <cellStyle name="20% - Accent1 2 2 5 3 4" xfId="31040" xr:uid="{6A803DF1-BDEF-49CC-832B-9CBB33561F75}"/>
    <cellStyle name="20% - Accent1 2 2 5 4" xfId="18394" xr:uid="{DCBB4D41-5ED5-4A94-8F16-366BD7EC1ADB}"/>
    <cellStyle name="20% - Accent1 2 2 5 5" xfId="9965" xr:uid="{A22DE55E-8A1F-4E73-8B94-95F05119B44D}"/>
    <cellStyle name="20% - Accent1 2 2 5 6" xfId="26823" xr:uid="{D7BC5A0D-59A4-40FF-AF0C-E0050A1D988F}"/>
    <cellStyle name="20% - Accent1 2 2 6" xfId="1854" xr:uid="{00000000-0005-0000-0000-000024000000}"/>
    <cellStyle name="20% - Accent1 2 2 6 2" xfId="4083" xr:uid="{00000000-0005-0000-0000-000025000000}"/>
    <cellStyle name="20% - Accent1 2 2 6 2 2" xfId="8306" xr:uid="{00000000-0005-0000-0000-000026000000}"/>
    <cellStyle name="20% - Accent1 2 2 6 2 2 2" xfId="25170" xr:uid="{E4D7C065-BF83-43C9-A280-0E1310E9C400}"/>
    <cellStyle name="20% - Accent1 2 2 6 2 2 3" xfId="16741" xr:uid="{39973867-E010-49C4-86F3-A0FD13BB1678}"/>
    <cellStyle name="20% - Accent1 2 2 6 2 2 4" xfId="33598" xr:uid="{2BCABFA8-DA08-470D-AED7-5D09F326EB99}"/>
    <cellStyle name="20% - Accent1 2 2 6 2 3" xfId="20952" xr:uid="{194FDB96-7C06-4D4D-9E8E-21110B5BEE25}"/>
    <cellStyle name="20% - Accent1 2 2 6 2 4" xfId="12523" xr:uid="{3A854F87-55A0-4143-858B-E092B7DEF22D}"/>
    <cellStyle name="20% - Accent1 2 2 6 2 5" xfId="29381" xr:uid="{5B4EFBF1-EE84-4054-81A3-B2290FDBD446}"/>
    <cellStyle name="20% - Accent1 2 2 6 3" xfId="6161" xr:uid="{00000000-0005-0000-0000-000027000000}"/>
    <cellStyle name="20% - Accent1 2 2 6 3 2" xfId="23025" xr:uid="{AB32F04A-D30A-465E-86C1-FC27BDCEA7FA}"/>
    <cellStyle name="20% - Accent1 2 2 6 3 3" xfId="14596" xr:uid="{9BBD9D45-BA02-4834-88B3-FB7E2BBA4210}"/>
    <cellStyle name="20% - Accent1 2 2 6 3 4" xfId="31453" xr:uid="{36ED00AF-A5C8-4EF2-A7A8-5A5E73A39850}"/>
    <cellStyle name="20% - Accent1 2 2 6 4" xfId="18807" xr:uid="{DE941C63-1347-4897-B89A-3651DA295728}"/>
    <cellStyle name="20% - Accent1 2 2 6 5" xfId="10378" xr:uid="{A85F811A-963F-40F6-BF19-A1C1F40B44CD}"/>
    <cellStyle name="20% - Accent1 2 2 6 6" xfId="27236" xr:uid="{B142C984-AFA5-4CD7-9721-F93AFCDBD656}"/>
    <cellStyle name="20% - Accent1 2 2 7" xfId="2267" xr:uid="{00000000-0005-0000-0000-000028000000}"/>
    <cellStyle name="20% - Accent1 2 2 7 2" xfId="6574" xr:uid="{00000000-0005-0000-0000-000029000000}"/>
    <cellStyle name="20% - Accent1 2 2 7 2 2" xfId="23438" xr:uid="{5B1C0DBB-6535-40BD-893F-82BB84E88FD1}"/>
    <cellStyle name="20% - Accent1 2 2 7 2 3" xfId="15009" xr:uid="{9FDB8E2A-DB67-4F4C-A856-23DEDE952355}"/>
    <cellStyle name="20% - Accent1 2 2 7 2 4" xfId="31866" xr:uid="{E7A0F626-0769-486B-A1CC-C43D03F9E0E0}"/>
    <cellStyle name="20% - Accent1 2 2 7 3" xfId="19220" xr:uid="{14FBF0C7-CD78-470E-9DEF-E3EE1ED77C74}"/>
    <cellStyle name="20% - Accent1 2 2 7 4" xfId="10791" xr:uid="{8787C062-0E94-4B29-9F01-098116102F54}"/>
    <cellStyle name="20% - Accent1 2 2 7 5" xfId="27649" xr:uid="{8E95F7CC-7B8F-444F-85A2-3531A5F97257}"/>
    <cellStyle name="20% - Accent1 2 2 8" xfId="4508" xr:uid="{00000000-0005-0000-0000-00002A000000}"/>
    <cellStyle name="20% - Accent1 2 2 8 2" xfId="21372" xr:uid="{1D1D55B1-57AF-472C-9D97-9DFC69352E0E}"/>
    <cellStyle name="20% - Accent1 2 2 8 3" xfId="12943" xr:uid="{E879CC15-395D-49DD-96AA-A24DEEAAF8E0}"/>
    <cellStyle name="20% - Accent1 2 2 8 4" xfId="29800" xr:uid="{6693815A-CAF8-44A1-96B6-EF4287E21C10}"/>
    <cellStyle name="20% - Accent1 2 2 9" xfId="17154" xr:uid="{75216294-CC4C-40F6-AF8F-772CE0DA49FF}"/>
    <cellStyle name="20% - Accent1 2 3" xfId="5" xr:uid="{00000000-0005-0000-0000-00002B000000}"/>
    <cellStyle name="20% - Accent1 2 3 10" xfId="25585" xr:uid="{3C7CD6E1-3396-4A88-8A91-010994632652}"/>
    <cellStyle name="20% - Accent1 2 3 2" xfId="575" xr:uid="{00000000-0005-0000-0000-00002C000000}"/>
    <cellStyle name="20% - Accent1 2 3 2 2" xfId="2846" xr:uid="{00000000-0005-0000-0000-00002D000000}"/>
    <cellStyle name="20% - Accent1 2 3 2 2 2" xfId="7069" xr:uid="{00000000-0005-0000-0000-00002E000000}"/>
    <cellStyle name="20% - Accent1 2 3 2 2 2 2" xfId="23933" xr:uid="{4003571B-86B3-4E95-8565-D3E707A65F65}"/>
    <cellStyle name="20% - Accent1 2 3 2 2 2 3" xfId="15504" xr:uid="{3FE2C7B4-7B85-4320-A14B-4CF92C0D97BD}"/>
    <cellStyle name="20% - Accent1 2 3 2 2 2 4" xfId="32361" xr:uid="{9097213C-4E52-4E41-B86A-778B932ED86C}"/>
    <cellStyle name="20% - Accent1 2 3 2 2 3" xfId="19715" xr:uid="{4679ED17-F895-4F35-BA2A-FE7F1CD82472}"/>
    <cellStyle name="20% - Accent1 2 3 2 2 4" xfId="11286" xr:uid="{9F85C927-358B-4655-B53D-9C52745AF089}"/>
    <cellStyle name="20% - Accent1 2 3 2 2 5" xfId="28144" xr:uid="{47FD7D60-38D3-47ED-9123-3E483E79CD71}"/>
    <cellStyle name="20% - Accent1 2 3 2 3" xfId="4924" xr:uid="{00000000-0005-0000-0000-00002F000000}"/>
    <cellStyle name="20% - Accent1 2 3 2 3 2" xfId="21788" xr:uid="{7D7A950E-B31D-4BAE-A046-5A9D0E998675}"/>
    <cellStyle name="20% - Accent1 2 3 2 3 3" xfId="13359" xr:uid="{0F6D5CDC-2525-4557-B01E-5082B840B14D}"/>
    <cellStyle name="20% - Accent1 2 3 2 3 4" xfId="30216" xr:uid="{1E5A4D60-1C33-489A-A0D6-D720B47A2A7E}"/>
    <cellStyle name="20% - Accent1 2 3 2 4" xfId="17570" xr:uid="{51D3FB01-E555-40A4-A62A-2DF8F9E127BE}"/>
    <cellStyle name="20% - Accent1 2 3 2 5" xfId="9141" xr:uid="{7490805B-AA4A-456A-889C-581D88292AA8}"/>
    <cellStyle name="20% - Accent1 2 3 2 6" xfId="25999" xr:uid="{601853D0-1871-4A6A-B818-EC0C9E2A4762}"/>
    <cellStyle name="20% - Accent1 2 3 3" xfId="1028" xr:uid="{00000000-0005-0000-0000-000030000000}"/>
    <cellStyle name="20% - Accent1 2 3 3 2" xfId="3259" xr:uid="{00000000-0005-0000-0000-000031000000}"/>
    <cellStyle name="20% - Accent1 2 3 3 2 2" xfId="7482" xr:uid="{00000000-0005-0000-0000-000032000000}"/>
    <cellStyle name="20% - Accent1 2 3 3 2 2 2" xfId="24346" xr:uid="{5DBF87BE-3671-4ED8-A338-24856F875DF6}"/>
    <cellStyle name="20% - Accent1 2 3 3 2 2 3" xfId="15917" xr:uid="{029EDF56-986F-4399-AB6B-8D7084EABBE7}"/>
    <cellStyle name="20% - Accent1 2 3 3 2 2 4" xfId="32774" xr:uid="{AFE9BC3D-FB99-404C-BB30-DEA191D9AE99}"/>
    <cellStyle name="20% - Accent1 2 3 3 2 3" xfId="20128" xr:uid="{EA63A484-37E0-49A5-9E30-D340310CF37C}"/>
    <cellStyle name="20% - Accent1 2 3 3 2 4" xfId="11699" xr:uid="{B071DC68-818F-4D19-845E-99DB005C67C0}"/>
    <cellStyle name="20% - Accent1 2 3 3 2 5" xfId="28557" xr:uid="{ACCBE844-904D-4201-B465-3A06DC941C95}"/>
    <cellStyle name="20% - Accent1 2 3 3 3" xfId="5337" xr:uid="{00000000-0005-0000-0000-000033000000}"/>
    <cellStyle name="20% - Accent1 2 3 3 3 2" xfId="22201" xr:uid="{4EC80FDD-43EC-40BC-9660-908062AF88ED}"/>
    <cellStyle name="20% - Accent1 2 3 3 3 3" xfId="13772" xr:uid="{53E9C95C-E22F-4DDE-B827-033E11185FB4}"/>
    <cellStyle name="20% - Accent1 2 3 3 3 4" xfId="30629" xr:uid="{2653DCC4-AA03-4E47-A441-8EE7B1B0996C}"/>
    <cellStyle name="20% - Accent1 2 3 3 4" xfId="17983" xr:uid="{1C39A871-2121-4967-BF77-F392C5A7F69E}"/>
    <cellStyle name="20% - Accent1 2 3 3 5" xfId="9554" xr:uid="{0A44EEA6-76E4-40CA-BD2F-21A31EB36702}"/>
    <cellStyle name="20% - Accent1 2 3 3 6" xfId="26412" xr:uid="{B849398D-D022-47D9-B5A1-AF11A3437A4E}"/>
    <cellStyle name="20% - Accent1 2 3 4" xfId="1442" xr:uid="{00000000-0005-0000-0000-000034000000}"/>
    <cellStyle name="20% - Accent1 2 3 4 2" xfId="3672" xr:uid="{00000000-0005-0000-0000-000035000000}"/>
    <cellStyle name="20% - Accent1 2 3 4 2 2" xfId="7895" xr:uid="{00000000-0005-0000-0000-000036000000}"/>
    <cellStyle name="20% - Accent1 2 3 4 2 2 2" xfId="24759" xr:uid="{6B63BFEC-74D9-4D3B-AC83-B4620B50A889}"/>
    <cellStyle name="20% - Accent1 2 3 4 2 2 3" xfId="16330" xr:uid="{5A1F7365-38E5-434E-9FC9-9EADBE5D9BDE}"/>
    <cellStyle name="20% - Accent1 2 3 4 2 2 4" xfId="33187" xr:uid="{9773FB6D-2EB9-4C0C-9794-1DA422FE87E9}"/>
    <cellStyle name="20% - Accent1 2 3 4 2 3" xfId="20541" xr:uid="{26EFFE60-243C-47BE-8577-F987EDE69E31}"/>
    <cellStyle name="20% - Accent1 2 3 4 2 4" xfId="12112" xr:uid="{41411055-26C1-48F2-A087-00335117FCD5}"/>
    <cellStyle name="20% - Accent1 2 3 4 2 5" xfId="28970" xr:uid="{3676A0C7-7D18-4B22-BE49-6A80E1C5EE02}"/>
    <cellStyle name="20% - Accent1 2 3 4 3" xfId="5750" xr:uid="{00000000-0005-0000-0000-000037000000}"/>
    <cellStyle name="20% - Accent1 2 3 4 3 2" xfId="22614" xr:uid="{F5BF1873-2DE3-46B1-993C-B951B3B9C116}"/>
    <cellStyle name="20% - Accent1 2 3 4 3 3" xfId="14185" xr:uid="{85C53B98-3647-4B57-82B9-601B6729106D}"/>
    <cellStyle name="20% - Accent1 2 3 4 3 4" xfId="31042" xr:uid="{3A254931-92F9-4312-B956-29994F191AB9}"/>
    <cellStyle name="20% - Accent1 2 3 4 4" xfId="18396" xr:uid="{E455C709-2BD3-40D7-9875-44D13A6D9193}"/>
    <cellStyle name="20% - Accent1 2 3 4 5" xfId="9967" xr:uid="{BA501CF0-6AF9-4CCE-911E-EB578D2AFB78}"/>
    <cellStyle name="20% - Accent1 2 3 4 6" xfId="26825" xr:uid="{6B299654-8129-4B46-928D-7DE631035155}"/>
    <cellStyle name="20% - Accent1 2 3 5" xfId="1856" xr:uid="{00000000-0005-0000-0000-000038000000}"/>
    <cellStyle name="20% - Accent1 2 3 5 2" xfId="4085" xr:uid="{00000000-0005-0000-0000-000039000000}"/>
    <cellStyle name="20% - Accent1 2 3 5 2 2" xfId="8308" xr:uid="{00000000-0005-0000-0000-00003A000000}"/>
    <cellStyle name="20% - Accent1 2 3 5 2 2 2" xfId="25172" xr:uid="{A56D9544-FC6D-4369-8BD0-C72654524070}"/>
    <cellStyle name="20% - Accent1 2 3 5 2 2 3" xfId="16743" xr:uid="{654ADF73-E2DF-43C6-8234-5D4D664441B6}"/>
    <cellStyle name="20% - Accent1 2 3 5 2 2 4" xfId="33600" xr:uid="{CF7559B9-699B-4EED-A0C1-1231A4FB0979}"/>
    <cellStyle name="20% - Accent1 2 3 5 2 3" xfId="20954" xr:uid="{63997CE3-3E12-4128-87CA-4847D82AC0F6}"/>
    <cellStyle name="20% - Accent1 2 3 5 2 4" xfId="12525" xr:uid="{C9914B80-A0CC-47E4-A1B4-D903043E658C}"/>
    <cellStyle name="20% - Accent1 2 3 5 2 5" xfId="29383" xr:uid="{95B2E775-50DC-423B-811E-4FDD3F0EFAD4}"/>
    <cellStyle name="20% - Accent1 2 3 5 3" xfId="6163" xr:uid="{00000000-0005-0000-0000-00003B000000}"/>
    <cellStyle name="20% - Accent1 2 3 5 3 2" xfId="23027" xr:uid="{BFC8CB15-B3D0-4040-BDCC-591A695442CA}"/>
    <cellStyle name="20% - Accent1 2 3 5 3 3" xfId="14598" xr:uid="{713F3DFF-854B-44C5-8A43-D64F716ADA4F}"/>
    <cellStyle name="20% - Accent1 2 3 5 3 4" xfId="31455" xr:uid="{7CC1B9E2-13CB-4527-9592-3CBF36281D7D}"/>
    <cellStyle name="20% - Accent1 2 3 5 4" xfId="18809" xr:uid="{9C7AF2B9-6735-48DB-A9B8-128A0D2DEBB9}"/>
    <cellStyle name="20% - Accent1 2 3 5 5" xfId="10380" xr:uid="{D49A4F7B-C2A5-4996-A584-1D10786861ED}"/>
    <cellStyle name="20% - Accent1 2 3 5 6" xfId="27238" xr:uid="{466CBF0A-D494-48D1-90CD-7D0F4E5A9D69}"/>
    <cellStyle name="20% - Accent1 2 3 6" xfId="2269" xr:uid="{00000000-0005-0000-0000-00003C000000}"/>
    <cellStyle name="20% - Accent1 2 3 6 2" xfId="6576" xr:uid="{00000000-0005-0000-0000-00003D000000}"/>
    <cellStyle name="20% - Accent1 2 3 6 2 2" xfId="23440" xr:uid="{9FB02BAC-82B8-4D72-AACC-4E9709D3B876}"/>
    <cellStyle name="20% - Accent1 2 3 6 2 3" xfId="15011" xr:uid="{CA487FFD-3A4E-40CF-97CD-EBF73F729A2D}"/>
    <cellStyle name="20% - Accent1 2 3 6 2 4" xfId="31868" xr:uid="{0C520D1A-B8EE-4A8D-A16F-689B6ACD7EDD}"/>
    <cellStyle name="20% - Accent1 2 3 6 3" xfId="19222" xr:uid="{57DA14C5-D64E-4630-8DE7-0C70BE47C000}"/>
    <cellStyle name="20% - Accent1 2 3 6 4" xfId="10793" xr:uid="{303EE2B8-3DEC-41C8-A58B-90F607AF7693}"/>
    <cellStyle name="20% - Accent1 2 3 6 5" xfId="27651" xr:uid="{883BC849-F9E3-474F-9649-9D3C7DD2D5B5}"/>
    <cellStyle name="20% - Accent1 2 3 7" xfId="4510" xr:uid="{00000000-0005-0000-0000-00003E000000}"/>
    <cellStyle name="20% - Accent1 2 3 7 2" xfId="21374" xr:uid="{0DF0480F-6618-4729-91A2-A1925C47D627}"/>
    <cellStyle name="20% - Accent1 2 3 7 3" xfId="12945" xr:uid="{B4F212CF-F6EE-4AFD-B2F0-F3028A0275C4}"/>
    <cellStyle name="20% - Accent1 2 3 7 4" xfId="29802" xr:uid="{6038F556-DF4C-4D50-9860-67F546594283}"/>
    <cellStyle name="20% - Accent1 2 3 8" xfId="17156" xr:uid="{C3E13F59-E86A-493D-B274-2C2CAD4DCABF}"/>
    <cellStyle name="20% - Accent1 2 3 9" xfId="8727" xr:uid="{9619C696-775E-4C8B-9985-BA11F21417FE}"/>
    <cellStyle name="20% - Accent1 2 4" xfId="572" xr:uid="{00000000-0005-0000-0000-00003F000000}"/>
    <cellStyle name="20% - Accent1 2 4 2" xfId="2843" xr:uid="{00000000-0005-0000-0000-000040000000}"/>
    <cellStyle name="20% - Accent1 2 4 2 2" xfId="7066" xr:uid="{00000000-0005-0000-0000-000041000000}"/>
    <cellStyle name="20% - Accent1 2 4 2 2 2" xfId="23930" xr:uid="{76FA9231-A026-4E9D-BAA6-2CA4CEB8710B}"/>
    <cellStyle name="20% - Accent1 2 4 2 2 3" xfId="15501" xr:uid="{2B677389-F37D-44B0-BE40-A4FC09880901}"/>
    <cellStyle name="20% - Accent1 2 4 2 2 4" xfId="32358" xr:uid="{92D69662-A35D-423C-99BC-C5C648288C73}"/>
    <cellStyle name="20% - Accent1 2 4 2 3" xfId="19712" xr:uid="{050232EA-3ECB-44D6-9378-D50BF146C231}"/>
    <cellStyle name="20% - Accent1 2 4 2 4" xfId="11283" xr:uid="{4CF80F88-4799-43A7-B5C7-76F6A49FABDA}"/>
    <cellStyle name="20% - Accent1 2 4 2 5" xfId="28141" xr:uid="{834F171E-9D62-4BB0-B0BF-EF41492FEFC7}"/>
    <cellStyle name="20% - Accent1 2 4 3" xfId="4921" xr:uid="{00000000-0005-0000-0000-000042000000}"/>
    <cellStyle name="20% - Accent1 2 4 3 2" xfId="21785" xr:uid="{517BE161-87B3-4A88-A1FD-E77A800A4459}"/>
    <cellStyle name="20% - Accent1 2 4 3 3" xfId="13356" xr:uid="{F1E2931B-D828-45A7-BBC5-41816F81D1AB}"/>
    <cellStyle name="20% - Accent1 2 4 3 4" xfId="30213" xr:uid="{F52171B1-FE07-4C90-8866-E2500EE1CEAF}"/>
    <cellStyle name="20% - Accent1 2 4 4" xfId="17567" xr:uid="{12D3F30E-DADD-493B-8DAA-08A044839397}"/>
    <cellStyle name="20% - Accent1 2 4 5" xfId="9138" xr:uid="{ABE35B66-997F-42DD-B734-2859DB72C77D}"/>
    <cellStyle name="20% - Accent1 2 4 6" xfId="25996" xr:uid="{6FE08747-47C3-4EA7-953D-0E77180CA454}"/>
    <cellStyle name="20% - Accent1 2 5" xfId="1025" xr:uid="{00000000-0005-0000-0000-000043000000}"/>
    <cellStyle name="20% - Accent1 2 5 2" xfId="3256" xr:uid="{00000000-0005-0000-0000-000044000000}"/>
    <cellStyle name="20% - Accent1 2 5 2 2" xfId="7479" xr:uid="{00000000-0005-0000-0000-000045000000}"/>
    <cellStyle name="20% - Accent1 2 5 2 2 2" xfId="24343" xr:uid="{9EEC9F94-6763-4991-9B1E-FBB9A0B4BD8C}"/>
    <cellStyle name="20% - Accent1 2 5 2 2 3" xfId="15914" xr:uid="{86862EA0-AA11-47CE-925B-6C6368E48B1B}"/>
    <cellStyle name="20% - Accent1 2 5 2 2 4" xfId="32771" xr:uid="{8EC6E8FA-413B-455C-93DB-976F3054DCB0}"/>
    <cellStyle name="20% - Accent1 2 5 2 3" xfId="20125" xr:uid="{1CC8D67E-B746-40B0-8609-165C62B8849C}"/>
    <cellStyle name="20% - Accent1 2 5 2 4" xfId="11696" xr:uid="{6B0E46F3-4EFB-40E6-A77E-4E62E57B2C1E}"/>
    <cellStyle name="20% - Accent1 2 5 2 5" xfId="28554" xr:uid="{6BBC8AB8-7DE0-43D2-A894-EC7047373839}"/>
    <cellStyle name="20% - Accent1 2 5 3" xfId="5334" xr:uid="{00000000-0005-0000-0000-000046000000}"/>
    <cellStyle name="20% - Accent1 2 5 3 2" xfId="22198" xr:uid="{88D38D81-1E79-460A-87CD-9A9BA01E048C}"/>
    <cellStyle name="20% - Accent1 2 5 3 3" xfId="13769" xr:uid="{E8A52D20-F3F5-47F3-B2C5-034ABF296FE8}"/>
    <cellStyle name="20% - Accent1 2 5 3 4" xfId="30626" xr:uid="{62C2E846-87D1-4A42-9DF1-BF8B31371049}"/>
    <cellStyle name="20% - Accent1 2 5 4" xfId="17980" xr:uid="{01E78322-DC29-4982-8736-39851727E2A5}"/>
    <cellStyle name="20% - Accent1 2 5 5" xfId="9551" xr:uid="{EBFAC9AE-4C21-4F32-8C0D-F529A6970F68}"/>
    <cellStyle name="20% - Accent1 2 5 6" xfId="26409" xr:uid="{4A1A5FB2-52D2-4813-9AB8-A9688851833B}"/>
    <cellStyle name="20% - Accent1 2 6" xfId="1439" xr:uid="{00000000-0005-0000-0000-000047000000}"/>
    <cellStyle name="20% - Accent1 2 6 2" xfId="3669" xr:uid="{00000000-0005-0000-0000-000048000000}"/>
    <cellStyle name="20% - Accent1 2 6 2 2" xfId="7892" xr:uid="{00000000-0005-0000-0000-000049000000}"/>
    <cellStyle name="20% - Accent1 2 6 2 2 2" xfId="24756" xr:uid="{44A8FCD0-7BB7-47C9-BB1F-06361027978F}"/>
    <cellStyle name="20% - Accent1 2 6 2 2 3" xfId="16327" xr:uid="{5FE45027-0538-4383-9492-115758914E8C}"/>
    <cellStyle name="20% - Accent1 2 6 2 2 4" xfId="33184" xr:uid="{7FB10520-4D17-4C37-99FE-37823F871C16}"/>
    <cellStyle name="20% - Accent1 2 6 2 3" xfId="20538" xr:uid="{7E5B1BB5-6930-4460-951F-169B66B61FC1}"/>
    <cellStyle name="20% - Accent1 2 6 2 4" xfId="12109" xr:uid="{A03C9FB7-6361-43CF-9135-775128F2964E}"/>
    <cellStyle name="20% - Accent1 2 6 2 5" xfId="28967" xr:uid="{78F431CC-4427-493E-8BC1-307BDAEB0B63}"/>
    <cellStyle name="20% - Accent1 2 6 3" xfId="5747" xr:uid="{00000000-0005-0000-0000-00004A000000}"/>
    <cellStyle name="20% - Accent1 2 6 3 2" xfId="22611" xr:uid="{756AF8B0-0F66-4DA8-91F1-119F21321762}"/>
    <cellStyle name="20% - Accent1 2 6 3 3" xfId="14182" xr:uid="{4BA098FC-33C1-4ED9-8C1C-85422446EBC3}"/>
    <cellStyle name="20% - Accent1 2 6 3 4" xfId="31039" xr:uid="{C613BF1E-4119-4687-80AF-145BCDD6A7B6}"/>
    <cellStyle name="20% - Accent1 2 6 4" xfId="18393" xr:uid="{43F8AEE7-1233-4554-866F-2561DC9DEC12}"/>
    <cellStyle name="20% - Accent1 2 6 5" xfId="9964" xr:uid="{8A9529E7-45EE-4D75-9404-62967E1639F3}"/>
    <cellStyle name="20% - Accent1 2 6 6" xfId="26822" xr:uid="{163A4A9B-DB77-4EB9-8673-B97A35D93346}"/>
    <cellStyle name="20% - Accent1 2 7" xfId="1853" xr:uid="{00000000-0005-0000-0000-00004B000000}"/>
    <cellStyle name="20% - Accent1 2 7 2" xfId="4082" xr:uid="{00000000-0005-0000-0000-00004C000000}"/>
    <cellStyle name="20% - Accent1 2 7 2 2" xfId="8305" xr:uid="{00000000-0005-0000-0000-00004D000000}"/>
    <cellStyle name="20% - Accent1 2 7 2 2 2" xfId="25169" xr:uid="{0811F70E-8F72-4977-B78A-2AAEA4850935}"/>
    <cellStyle name="20% - Accent1 2 7 2 2 3" xfId="16740" xr:uid="{70EA948B-5DC0-4525-90CF-49FEBADC3952}"/>
    <cellStyle name="20% - Accent1 2 7 2 2 4" xfId="33597" xr:uid="{06F23E46-0D27-4336-91C6-D879E66AE7F1}"/>
    <cellStyle name="20% - Accent1 2 7 2 3" xfId="20951" xr:uid="{C9905E7F-9237-4C7A-B478-374565E38D41}"/>
    <cellStyle name="20% - Accent1 2 7 2 4" xfId="12522" xr:uid="{E1B99542-A6C1-4E93-966B-8E85A5BF6104}"/>
    <cellStyle name="20% - Accent1 2 7 2 5" xfId="29380" xr:uid="{5C4EE27B-9F17-4340-870B-F14F53782AD3}"/>
    <cellStyle name="20% - Accent1 2 7 3" xfId="6160" xr:uid="{00000000-0005-0000-0000-00004E000000}"/>
    <cellStyle name="20% - Accent1 2 7 3 2" xfId="23024" xr:uid="{987CF0BF-DE8F-43B8-9327-39735760CC00}"/>
    <cellStyle name="20% - Accent1 2 7 3 3" xfId="14595" xr:uid="{7B5D160A-6556-4FBB-A98F-26B2CE8A7CBB}"/>
    <cellStyle name="20% - Accent1 2 7 3 4" xfId="31452" xr:uid="{37C0BDF4-58B4-4DE8-A5F3-59053A60B411}"/>
    <cellStyle name="20% - Accent1 2 7 4" xfId="18806" xr:uid="{546CCC2F-9AE4-4A43-815E-EECD6FB250B9}"/>
    <cellStyle name="20% - Accent1 2 7 5" xfId="10377" xr:uid="{E33150A0-98DB-48F1-880B-5305D5A591EF}"/>
    <cellStyle name="20% - Accent1 2 7 6" xfId="27235" xr:uid="{59F5DC0F-16DF-44B0-B88E-A8A0029A4E14}"/>
    <cellStyle name="20% - Accent1 2 8" xfId="2266" xr:uid="{00000000-0005-0000-0000-00004F000000}"/>
    <cellStyle name="20% - Accent1 2 8 2" xfId="6573" xr:uid="{00000000-0005-0000-0000-000050000000}"/>
    <cellStyle name="20% - Accent1 2 8 2 2" xfId="23437" xr:uid="{2C01A025-AFE5-47DB-9302-7CB8027E3088}"/>
    <cellStyle name="20% - Accent1 2 8 2 3" xfId="15008" xr:uid="{859B5FC0-E92E-48EA-B6CF-8E0F651879B7}"/>
    <cellStyle name="20% - Accent1 2 8 2 4" xfId="31865" xr:uid="{BDDEA53D-1F34-42A9-B460-C93EA3EEC429}"/>
    <cellStyle name="20% - Accent1 2 8 3" xfId="19219" xr:uid="{B94734AC-BC58-456A-88A1-8AF267C10142}"/>
    <cellStyle name="20% - Accent1 2 8 4" xfId="10790" xr:uid="{9CCF5A70-DF92-4B03-8646-2956C663E46B}"/>
    <cellStyle name="20% - Accent1 2 8 5" xfId="27648" xr:uid="{C17AA92B-93FF-4CFA-9C67-FB99BDF4C799}"/>
    <cellStyle name="20% - Accent1 2 9" xfId="4507" xr:uid="{00000000-0005-0000-0000-000051000000}"/>
    <cellStyle name="20% - Accent1 2 9 2" xfId="21371" xr:uid="{31F26207-B42D-42A7-B0FF-827DDD16FCAC}"/>
    <cellStyle name="20% - Accent1 2 9 3" xfId="12942" xr:uid="{01AE8C9D-2F60-44AA-BB35-F30DCF44A8B3}"/>
    <cellStyle name="20% - Accent1 2 9 4" xfId="29799" xr:uid="{EF94853D-D9E8-44F5-9B1B-8A11B221019F}"/>
    <cellStyle name="20% - Accent1 3" xfId="6" xr:uid="{00000000-0005-0000-0000-000052000000}"/>
    <cellStyle name="20% - Accent1 3 10" xfId="8728" xr:uid="{66A2777E-CE2D-4B1E-96CB-DAD107CEF7F3}"/>
    <cellStyle name="20% - Accent1 3 11" xfId="25586" xr:uid="{4A152E01-B569-446E-A68C-C78453FCA33C}"/>
    <cellStyle name="20% - Accent1 3 2" xfId="7" xr:uid="{00000000-0005-0000-0000-000053000000}"/>
    <cellStyle name="20% - Accent1 3 2 10" xfId="25587" xr:uid="{E90A88A8-FF73-4DB1-B9B8-377D892E8447}"/>
    <cellStyle name="20% - Accent1 3 2 2" xfId="577" xr:uid="{00000000-0005-0000-0000-000054000000}"/>
    <cellStyle name="20% - Accent1 3 2 2 2" xfId="2848" xr:uid="{00000000-0005-0000-0000-000055000000}"/>
    <cellStyle name="20% - Accent1 3 2 2 2 2" xfId="7071" xr:uid="{00000000-0005-0000-0000-000056000000}"/>
    <cellStyle name="20% - Accent1 3 2 2 2 2 2" xfId="23935" xr:uid="{2DBC8871-B2A7-410F-A6F6-FD0FADF3206C}"/>
    <cellStyle name="20% - Accent1 3 2 2 2 2 3" xfId="15506" xr:uid="{B1D33F2C-CE6A-4D99-9394-4C091823331B}"/>
    <cellStyle name="20% - Accent1 3 2 2 2 2 4" xfId="32363" xr:uid="{128CB583-D687-455C-99F5-3D1822FB40C9}"/>
    <cellStyle name="20% - Accent1 3 2 2 2 3" xfId="19717" xr:uid="{1594EF21-1735-42F7-A91B-0451386E03AF}"/>
    <cellStyle name="20% - Accent1 3 2 2 2 4" xfId="11288" xr:uid="{A15BD457-6751-4FB7-9495-32D6D70AB83C}"/>
    <cellStyle name="20% - Accent1 3 2 2 2 5" xfId="28146" xr:uid="{88DC7233-5AF5-4E43-9FC8-5F2766E17418}"/>
    <cellStyle name="20% - Accent1 3 2 2 3" xfId="4926" xr:uid="{00000000-0005-0000-0000-000057000000}"/>
    <cellStyle name="20% - Accent1 3 2 2 3 2" xfId="21790" xr:uid="{BAD6DCAB-B5C7-4664-AC29-1CDC91DD5D8A}"/>
    <cellStyle name="20% - Accent1 3 2 2 3 3" xfId="13361" xr:uid="{394B7B1C-D34A-46C6-9A73-81D101DF85BA}"/>
    <cellStyle name="20% - Accent1 3 2 2 3 4" xfId="30218" xr:uid="{1EBC2B97-8838-4C70-A2A9-1FB94CAAB6F6}"/>
    <cellStyle name="20% - Accent1 3 2 2 4" xfId="17572" xr:uid="{DB7B5A3E-BA9A-44B1-8B49-BFCE2F2FA667}"/>
    <cellStyle name="20% - Accent1 3 2 2 5" xfId="9143" xr:uid="{C894A3C4-6107-498A-8514-1189CD08AAAB}"/>
    <cellStyle name="20% - Accent1 3 2 2 6" xfId="26001" xr:uid="{91F172E1-0878-4E74-9CFE-66D2C4B92C7B}"/>
    <cellStyle name="20% - Accent1 3 2 3" xfId="1030" xr:uid="{00000000-0005-0000-0000-000058000000}"/>
    <cellStyle name="20% - Accent1 3 2 3 2" xfId="3261" xr:uid="{00000000-0005-0000-0000-000059000000}"/>
    <cellStyle name="20% - Accent1 3 2 3 2 2" xfId="7484" xr:uid="{00000000-0005-0000-0000-00005A000000}"/>
    <cellStyle name="20% - Accent1 3 2 3 2 2 2" xfId="24348" xr:uid="{ABFA9486-82A7-4EE1-8CC2-4984009552BB}"/>
    <cellStyle name="20% - Accent1 3 2 3 2 2 3" xfId="15919" xr:uid="{0CECB04B-4A2D-46ED-ACE4-7E9A528F2D12}"/>
    <cellStyle name="20% - Accent1 3 2 3 2 2 4" xfId="32776" xr:uid="{2B000C6F-CDDC-4BE6-B8C7-E59C97BE6E82}"/>
    <cellStyle name="20% - Accent1 3 2 3 2 3" xfId="20130" xr:uid="{97EAB136-AB7C-4463-8118-790DD437AB81}"/>
    <cellStyle name="20% - Accent1 3 2 3 2 4" xfId="11701" xr:uid="{B64837B3-2D55-4922-9D7A-9F24AD6D8B8E}"/>
    <cellStyle name="20% - Accent1 3 2 3 2 5" xfId="28559" xr:uid="{C8BFAAFF-F462-4E0D-BBAF-C16B010465BB}"/>
    <cellStyle name="20% - Accent1 3 2 3 3" xfId="5339" xr:uid="{00000000-0005-0000-0000-00005B000000}"/>
    <cellStyle name="20% - Accent1 3 2 3 3 2" xfId="22203" xr:uid="{69DFF00E-2F5E-41EE-8BC8-D192B3ECD8DD}"/>
    <cellStyle name="20% - Accent1 3 2 3 3 3" xfId="13774" xr:uid="{BA8E7034-388D-4D43-8227-A5F52DB050AA}"/>
    <cellStyle name="20% - Accent1 3 2 3 3 4" xfId="30631" xr:uid="{76BCCBA7-0B88-403D-BE44-EF55271E3491}"/>
    <cellStyle name="20% - Accent1 3 2 3 4" xfId="17985" xr:uid="{A48870B4-9BF6-4D94-BE8F-6E1B397E16E7}"/>
    <cellStyle name="20% - Accent1 3 2 3 5" xfId="9556" xr:uid="{50D9EF9D-3B7F-4055-A11B-5AEC3162D07F}"/>
    <cellStyle name="20% - Accent1 3 2 3 6" xfId="26414" xr:uid="{F012322C-370F-4508-B3BC-2956FDE9201D}"/>
    <cellStyle name="20% - Accent1 3 2 4" xfId="1444" xr:uid="{00000000-0005-0000-0000-00005C000000}"/>
    <cellStyle name="20% - Accent1 3 2 4 2" xfId="3674" xr:uid="{00000000-0005-0000-0000-00005D000000}"/>
    <cellStyle name="20% - Accent1 3 2 4 2 2" xfId="7897" xr:uid="{00000000-0005-0000-0000-00005E000000}"/>
    <cellStyle name="20% - Accent1 3 2 4 2 2 2" xfId="24761" xr:uid="{F95006A8-4E28-41E9-B3B7-F42CA091D917}"/>
    <cellStyle name="20% - Accent1 3 2 4 2 2 3" xfId="16332" xr:uid="{E1E20C74-B3F6-4BB8-9D0C-8625DE85B142}"/>
    <cellStyle name="20% - Accent1 3 2 4 2 2 4" xfId="33189" xr:uid="{F609D6F3-DE9B-4559-A75F-B99B18D71980}"/>
    <cellStyle name="20% - Accent1 3 2 4 2 3" xfId="20543" xr:uid="{E6879677-DDA2-420A-A652-B7F4D225D4CE}"/>
    <cellStyle name="20% - Accent1 3 2 4 2 4" xfId="12114" xr:uid="{39213A9C-40F6-470C-AA08-B11D21259150}"/>
    <cellStyle name="20% - Accent1 3 2 4 2 5" xfId="28972" xr:uid="{87907B34-5023-4AC5-92BD-0652D1261293}"/>
    <cellStyle name="20% - Accent1 3 2 4 3" xfId="5752" xr:uid="{00000000-0005-0000-0000-00005F000000}"/>
    <cellStyle name="20% - Accent1 3 2 4 3 2" xfId="22616" xr:uid="{01DDF242-096E-4FCA-98D9-666CDF7864D2}"/>
    <cellStyle name="20% - Accent1 3 2 4 3 3" xfId="14187" xr:uid="{92115605-F589-43FD-AC73-ECBB62B12D73}"/>
    <cellStyle name="20% - Accent1 3 2 4 3 4" xfId="31044" xr:uid="{1C82A627-D756-45CA-82D0-6ED3DB6CE0CC}"/>
    <cellStyle name="20% - Accent1 3 2 4 4" xfId="18398" xr:uid="{48A73460-5E1C-472D-88F9-FFBE2E6B4011}"/>
    <cellStyle name="20% - Accent1 3 2 4 5" xfId="9969" xr:uid="{B8924454-7D20-4B9F-A52B-E3FB48DAEFC6}"/>
    <cellStyle name="20% - Accent1 3 2 4 6" xfId="26827" xr:uid="{956C0EC0-E6F3-428F-9062-2C0B94639C70}"/>
    <cellStyle name="20% - Accent1 3 2 5" xfId="1858" xr:uid="{00000000-0005-0000-0000-000060000000}"/>
    <cellStyle name="20% - Accent1 3 2 5 2" xfId="4087" xr:uid="{00000000-0005-0000-0000-000061000000}"/>
    <cellStyle name="20% - Accent1 3 2 5 2 2" xfId="8310" xr:uid="{00000000-0005-0000-0000-000062000000}"/>
    <cellStyle name="20% - Accent1 3 2 5 2 2 2" xfId="25174" xr:uid="{5651D341-3116-4C96-857D-80F279B33E7D}"/>
    <cellStyle name="20% - Accent1 3 2 5 2 2 3" xfId="16745" xr:uid="{86D81CE1-3CCF-4C02-8AA6-B6A6F1DF94F3}"/>
    <cellStyle name="20% - Accent1 3 2 5 2 2 4" xfId="33602" xr:uid="{90583B07-0C45-40C4-8FAB-8CED788E863E}"/>
    <cellStyle name="20% - Accent1 3 2 5 2 3" xfId="20956" xr:uid="{575A8032-0DAB-440A-A849-696AABBDD57F}"/>
    <cellStyle name="20% - Accent1 3 2 5 2 4" xfId="12527" xr:uid="{A8A92AE7-BAF9-4626-B103-8D2796659460}"/>
    <cellStyle name="20% - Accent1 3 2 5 2 5" xfId="29385" xr:uid="{DE34A8DB-294D-491C-AA89-BF5C449088A6}"/>
    <cellStyle name="20% - Accent1 3 2 5 3" xfId="6165" xr:uid="{00000000-0005-0000-0000-000063000000}"/>
    <cellStyle name="20% - Accent1 3 2 5 3 2" xfId="23029" xr:uid="{16B3C430-A151-426A-A9C7-F772FC55AF18}"/>
    <cellStyle name="20% - Accent1 3 2 5 3 3" xfId="14600" xr:uid="{A7D24491-4671-401C-99D4-118BD3087D06}"/>
    <cellStyle name="20% - Accent1 3 2 5 3 4" xfId="31457" xr:uid="{90FEFF62-E66D-41B0-8167-1144385ABBA7}"/>
    <cellStyle name="20% - Accent1 3 2 5 4" xfId="18811" xr:uid="{4E5C4AD7-B860-484D-8B5A-F59668A05099}"/>
    <cellStyle name="20% - Accent1 3 2 5 5" xfId="10382" xr:uid="{8D9F6B8A-9C47-4863-977B-B0329EBCAEE1}"/>
    <cellStyle name="20% - Accent1 3 2 5 6" xfId="27240" xr:uid="{27EA8D6D-702B-4561-B083-AB92CE1D63E3}"/>
    <cellStyle name="20% - Accent1 3 2 6" xfId="2271" xr:uid="{00000000-0005-0000-0000-000064000000}"/>
    <cellStyle name="20% - Accent1 3 2 6 2" xfId="6578" xr:uid="{00000000-0005-0000-0000-000065000000}"/>
    <cellStyle name="20% - Accent1 3 2 6 2 2" xfId="23442" xr:uid="{3B9DB5A6-3E80-494D-A355-A24EDE4E77ED}"/>
    <cellStyle name="20% - Accent1 3 2 6 2 3" xfId="15013" xr:uid="{613E2167-5522-4204-8A2C-89C693DF2D0A}"/>
    <cellStyle name="20% - Accent1 3 2 6 2 4" xfId="31870" xr:uid="{EAA01062-81F3-4739-8431-B57A15BA7C4E}"/>
    <cellStyle name="20% - Accent1 3 2 6 3" xfId="19224" xr:uid="{E76BECDE-A9A6-4E47-A61E-D5769DAB8C01}"/>
    <cellStyle name="20% - Accent1 3 2 6 4" xfId="10795" xr:uid="{AED47D7F-3F06-4B82-A754-C87FAE73485B}"/>
    <cellStyle name="20% - Accent1 3 2 6 5" xfId="27653" xr:uid="{476DBD41-4492-40D7-AB4E-FA68E91B3A76}"/>
    <cellStyle name="20% - Accent1 3 2 7" xfId="4512" xr:uid="{00000000-0005-0000-0000-000066000000}"/>
    <cellStyle name="20% - Accent1 3 2 7 2" xfId="21376" xr:uid="{0D70040D-131E-4994-BB03-FC3AC6BDA27C}"/>
    <cellStyle name="20% - Accent1 3 2 7 3" xfId="12947" xr:uid="{56ABD6DA-ECAD-469A-98C0-398153A69201}"/>
    <cellStyle name="20% - Accent1 3 2 7 4" xfId="29804" xr:uid="{E8271786-76DF-4CBE-881A-3AC6033E1811}"/>
    <cellStyle name="20% - Accent1 3 2 8" xfId="17158" xr:uid="{253C88E8-9FBD-4648-9757-192D7C33C96A}"/>
    <cellStyle name="20% - Accent1 3 2 9" xfId="8729" xr:uid="{ECA58189-ED92-4722-A319-C4905A2158DA}"/>
    <cellStyle name="20% - Accent1 3 3" xfId="576" xr:uid="{00000000-0005-0000-0000-000067000000}"/>
    <cellStyle name="20% - Accent1 3 3 2" xfId="2847" xr:uid="{00000000-0005-0000-0000-000068000000}"/>
    <cellStyle name="20% - Accent1 3 3 2 2" xfId="7070" xr:uid="{00000000-0005-0000-0000-000069000000}"/>
    <cellStyle name="20% - Accent1 3 3 2 2 2" xfId="23934" xr:uid="{968C10EE-A991-4358-90C3-85C9D1931EB7}"/>
    <cellStyle name="20% - Accent1 3 3 2 2 3" xfId="15505" xr:uid="{867EB405-5DBF-43D0-86D3-EAF4D5DA2FA6}"/>
    <cellStyle name="20% - Accent1 3 3 2 2 4" xfId="32362" xr:uid="{5D9E0C1D-F625-404D-9048-452180775C10}"/>
    <cellStyle name="20% - Accent1 3 3 2 3" xfId="19716" xr:uid="{33BAC6D6-9DF4-454A-A2EB-8FA45EE8921D}"/>
    <cellStyle name="20% - Accent1 3 3 2 4" xfId="11287" xr:uid="{132C0883-A971-4430-A0D8-CAF2A766DE6B}"/>
    <cellStyle name="20% - Accent1 3 3 2 5" xfId="28145" xr:uid="{0F2487C8-9E95-44C4-ADD3-A6C1D4D6FCA0}"/>
    <cellStyle name="20% - Accent1 3 3 3" xfId="4925" xr:uid="{00000000-0005-0000-0000-00006A000000}"/>
    <cellStyle name="20% - Accent1 3 3 3 2" xfId="21789" xr:uid="{A619EEE8-8257-49F9-BECE-72F00AAEE370}"/>
    <cellStyle name="20% - Accent1 3 3 3 3" xfId="13360" xr:uid="{C0505486-EFB6-4D6D-B62E-6F03CEB047A7}"/>
    <cellStyle name="20% - Accent1 3 3 3 4" xfId="30217" xr:uid="{6AC89F0C-FE4A-46F0-95DD-B8DB2B77976A}"/>
    <cellStyle name="20% - Accent1 3 3 4" xfId="17571" xr:uid="{350D2275-19FF-46C1-8A68-E56FF9A3C228}"/>
    <cellStyle name="20% - Accent1 3 3 5" xfId="9142" xr:uid="{210777B7-0839-4CB5-AE92-6437F136CD5D}"/>
    <cellStyle name="20% - Accent1 3 3 6" xfId="26000" xr:uid="{3CEEB1D0-5780-4DEB-8F25-02E1E8E0C1BA}"/>
    <cellStyle name="20% - Accent1 3 4" xfId="1029" xr:uid="{00000000-0005-0000-0000-00006B000000}"/>
    <cellStyle name="20% - Accent1 3 4 2" xfId="3260" xr:uid="{00000000-0005-0000-0000-00006C000000}"/>
    <cellStyle name="20% - Accent1 3 4 2 2" xfId="7483" xr:uid="{00000000-0005-0000-0000-00006D000000}"/>
    <cellStyle name="20% - Accent1 3 4 2 2 2" xfId="24347" xr:uid="{700EB9AD-C18D-4BE5-84E0-55828EF21EB0}"/>
    <cellStyle name="20% - Accent1 3 4 2 2 3" xfId="15918" xr:uid="{5BD4819D-237D-41AD-9ECD-10A6FC4F8822}"/>
    <cellStyle name="20% - Accent1 3 4 2 2 4" xfId="32775" xr:uid="{ADB24D4B-A71F-4F76-A569-C4AC7404C01F}"/>
    <cellStyle name="20% - Accent1 3 4 2 3" xfId="20129" xr:uid="{680CABFD-D986-41CA-A7EB-6A1454B1EAEB}"/>
    <cellStyle name="20% - Accent1 3 4 2 4" xfId="11700" xr:uid="{BB83FEA0-0371-45ED-869D-8C8FA1D1CDB8}"/>
    <cellStyle name="20% - Accent1 3 4 2 5" xfId="28558" xr:uid="{1AABAB90-A1C7-4C13-B8B3-8703484205F9}"/>
    <cellStyle name="20% - Accent1 3 4 3" xfId="5338" xr:uid="{00000000-0005-0000-0000-00006E000000}"/>
    <cellStyle name="20% - Accent1 3 4 3 2" xfId="22202" xr:uid="{B7A02381-62CC-4CB6-B106-0479D993808B}"/>
    <cellStyle name="20% - Accent1 3 4 3 3" xfId="13773" xr:uid="{996E858E-101E-493A-9D09-B3343D9010C0}"/>
    <cellStyle name="20% - Accent1 3 4 3 4" xfId="30630" xr:uid="{FCFB4C16-1CA2-478E-9A30-E713762A7C96}"/>
    <cellStyle name="20% - Accent1 3 4 4" xfId="17984" xr:uid="{99B0BE40-F37A-4763-ABC7-7A4ADAE87365}"/>
    <cellStyle name="20% - Accent1 3 4 5" xfId="9555" xr:uid="{BC7A4477-B6BD-4749-8ED6-E34F6910B125}"/>
    <cellStyle name="20% - Accent1 3 4 6" xfId="26413" xr:uid="{D3AB0138-5415-4096-80FB-4C19F55396D8}"/>
    <cellStyle name="20% - Accent1 3 5" xfId="1443" xr:uid="{00000000-0005-0000-0000-00006F000000}"/>
    <cellStyle name="20% - Accent1 3 5 2" xfId="3673" xr:uid="{00000000-0005-0000-0000-000070000000}"/>
    <cellStyle name="20% - Accent1 3 5 2 2" xfId="7896" xr:uid="{00000000-0005-0000-0000-000071000000}"/>
    <cellStyle name="20% - Accent1 3 5 2 2 2" xfId="24760" xr:uid="{010E86A1-5DAA-427D-BDC9-32A77E1CDAC8}"/>
    <cellStyle name="20% - Accent1 3 5 2 2 3" xfId="16331" xr:uid="{BDB575DD-65E4-47AA-B0A1-730263AFC7BE}"/>
    <cellStyle name="20% - Accent1 3 5 2 2 4" xfId="33188" xr:uid="{CCD9DF24-9568-463B-8860-43AA62FDD6D2}"/>
    <cellStyle name="20% - Accent1 3 5 2 3" xfId="20542" xr:uid="{36A902D0-29B5-49D2-9D9C-6A72CBE26808}"/>
    <cellStyle name="20% - Accent1 3 5 2 4" xfId="12113" xr:uid="{3699083B-3984-42FA-9666-2AB08FB0B790}"/>
    <cellStyle name="20% - Accent1 3 5 2 5" xfId="28971" xr:uid="{D61285C4-8A76-4530-98E5-71BE157B9C5E}"/>
    <cellStyle name="20% - Accent1 3 5 3" xfId="5751" xr:uid="{00000000-0005-0000-0000-000072000000}"/>
    <cellStyle name="20% - Accent1 3 5 3 2" xfId="22615" xr:uid="{392AA6C0-D421-41F2-82EA-624AA8559C88}"/>
    <cellStyle name="20% - Accent1 3 5 3 3" xfId="14186" xr:uid="{C70A346F-4B61-4300-A252-19D9F1ECD481}"/>
    <cellStyle name="20% - Accent1 3 5 3 4" xfId="31043" xr:uid="{7534119D-7BC3-4543-A437-CB99B060231C}"/>
    <cellStyle name="20% - Accent1 3 5 4" xfId="18397" xr:uid="{5F9B2B8D-0AB3-489E-9980-863523778BF6}"/>
    <cellStyle name="20% - Accent1 3 5 5" xfId="9968" xr:uid="{B2FD62BF-3012-4FB9-86D2-5E5D2D303D1C}"/>
    <cellStyle name="20% - Accent1 3 5 6" xfId="26826" xr:uid="{E2CD133D-ED7A-4BFC-ADCD-FEE6D22A1C26}"/>
    <cellStyle name="20% - Accent1 3 6" xfId="1857" xr:uid="{00000000-0005-0000-0000-000073000000}"/>
    <cellStyle name="20% - Accent1 3 6 2" xfId="4086" xr:uid="{00000000-0005-0000-0000-000074000000}"/>
    <cellStyle name="20% - Accent1 3 6 2 2" xfId="8309" xr:uid="{00000000-0005-0000-0000-000075000000}"/>
    <cellStyle name="20% - Accent1 3 6 2 2 2" xfId="25173" xr:uid="{EFDF45DF-1746-4D47-B417-513A4A3AC59D}"/>
    <cellStyle name="20% - Accent1 3 6 2 2 3" xfId="16744" xr:uid="{0800D8FA-FA8C-43D1-94CC-083945A634AE}"/>
    <cellStyle name="20% - Accent1 3 6 2 2 4" xfId="33601" xr:uid="{26FB292F-C173-49B9-B88C-57D534462713}"/>
    <cellStyle name="20% - Accent1 3 6 2 3" xfId="20955" xr:uid="{252F85E3-12DF-4E6C-A484-B6B799AF2A8F}"/>
    <cellStyle name="20% - Accent1 3 6 2 4" xfId="12526" xr:uid="{8BA28E28-6C06-4DB2-8B91-7762621BDDAC}"/>
    <cellStyle name="20% - Accent1 3 6 2 5" xfId="29384" xr:uid="{98C12DC4-2BAF-43EB-8D78-A4117B8CF23A}"/>
    <cellStyle name="20% - Accent1 3 6 3" xfId="6164" xr:uid="{00000000-0005-0000-0000-000076000000}"/>
    <cellStyle name="20% - Accent1 3 6 3 2" xfId="23028" xr:uid="{5D718F3A-6596-45ED-83ED-CB01A4DD77B3}"/>
    <cellStyle name="20% - Accent1 3 6 3 3" xfId="14599" xr:uid="{84D468F2-2BA3-4B5F-846E-C23EECD9E82B}"/>
    <cellStyle name="20% - Accent1 3 6 3 4" xfId="31456" xr:uid="{12C6784F-361D-483A-B07F-3C35A1025EC9}"/>
    <cellStyle name="20% - Accent1 3 6 4" xfId="18810" xr:uid="{439BB8FC-B34B-4825-B6F6-B98A74240E21}"/>
    <cellStyle name="20% - Accent1 3 6 5" xfId="10381" xr:uid="{06D76ECE-316B-4D13-B914-3962AEEAD7D6}"/>
    <cellStyle name="20% - Accent1 3 6 6" xfId="27239" xr:uid="{8A8E33C6-DF9D-4C1C-9A20-72902ED38136}"/>
    <cellStyle name="20% - Accent1 3 7" xfId="2270" xr:uid="{00000000-0005-0000-0000-000077000000}"/>
    <cellStyle name="20% - Accent1 3 7 2" xfId="6577" xr:uid="{00000000-0005-0000-0000-000078000000}"/>
    <cellStyle name="20% - Accent1 3 7 2 2" xfId="23441" xr:uid="{EF8250EA-B22A-4331-9B7F-90537AFB5593}"/>
    <cellStyle name="20% - Accent1 3 7 2 3" xfId="15012" xr:uid="{279584DA-ED5D-4407-B517-E34B9D1426C6}"/>
    <cellStyle name="20% - Accent1 3 7 2 4" xfId="31869" xr:uid="{57094410-88DE-4A99-9010-1411BE8678FF}"/>
    <cellStyle name="20% - Accent1 3 7 3" xfId="19223" xr:uid="{31E4CCE1-3953-4882-9B33-A8D61EB2FA79}"/>
    <cellStyle name="20% - Accent1 3 7 4" xfId="10794" xr:uid="{07FBDA07-0AB6-435C-BC50-2EEB05D3B755}"/>
    <cellStyle name="20% - Accent1 3 7 5" xfId="27652" xr:uid="{91E362AA-4355-43C1-ABFD-85683CB737EA}"/>
    <cellStyle name="20% - Accent1 3 8" xfId="4511" xr:uid="{00000000-0005-0000-0000-000079000000}"/>
    <cellStyle name="20% - Accent1 3 8 2" xfId="21375" xr:uid="{FB6AAAF0-3DD3-414E-AD17-DB3E2F02AEDB}"/>
    <cellStyle name="20% - Accent1 3 8 3" xfId="12946" xr:uid="{EA77A07E-49ED-4DC7-A8BB-F822ED5E0FA0}"/>
    <cellStyle name="20% - Accent1 3 8 4" xfId="29803" xr:uid="{5FBFF5AC-9162-468B-9189-D807A9786B75}"/>
    <cellStyle name="20% - Accent1 3 9" xfId="17157" xr:uid="{A6310B44-4C68-4AA1-90F2-A313351D824C}"/>
    <cellStyle name="20% - Accent1 4" xfId="8" xr:uid="{00000000-0005-0000-0000-00007A000000}"/>
    <cellStyle name="20% - Accent1 4 10" xfId="25588" xr:uid="{8D5C22BC-2141-4DF1-A820-1B89AB6D3879}"/>
    <cellStyle name="20% - Accent1 4 2" xfId="578" xr:uid="{00000000-0005-0000-0000-00007B000000}"/>
    <cellStyle name="20% - Accent1 4 2 2" xfId="2849" xr:uid="{00000000-0005-0000-0000-00007C000000}"/>
    <cellStyle name="20% - Accent1 4 2 2 2" xfId="7072" xr:uid="{00000000-0005-0000-0000-00007D000000}"/>
    <cellStyle name="20% - Accent1 4 2 2 2 2" xfId="23936" xr:uid="{48F784F1-31C8-4979-85F3-8E4ECFC0FBD5}"/>
    <cellStyle name="20% - Accent1 4 2 2 2 3" xfId="15507" xr:uid="{B03B0438-A578-467C-B13D-4E3DDD338208}"/>
    <cellStyle name="20% - Accent1 4 2 2 2 4" xfId="32364" xr:uid="{09CCC9F2-7047-43A1-A5B0-A9CF5E3BE138}"/>
    <cellStyle name="20% - Accent1 4 2 2 3" xfId="19718" xr:uid="{857290E5-4A2F-417B-83EF-E102470E3E46}"/>
    <cellStyle name="20% - Accent1 4 2 2 4" xfId="11289" xr:uid="{08F86B1E-24D3-403E-8871-ECA70412B3B1}"/>
    <cellStyle name="20% - Accent1 4 2 2 5" xfId="28147" xr:uid="{80DC1D8F-EA3F-45B7-90D9-0EA5F6195051}"/>
    <cellStyle name="20% - Accent1 4 2 3" xfId="4927" xr:uid="{00000000-0005-0000-0000-00007E000000}"/>
    <cellStyle name="20% - Accent1 4 2 3 2" xfId="21791" xr:uid="{62C5C8F8-9F04-41C3-AC0F-CF22FB7EB664}"/>
    <cellStyle name="20% - Accent1 4 2 3 3" xfId="13362" xr:uid="{6593C536-A2DC-46E9-926E-F2724177B32F}"/>
    <cellStyle name="20% - Accent1 4 2 3 4" xfId="30219" xr:uid="{EAAC7905-D79F-4E9C-9A10-248799CBF301}"/>
    <cellStyle name="20% - Accent1 4 2 4" xfId="17573" xr:uid="{58E002FD-3A10-4704-A640-385C78956C65}"/>
    <cellStyle name="20% - Accent1 4 2 5" xfId="9144" xr:uid="{B35E33ED-C417-4F2D-BD4F-DC68B1087DA0}"/>
    <cellStyle name="20% - Accent1 4 2 6" xfId="26002" xr:uid="{AC9E6079-D7A4-4F3C-8B8A-F8602CCDAA7D}"/>
    <cellStyle name="20% - Accent1 4 3" xfId="1031" xr:uid="{00000000-0005-0000-0000-00007F000000}"/>
    <cellStyle name="20% - Accent1 4 3 2" xfId="3262" xr:uid="{00000000-0005-0000-0000-000080000000}"/>
    <cellStyle name="20% - Accent1 4 3 2 2" xfId="7485" xr:uid="{00000000-0005-0000-0000-000081000000}"/>
    <cellStyle name="20% - Accent1 4 3 2 2 2" xfId="24349" xr:uid="{A3A63886-CF49-40AC-BE3D-CE4399C0D549}"/>
    <cellStyle name="20% - Accent1 4 3 2 2 3" xfId="15920" xr:uid="{EFDC7773-4D7B-4A85-970F-2C08E12E5083}"/>
    <cellStyle name="20% - Accent1 4 3 2 2 4" xfId="32777" xr:uid="{F04674CB-6E14-416A-A335-B6C6D99E8B9A}"/>
    <cellStyle name="20% - Accent1 4 3 2 3" xfId="20131" xr:uid="{573102F1-C02B-428A-9541-9E3C3AAC2561}"/>
    <cellStyle name="20% - Accent1 4 3 2 4" xfId="11702" xr:uid="{D89D77B2-D879-4C30-9E91-1339C3B355AD}"/>
    <cellStyle name="20% - Accent1 4 3 2 5" xfId="28560" xr:uid="{A70C6642-3E54-4027-9D4C-943A01EAE795}"/>
    <cellStyle name="20% - Accent1 4 3 3" xfId="5340" xr:uid="{00000000-0005-0000-0000-000082000000}"/>
    <cellStyle name="20% - Accent1 4 3 3 2" xfId="22204" xr:uid="{1AC85B74-BE2E-4844-8031-0F10FB85D5A2}"/>
    <cellStyle name="20% - Accent1 4 3 3 3" xfId="13775" xr:uid="{6D34FF8A-7BA4-486D-977D-7B6A8682227F}"/>
    <cellStyle name="20% - Accent1 4 3 3 4" xfId="30632" xr:uid="{23CF5B11-30EA-467B-A0C8-C976B61F98F3}"/>
    <cellStyle name="20% - Accent1 4 3 4" xfId="17986" xr:uid="{A705F189-B28C-4FD7-A78E-A04265AA7E62}"/>
    <cellStyle name="20% - Accent1 4 3 5" xfId="9557" xr:uid="{2E6C42CD-7AA6-4186-8F44-DAA45E69F28C}"/>
    <cellStyle name="20% - Accent1 4 3 6" xfId="26415" xr:uid="{EEAF4968-8D4F-4D41-935C-4C1792F08743}"/>
    <cellStyle name="20% - Accent1 4 4" xfId="1445" xr:uid="{00000000-0005-0000-0000-000083000000}"/>
    <cellStyle name="20% - Accent1 4 4 2" xfId="3675" xr:uid="{00000000-0005-0000-0000-000084000000}"/>
    <cellStyle name="20% - Accent1 4 4 2 2" xfId="7898" xr:uid="{00000000-0005-0000-0000-000085000000}"/>
    <cellStyle name="20% - Accent1 4 4 2 2 2" xfId="24762" xr:uid="{559D61DC-BAD8-4161-ADDA-76F9AFCF90AA}"/>
    <cellStyle name="20% - Accent1 4 4 2 2 3" xfId="16333" xr:uid="{9F89AA32-3143-46A1-965C-4DBF80E66784}"/>
    <cellStyle name="20% - Accent1 4 4 2 2 4" xfId="33190" xr:uid="{CA46E639-149E-41F1-911D-918072640CDD}"/>
    <cellStyle name="20% - Accent1 4 4 2 3" xfId="20544" xr:uid="{41A39189-DE1C-4D1C-B0F7-A54BE7EFF252}"/>
    <cellStyle name="20% - Accent1 4 4 2 4" xfId="12115" xr:uid="{BE35FC9C-1A2C-4A63-86EC-59DF00035729}"/>
    <cellStyle name="20% - Accent1 4 4 2 5" xfId="28973" xr:uid="{29C1C2B8-C927-44A8-9792-5753BE2FE377}"/>
    <cellStyle name="20% - Accent1 4 4 3" xfId="5753" xr:uid="{00000000-0005-0000-0000-000086000000}"/>
    <cellStyle name="20% - Accent1 4 4 3 2" xfId="22617" xr:uid="{C22164C1-1B1E-47D2-9B19-F3D1254A5E94}"/>
    <cellStyle name="20% - Accent1 4 4 3 3" xfId="14188" xr:uid="{76BA5CCA-E222-43AB-819F-DB4FDFF34CC0}"/>
    <cellStyle name="20% - Accent1 4 4 3 4" xfId="31045" xr:uid="{A8674BC8-D61F-4191-A0D8-98473BA18CB8}"/>
    <cellStyle name="20% - Accent1 4 4 4" xfId="18399" xr:uid="{F74E0C55-2123-45C1-B574-D2F39AD97453}"/>
    <cellStyle name="20% - Accent1 4 4 5" xfId="9970" xr:uid="{877FD757-4056-4588-97CF-49BEE34D3B84}"/>
    <cellStyle name="20% - Accent1 4 4 6" xfId="26828" xr:uid="{4988BA58-A001-4341-A87E-A081BB2E893D}"/>
    <cellStyle name="20% - Accent1 4 5" xfId="1859" xr:uid="{00000000-0005-0000-0000-000087000000}"/>
    <cellStyle name="20% - Accent1 4 5 2" xfId="4088" xr:uid="{00000000-0005-0000-0000-000088000000}"/>
    <cellStyle name="20% - Accent1 4 5 2 2" xfId="8311" xr:uid="{00000000-0005-0000-0000-000089000000}"/>
    <cellStyle name="20% - Accent1 4 5 2 2 2" xfId="25175" xr:uid="{609733AA-91EC-4D22-B07F-4BA21D1FC6DA}"/>
    <cellStyle name="20% - Accent1 4 5 2 2 3" xfId="16746" xr:uid="{E59A9DD2-3CBF-4B0E-8C6F-A7A5520CA8DE}"/>
    <cellStyle name="20% - Accent1 4 5 2 2 4" xfId="33603" xr:uid="{A0F7C6E5-8B9B-4606-9F74-2ECFA7CE7C33}"/>
    <cellStyle name="20% - Accent1 4 5 2 3" xfId="20957" xr:uid="{DB1F1AF6-706A-4084-BFDE-93D5FF76005B}"/>
    <cellStyle name="20% - Accent1 4 5 2 4" xfId="12528" xr:uid="{39110219-F3E4-4E84-8BFE-32D05B16B60D}"/>
    <cellStyle name="20% - Accent1 4 5 2 5" xfId="29386" xr:uid="{A8EE55A8-5E67-418B-8CD3-56E3758BBC56}"/>
    <cellStyle name="20% - Accent1 4 5 3" xfId="6166" xr:uid="{00000000-0005-0000-0000-00008A000000}"/>
    <cellStyle name="20% - Accent1 4 5 3 2" xfId="23030" xr:uid="{A426AC45-DCA6-4936-AB2A-5C9AD91455A5}"/>
    <cellStyle name="20% - Accent1 4 5 3 3" xfId="14601" xr:uid="{A28ECCD7-C370-4C52-B7E7-9E3314E5BAFC}"/>
    <cellStyle name="20% - Accent1 4 5 3 4" xfId="31458" xr:uid="{5E9087D4-1184-4524-B247-D8BA201C3EEE}"/>
    <cellStyle name="20% - Accent1 4 5 4" xfId="18812" xr:uid="{74289643-3BA6-4AB2-AF5D-8D433F9D4490}"/>
    <cellStyle name="20% - Accent1 4 5 5" xfId="10383" xr:uid="{47099375-5054-4091-9BB3-102A09816CA3}"/>
    <cellStyle name="20% - Accent1 4 5 6" xfId="27241" xr:uid="{7DAA31F8-F103-4F09-889B-87E5AF744CA7}"/>
    <cellStyle name="20% - Accent1 4 6" xfId="2272" xr:uid="{00000000-0005-0000-0000-00008B000000}"/>
    <cellStyle name="20% - Accent1 4 6 2" xfId="6579" xr:uid="{00000000-0005-0000-0000-00008C000000}"/>
    <cellStyle name="20% - Accent1 4 6 2 2" xfId="23443" xr:uid="{CBA7B5DE-5AE6-4FF4-A54B-60867C0EF206}"/>
    <cellStyle name="20% - Accent1 4 6 2 3" xfId="15014" xr:uid="{E8B4A3BC-C7F3-4E97-9EE1-AD4149FC24C7}"/>
    <cellStyle name="20% - Accent1 4 6 2 4" xfId="31871" xr:uid="{3AEA8919-3D34-4590-80B3-BB5FBDB62661}"/>
    <cellStyle name="20% - Accent1 4 6 3" xfId="19225" xr:uid="{DD886E62-EB10-4E99-BACD-037DA68AE9DF}"/>
    <cellStyle name="20% - Accent1 4 6 4" xfId="10796" xr:uid="{4032ACC0-0BDE-42B9-B380-B97F35D99606}"/>
    <cellStyle name="20% - Accent1 4 6 5" xfId="27654" xr:uid="{27AA4386-664C-4B83-8DD9-AD20046BCA66}"/>
    <cellStyle name="20% - Accent1 4 7" xfId="4513" xr:uid="{00000000-0005-0000-0000-00008D000000}"/>
    <cellStyle name="20% - Accent1 4 7 2" xfId="21377" xr:uid="{255070B5-B058-42E1-8063-D6CFB2B8280B}"/>
    <cellStyle name="20% - Accent1 4 7 3" xfId="12948" xr:uid="{D614D139-6A60-4314-A1F5-3EEBF390D592}"/>
    <cellStyle name="20% - Accent1 4 7 4" xfId="29805" xr:uid="{A2D1A9BA-81AE-4306-B897-A6276E62B302}"/>
    <cellStyle name="20% - Accent1 4 8" xfId="17159" xr:uid="{02178893-20C8-4AFA-9BF0-1B7841EFAA20}"/>
    <cellStyle name="20% - Accent1 4 9" xfId="8730" xr:uid="{CCE2610F-C4A8-4137-AA63-D6E47B8845F4}"/>
    <cellStyle name="20% - Accent1 5" xfId="571" xr:uid="{00000000-0005-0000-0000-00008E000000}"/>
    <cellStyle name="20% - Accent1 5 2" xfId="2842" xr:uid="{00000000-0005-0000-0000-00008F000000}"/>
    <cellStyle name="20% - Accent1 5 2 2" xfId="7065" xr:uid="{00000000-0005-0000-0000-000090000000}"/>
    <cellStyle name="20% - Accent1 5 2 2 2" xfId="23929" xr:uid="{CCDDA07E-8324-4418-947E-ACD8FA262DA0}"/>
    <cellStyle name="20% - Accent1 5 2 2 3" xfId="15500" xr:uid="{66F4AA12-C614-440D-BA3F-840F79C9040E}"/>
    <cellStyle name="20% - Accent1 5 2 2 4" xfId="32357" xr:uid="{5C398F01-42C9-4B35-A587-08D5B4FD22CC}"/>
    <cellStyle name="20% - Accent1 5 2 3" xfId="19711" xr:uid="{CBBFFB86-5B5E-4DD2-BE3E-6B72CCD6FED4}"/>
    <cellStyle name="20% - Accent1 5 2 4" xfId="11282" xr:uid="{6A76DF86-F80C-4F31-B038-BAFB91E06ED1}"/>
    <cellStyle name="20% - Accent1 5 2 5" xfId="28140" xr:uid="{0B548813-0AEA-4808-9537-9A268FF55EBB}"/>
    <cellStyle name="20% - Accent1 5 3" xfId="4920" xr:uid="{00000000-0005-0000-0000-000091000000}"/>
    <cellStyle name="20% - Accent1 5 3 2" xfId="21784" xr:uid="{296D50BD-6487-451A-B813-6F4EAB7E1700}"/>
    <cellStyle name="20% - Accent1 5 3 3" xfId="13355" xr:uid="{AF0DC3B0-E4E7-4AD5-88E0-6EC11105332E}"/>
    <cellStyle name="20% - Accent1 5 3 4" xfId="30212" xr:uid="{B7A6B533-A5DC-4332-9EC3-3FD97F0A12A4}"/>
    <cellStyle name="20% - Accent1 5 4" xfId="17566" xr:uid="{7B87F43A-5C17-41CE-A975-38C04D12497C}"/>
    <cellStyle name="20% - Accent1 5 5" xfId="9137" xr:uid="{FC89E73A-3FB9-4682-8F17-27E265BF1E45}"/>
    <cellStyle name="20% - Accent1 5 6" xfId="25995" xr:uid="{143D5836-8325-4403-9692-A1BBC26C3D11}"/>
    <cellStyle name="20% - Accent1 6" xfId="1024" xr:uid="{00000000-0005-0000-0000-000092000000}"/>
    <cellStyle name="20% - Accent1 6 2" xfId="3255" xr:uid="{00000000-0005-0000-0000-000093000000}"/>
    <cellStyle name="20% - Accent1 6 2 2" xfId="7478" xr:uid="{00000000-0005-0000-0000-000094000000}"/>
    <cellStyle name="20% - Accent1 6 2 2 2" xfId="24342" xr:uid="{EE526493-6923-4F60-B755-B24FF6615C69}"/>
    <cellStyle name="20% - Accent1 6 2 2 3" xfId="15913" xr:uid="{01C7042D-15CE-4BCA-866A-1A29878778A5}"/>
    <cellStyle name="20% - Accent1 6 2 2 4" xfId="32770" xr:uid="{E4F41CA8-541D-4C0F-9781-F08B4C5DFD41}"/>
    <cellStyle name="20% - Accent1 6 2 3" xfId="20124" xr:uid="{2558F428-04D9-4BAF-8F82-B8CB71D5B10E}"/>
    <cellStyle name="20% - Accent1 6 2 4" xfId="11695" xr:uid="{20CCBAFC-C332-4F0A-9C2F-774917C4A312}"/>
    <cellStyle name="20% - Accent1 6 2 5" xfId="28553" xr:uid="{32A35788-2A7D-43C8-BECA-2227F1566C3D}"/>
    <cellStyle name="20% - Accent1 6 3" xfId="5333" xr:uid="{00000000-0005-0000-0000-000095000000}"/>
    <cellStyle name="20% - Accent1 6 3 2" xfId="22197" xr:uid="{2F888D23-12CD-4D06-9D14-ADC23FA60964}"/>
    <cellStyle name="20% - Accent1 6 3 3" xfId="13768" xr:uid="{181243F1-DB37-4FEE-B136-5A705D902DF8}"/>
    <cellStyle name="20% - Accent1 6 3 4" xfId="30625" xr:uid="{B108196D-07D6-474C-AEEC-2AD5745C04D4}"/>
    <cellStyle name="20% - Accent1 6 4" xfId="17979" xr:uid="{406A5166-0CE9-4440-83B3-63F4AE1C7C41}"/>
    <cellStyle name="20% - Accent1 6 5" xfId="9550" xr:uid="{0C8719C3-5B06-4F98-811E-8F1BD9FA2093}"/>
    <cellStyle name="20% - Accent1 6 6" xfId="26408" xr:uid="{82830740-45AA-4E1B-8D1E-A4845D813E75}"/>
    <cellStyle name="20% - Accent1 7" xfId="1438" xr:uid="{00000000-0005-0000-0000-000096000000}"/>
    <cellStyle name="20% - Accent1 7 2" xfId="3668" xr:uid="{00000000-0005-0000-0000-000097000000}"/>
    <cellStyle name="20% - Accent1 7 2 2" xfId="7891" xr:uid="{00000000-0005-0000-0000-000098000000}"/>
    <cellStyle name="20% - Accent1 7 2 2 2" xfId="24755" xr:uid="{A218715E-8532-4F1B-ACB8-74DBE15A66B6}"/>
    <cellStyle name="20% - Accent1 7 2 2 3" xfId="16326" xr:uid="{6CD6A2FB-E6A2-450A-BA73-F3C8468EB164}"/>
    <cellStyle name="20% - Accent1 7 2 2 4" xfId="33183" xr:uid="{87B55D4A-90B4-4C07-8E97-F24241F4661F}"/>
    <cellStyle name="20% - Accent1 7 2 3" xfId="20537" xr:uid="{60E3E92C-1607-4C85-9A8B-E1F99F76946D}"/>
    <cellStyle name="20% - Accent1 7 2 4" xfId="12108" xr:uid="{A1A9DB6D-602B-4513-9C72-0D2EF43B4789}"/>
    <cellStyle name="20% - Accent1 7 2 5" xfId="28966" xr:uid="{22BCBF7C-0A5B-4931-985D-C9B8C101C7DD}"/>
    <cellStyle name="20% - Accent1 7 3" xfId="5746" xr:uid="{00000000-0005-0000-0000-000099000000}"/>
    <cellStyle name="20% - Accent1 7 3 2" xfId="22610" xr:uid="{43C39492-D7F2-4873-A2FD-EA165023BCF3}"/>
    <cellStyle name="20% - Accent1 7 3 3" xfId="14181" xr:uid="{9BCF3880-8DBA-4EA7-B15B-BA9C291526FE}"/>
    <cellStyle name="20% - Accent1 7 3 4" xfId="31038" xr:uid="{882C243D-4032-427C-AA7B-772312D99A2B}"/>
    <cellStyle name="20% - Accent1 7 4" xfId="18392" xr:uid="{E08E0D7A-6B39-4E51-AE93-2570AC3097B4}"/>
    <cellStyle name="20% - Accent1 7 5" xfId="9963" xr:uid="{2203361F-8941-4421-9F88-DA65D38397A6}"/>
    <cellStyle name="20% - Accent1 7 6" xfId="26821" xr:uid="{D696D7F9-BEA6-4352-9C15-636711F71CC4}"/>
    <cellStyle name="20% - Accent1 8" xfId="1852" xr:uid="{00000000-0005-0000-0000-00009A000000}"/>
    <cellStyle name="20% - Accent1 8 2" xfId="4081" xr:uid="{00000000-0005-0000-0000-00009B000000}"/>
    <cellStyle name="20% - Accent1 8 2 2" xfId="8304" xr:uid="{00000000-0005-0000-0000-00009C000000}"/>
    <cellStyle name="20% - Accent1 8 2 2 2" xfId="25168" xr:uid="{4C57247C-8EE9-4A55-B825-4F7354612581}"/>
    <cellStyle name="20% - Accent1 8 2 2 3" xfId="16739" xr:uid="{C0CF683F-A364-401B-B64A-DA0CCD755D80}"/>
    <cellStyle name="20% - Accent1 8 2 2 4" xfId="33596" xr:uid="{3BDCFCA2-F290-4247-8FCA-938E6C5A2790}"/>
    <cellStyle name="20% - Accent1 8 2 3" xfId="20950" xr:uid="{23261997-747B-4483-9DE1-57C760097B7F}"/>
    <cellStyle name="20% - Accent1 8 2 4" xfId="12521" xr:uid="{3E27A6C7-7FB2-4F5D-A18B-FBB44D946578}"/>
    <cellStyle name="20% - Accent1 8 2 5" xfId="29379" xr:uid="{A0D87CF4-425F-48FE-9BD2-59F42782D4C8}"/>
    <cellStyle name="20% - Accent1 8 3" xfId="6159" xr:uid="{00000000-0005-0000-0000-00009D000000}"/>
    <cellStyle name="20% - Accent1 8 3 2" xfId="23023" xr:uid="{2DA3000A-5C47-4631-8200-4910D0BFAFD2}"/>
    <cellStyle name="20% - Accent1 8 3 3" xfId="14594" xr:uid="{D14CA55C-462B-4406-BC83-8AFCA958B414}"/>
    <cellStyle name="20% - Accent1 8 3 4" xfId="31451" xr:uid="{C3C3E0DF-D7D7-4384-AEB3-2A4DA94BE2B5}"/>
    <cellStyle name="20% - Accent1 8 4" xfId="18805" xr:uid="{EBED026D-4A7D-45CA-89B0-06B53C3C05F8}"/>
    <cellStyle name="20% - Accent1 8 5" xfId="10376" xr:uid="{91282982-C86E-4E63-BB0F-EB9197321A6E}"/>
    <cellStyle name="20% - Accent1 8 6" xfId="27234" xr:uid="{71EE4F30-51F3-4AAD-8442-2E599AAFD784}"/>
    <cellStyle name="20% - Accent1 9" xfId="2265" xr:uid="{00000000-0005-0000-0000-00009E000000}"/>
    <cellStyle name="20% - Accent1 9 2" xfId="6572" xr:uid="{00000000-0005-0000-0000-00009F000000}"/>
    <cellStyle name="20% - Accent1 9 2 2" xfId="23436" xr:uid="{2ED7DD0A-AC46-4785-A83B-8DB5C6003FDD}"/>
    <cellStyle name="20% - Accent1 9 2 3" xfId="15007" xr:uid="{4A21563E-26F2-4B0A-B52C-8B761B147B02}"/>
    <cellStyle name="20% - Accent1 9 2 4" xfId="31864" xr:uid="{DC28033F-E01B-4F17-A9C0-6F72CD89E094}"/>
    <cellStyle name="20% - Accent1 9 3" xfId="19218" xr:uid="{8ABB870A-03B5-47B9-B399-BEF8E54F4CB5}"/>
    <cellStyle name="20% - Accent1 9 4" xfId="10789" xr:uid="{E0C8BF24-12DD-484B-A7AA-D0420BF68386}"/>
    <cellStyle name="20% - Accent1 9 5" xfId="27647" xr:uid="{879CC1E3-D795-4C1A-BFC7-7F1A323D9666}"/>
    <cellStyle name="20% - Accent2" xfId="9" builtinId="34" customBuiltin="1"/>
    <cellStyle name="20% - Accent2 10" xfId="4514" xr:uid="{00000000-0005-0000-0000-0000A1000000}"/>
    <cellStyle name="20% - Accent2 10 2" xfId="21378" xr:uid="{ED0797F7-9EF5-4285-A540-727DDF5D9649}"/>
    <cellStyle name="20% - Accent2 10 3" xfId="12949" xr:uid="{68627E24-530E-4016-814A-E2A8E9B95B0C}"/>
    <cellStyle name="20% - Accent2 10 4" xfId="29806" xr:uid="{EC3F9345-BCB1-4D0B-BAC2-4F380B72A1D7}"/>
    <cellStyle name="20% - Accent2 11" xfId="17160" xr:uid="{2D619052-1335-4BD7-8C6E-EBB506070794}"/>
    <cellStyle name="20% - Accent2 12" xfId="8731" xr:uid="{C89E6DD9-D9AC-43D4-A73E-78ECF63CF416}"/>
    <cellStyle name="20% - Accent2 13" xfId="25589" xr:uid="{0A56E44C-D2C8-4DD0-A31A-2D7FB1B64337}"/>
    <cellStyle name="20% - Accent2 2" xfId="10" xr:uid="{00000000-0005-0000-0000-0000A2000000}"/>
    <cellStyle name="20% - Accent2 2 10" xfId="17161" xr:uid="{91F25014-0A93-4555-99D4-CEBF74C00962}"/>
    <cellStyle name="20% - Accent2 2 11" xfId="8732" xr:uid="{251CEB79-D21B-4365-A8D4-105156795FDE}"/>
    <cellStyle name="20% - Accent2 2 12" xfId="25590" xr:uid="{11397DAA-BE77-4347-9476-5B1B0FC5CACD}"/>
    <cellStyle name="20% - Accent2 2 2" xfId="11" xr:uid="{00000000-0005-0000-0000-0000A3000000}"/>
    <cellStyle name="20% - Accent2 2 2 10" xfId="8733" xr:uid="{9B692DC2-8BDD-488D-9F1D-3A2B714E1202}"/>
    <cellStyle name="20% - Accent2 2 2 11" xfId="25591" xr:uid="{43401BF6-F407-4C12-A646-D093E8708BC3}"/>
    <cellStyle name="20% - Accent2 2 2 2" xfId="12" xr:uid="{00000000-0005-0000-0000-0000A4000000}"/>
    <cellStyle name="20% - Accent2 2 2 2 10" xfId="25592" xr:uid="{EB45FAE5-9FB8-4C4F-BDFD-133A78AF1C2C}"/>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2 2 2" xfId="23940" xr:uid="{415DCEE9-1285-47B8-A6DE-91432CF76C67}"/>
    <cellStyle name="20% - Accent2 2 2 2 2 2 2 3" xfId="15511" xr:uid="{A604F991-AD83-429B-957D-3CFF71E0C09A}"/>
    <cellStyle name="20% - Accent2 2 2 2 2 2 2 4" xfId="32368" xr:uid="{405788E7-8880-4829-823A-063BA129342D}"/>
    <cellStyle name="20% - Accent2 2 2 2 2 2 3" xfId="19722" xr:uid="{D4EE65E5-B1EE-4413-A7F2-99565EA9158A}"/>
    <cellStyle name="20% - Accent2 2 2 2 2 2 4" xfId="11293" xr:uid="{F13FD477-8AFA-4141-B1B7-A19F4AFB5246}"/>
    <cellStyle name="20% - Accent2 2 2 2 2 2 5" xfId="28151" xr:uid="{9B7E5F10-4B99-45C0-9C99-C5644CC9A22C}"/>
    <cellStyle name="20% - Accent2 2 2 2 2 3" xfId="4931" xr:uid="{00000000-0005-0000-0000-0000A8000000}"/>
    <cellStyle name="20% - Accent2 2 2 2 2 3 2" xfId="21795" xr:uid="{6ED95928-C3BA-4FE7-BDD8-C300A6C8F5CC}"/>
    <cellStyle name="20% - Accent2 2 2 2 2 3 3" xfId="13366" xr:uid="{B9B107AC-CEF6-4064-85F5-D2BC878A1058}"/>
    <cellStyle name="20% - Accent2 2 2 2 2 3 4" xfId="30223" xr:uid="{C3EFFF57-2AB5-4BA0-B820-6E63696D64CA}"/>
    <cellStyle name="20% - Accent2 2 2 2 2 4" xfId="17577" xr:uid="{1FE12F4C-BB93-4CF8-99F3-518448474420}"/>
    <cellStyle name="20% - Accent2 2 2 2 2 5" xfId="9148" xr:uid="{A05EB78A-A76C-4C3A-ABAB-1AE04D3449BB}"/>
    <cellStyle name="20% - Accent2 2 2 2 2 6" xfId="26006" xr:uid="{32ED40E7-1709-4628-97B6-B9DFD3A9AB6D}"/>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2 2 2" xfId="24353" xr:uid="{9965A4C9-DB55-4846-80C1-462481816A4C}"/>
    <cellStyle name="20% - Accent2 2 2 2 3 2 2 3" xfId="15924" xr:uid="{9B51091F-1C9C-4E7C-B298-404D497EBFE4}"/>
    <cellStyle name="20% - Accent2 2 2 2 3 2 2 4" xfId="32781" xr:uid="{119BFBD3-2FE6-4E5B-B7A6-637041094C9D}"/>
    <cellStyle name="20% - Accent2 2 2 2 3 2 3" xfId="20135" xr:uid="{092F996F-AECB-44B2-9366-158629D2000C}"/>
    <cellStyle name="20% - Accent2 2 2 2 3 2 4" xfId="11706" xr:uid="{F50AA20A-1E4D-4B54-8475-471D968F35CB}"/>
    <cellStyle name="20% - Accent2 2 2 2 3 2 5" xfId="28564" xr:uid="{C5703186-5D59-4839-96D0-B1C14BA1919A}"/>
    <cellStyle name="20% - Accent2 2 2 2 3 3" xfId="5344" xr:uid="{00000000-0005-0000-0000-0000AC000000}"/>
    <cellStyle name="20% - Accent2 2 2 2 3 3 2" xfId="22208" xr:uid="{8C60845A-4E13-4A9D-8AA5-3B1007B74EC5}"/>
    <cellStyle name="20% - Accent2 2 2 2 3 3 3" xfId="13779" xr:uid="{3CDFB0E7-D01F-4642-A66D-19609F94F16A}"/>
    <cellStyle name="20% - Accent2 2 2 2 3 3 4" xfId="30636" xr:uid="{95CA0EC0-4775-47BF-956F-DC689BF50856}"/>
    <cellStyle name="20% - Accent2 2 2 2 3 4" xfId="17990" xr:uid="{4122CA3C-A827-4C42-B9FE-F49D171B3EED}"/>
    <cellStyle name="20% - Accent2 2 2 2 3 5" xfId="9561" xr:uid="{3C7F1C72-AEC6-4213-8825-F26986BD8431}"/>
    <cellStyle name="20% - Accent2 2 2 2 3 6" xfId="26419" xr:uid="{F94E9305-F0D3-488C-AA91-F5733882BDE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2 2 2" xfId="24766" xr:uid="{348C2749-753A-480E-959E-C9E87910715B}"/>
    <cellStyle name="20% - Accent2 2 2 2 4 2 2 3" xfId="16337" xr:uid="{D4034427-3A56-4611-8E14-B1D785014FB1}"/>
    <cellStyle name="20% - Accent2 2 2 2 4 2 2 4" xfId="33194" xr:uid="{DEAD8AD0-471D-4EC5-A605-A46B3A9FDEA2}"/>
    <cellStyle name="20% - Accent2 2 2 2 4 2 3" xfId="20548" xr:uid="{8D4C3240-C9FF-4298-9CFF-EC6C900B748F}"/>
    <cellStyle name="20% - Accent2 2 2 2 4 2 4" xfId="12119" xr:uid="{1DB9F557-244E-4E8E-A5DE-A14EDDC6CD0B}"/>
    <cellStyle name="20% - Accent2 2 2 2 4 2 5" xfId="28977" xr:uid="{B5E97C1E-8824-41FB-86B6-5AB5AF98C3E7}"/>
    <cellStyle name="20% - Accent2 2 2 2 4 3" xfId="5757" xr:uid="{00000000-0005-0000-0000-0000B0000000}"/>
    <cellStyle name="20% - Accent2 2 2 2 4 3 2" xfId="22621" xr:uid="{3A149F9A-59CC-4125-A54C-E7E9B9DA1BDD}"/>
    <cellStyle name="20% - Accent2 2 2 2 4 3 3" xfId="14192" xr:uid="{8E54D31E-8874-4B44-B77A-C2215CF36A25}"/>
    <cellStyle name="20% - Accent2 2 2 2 4 3 4" xfId="31049" xr:uid="{9957E265-F74F-46D3-9742-D62D381105AA}"/>
    <cellStyle name="20% - Accent2 2 2 2 4 4" xfId="18403" xr:uid="{10940302-4FD1-4C82-BEBA-3B7CD8826881}"/>
    <cellStyle name="20% - Accent2 2 2 2 4 5" xfId="9974" xr:uid="{C54A5732-BA3F-4D9E-A7F4-385A5A6D3D4A}"/>
    <cellStyle name="20% - Accent2 2 2 2 4 6" xfId="26832" xr:uid="{0A32525C-9660-46F3-9F91-20C8D146650A}"/>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2 2 2" xfId="25179" xr:uid="{E01AFD1C-6C36-4162-9628-7065E0F61502}"/>
    <cellStyle name="20% - Accent2 2 2 2 5 2 2 3" xfId="16750" xr:uid="{965755D9-A0C0-4A1B-9F74-47402FAA52F7}"/>
    <cellStyle name="20% - Accent2 2 2 2 5 2 2 4" xfId="33607" xr:uid="{DFAB9052-B659-4170-91FC-0CABD5F6D32F}"/>
    <cellStyle name="20% - Accent2 2 2 2 5 2 3" xfId="20961" xr:uid="{44BDB962-8915-4B53-A49A-3C81E3E51BC9}"/>
    <cellStyle name="20% - Accent2 2 2 2 5 2 4" xfId="12532" xr:uid="{A8C1CCF2-5B1F-4CD9-B216-81CA7E2B74FD}"/>
    <cellStyle name="20% - Accent2 2 2 2 5 2 5" xfId="29390" xr:uid="{076D1792-1C1B-45B8-8CD1-CAF10DB643D1}"/>
    <cellStyle name="20% - Accent2 2 2 2 5 3" xfId="6170" xr:uid="{00000000-0005-0000-0000-0000B4000000}"/>
    <cellStyle name="20% - Accent2 2 2 2 5 3 2" xfId="23034" xr:uid="{DB541AFF-5E0A-4FD4-9455-208748C054E1}"/>
    <cellStyle name="20% - Accent2 2 2 2 5 3 3" xfId="14605" xr:uid="{E50DAF9D-3DD8-42BB-B55C-A2F08E152C49}"/>
    <cellStyle name="20% - Accent2 2 2 2 5 3 4" xfId="31462" xr:uid="{2F6BC0B6-CBB7-405E-8231-35F1D5C7EFA5}"/>
    <cellStyle name="20% - Accent2 2 2 2 5 4" xfId="18816" xr:uid="{F642C365-9C23-4C71-8050-E6D7E0D04D31}"/>
    <cellStyle name="20% - Accent2 2 2 2 5 5" xfId="10387" xr:uid="{B889BDB0-4842-4A0F-8B46-6705F77EAA59}"/>
    <cellStyle name="20% - Accent2 2 2 2 5 6" xfId="27245" xr:uid="{16A1300D-2210-43B2-8B70-522DE785A6F2}"/>
    <cellStyle name="20% - Accent2 2 2 2 6" xfId="2276" xr:uid="{00000000-0005-0000-0000-0000B5000000}"/>
    <cellStyle name="20% - Accent2 2 2 2 6 2" xfId="6583" xr:uid="{00000000-0005-0000-0000-0000B6000000}"/>
    <cellStyle name="20% - Accent2 2 2 2 6 2 2" xfId="23447" xr:uid="{736D02CC-FFFD-4294-9D48-C7E39610A97B}"/>
    <cellStyle name="20% - Accent2 2 2 2 6 2 3" xfId="15018" xr:uid="{C4E11388-7D23-49A5-82D5-E0BF2C75098F}"/>
    <cellStyle name="20% - Accent2 2 2 2 6 2 4" xfId="31875" xr:uid="{1894DDFF-CF20-42FE-8C3C-93003F17E877}"/>
    <cellStyle name="20% - Accent2 2 2 2 6 3" xfId="19229" xr:uid="{8E654DFE-D171-4A9A-83A5-2D7FE9362F84}"/>
    <cellStyle name="20% - Accent2 2 2 2 6 4" xfId="10800" xr:uid="{397D1E36-D314-40F9-9F45-D88211823C4D}"/>
    <cellStyle name="20% - Accent2 2 2 2 6 5" xfId="27658" xr:uid="{5213117E-69B5-413C-838F-614CAED25DEB}"/>
    <cellStyle name="20% - Accent2 2 2 2 7" xfId="4517" xr:uid="{00000000-0005-0000-0000-0000B7000000}"/>
    <cellStyle name="20% - Accent2 2 2 2 7 2" xfId="21381" xr:uid="{440A46FF-0B4F-4560-9BD7-EF823ED8E0AF}"/>
    <cellStyle name="20% - Accent2 2 2 2 7 3" xfId="12952" xr:uid="{635FDF62-70C2-437F-9F92-7F287D35D1E1}"/>
    <cellStyle name="20% - Accent2 2 2 2 7 4" xfId="29809" xr:uid="{C0CCAF4F-2B7A-4226-85E9-6382144F6D50}"/>
    <cellStyle name="20% - Accent2 2 2 2 8" xfId="17163" xr:uid="{866CBF96-7834-455D-835B-9B251B8C61D3}"/>
    <cellStyle name="20% - Accent2 2 2 2 9" xfId="8734" xr:uid="{2D8BB45B-B858-4979-BBD2-CAD659987C93}"/>
    <cellStyle name="20% - Accent2 2 2 3" xfId="581" xr:uid="{00000000-0005-0000-0000-0000B8000000}"/>
    <cellStyle name="20% - Accent2 2 2 3 2" xfId="2852" xr:uid="{00000000-0005-0000-0000-0000B9000000}"/>
    <cellStyle name="20% - Accent2 2 2 3 2 2" xfId="7075" xr:uid="{00000000-0005-0000-0000-0000BA000000}"/>
    <cellStyle name="20% - Accent2 2 2 3 2 2 2" xfId="23939" xr:uid="{C0702B8C-81D1-42A6-B9BB-E6E762A8F1EF}"/>
    <cellStyle name="20% - Accent2 2 2 3 2 2 3" xfId="15510" xr:uid="{E7FD2AAE-83DB-4DB6-8789-1D926865440E}"/>
    <cellStyle name="20% - Accent2 2 2 3 2 2 4" xfId="32367" xr:uid="{953A01AD-FD4D-4B70-88C2-16592952B959}"/>
    <cellStyle name="20% - Accent2 2 2 3 2 3" xfId="19721" xr:uid="{1718ADCF-C6A4-4AB9-8331-418BF3175F3F}"/>
    <cellStyle name="20% - Accent2 2 2 3 2 4" xfId="11292" xr:uid="{D3B05276-8B81-4689-8DC6-07D5EFA3A9EF}"/>
    <cellStyle name="20% - Accent2 2 2 3 2 5" xfId="28150" xr:uid="{FC328EF9-1EC4-4762-808D-1836437B90D4}"/>
    <cellStyle name="20% - Accent2 2 2 3 3" xfId="4930" xr:uid="{00000000-0005-0000-0000-0000BB000000}"/>
    <cellStyle name="20% - Accent2 2 2 3 3 2" xfId="21794" xr:uid="{F3F51958-0103-48DF-A51D-9D2A25300F84}"/>
    <cellStyle name="20% - Accent2 2 2 3 3 3" xfId="13365" xr:uid="{0503D876-36EB-4846-BA47-5B979EBB075A}"/>
    <cellStyle name="20% - Accent2 2 2 3 3 4" xfId="30222" xr:uid="{E74B3595-DBEF-4FFA-977A-E02CE7F50EB8}"/>
    <cellStyle name="20% - Accent2 2 2 3 4" xfId="17576" xr:uid="{F1463094-CD12-446F-B5D0-739545E6CFE0}"/>
    <cellStyle name="20% - Accent2 2 2 3 5" xfId="9147" xr:uid="{88B3464F-7DFB-45D0-BBFC-371F0DA9BEEF}"/>
    <cellStyle name="20% - Accent2 2 2 3 6" xfId="26005" xr:uid="{CB6F79E6-4F90-4B0D-AEEE-104A27686601}"/>
    <cellStyle name="20% - Accent2 2 2 4" xfId="1034" xr:uid="{00000000-0005-0000-0000-0000BC000000}"/>
    <cellStyle name="20% - Accent2 2 2 4 2" xfId="3265" xr:uid="{00000000-0005-0000-0000-0000BD000000}"/>
    <cellStyle name="20% - Accent2 2 2 4 2 2" xfId="7488" xr:uid="{00000000-0005-0000-0000-0000BE000000}"/>
    <cellStyle name="20% - Accent2 2 2 4 2 2 2" xfId="24352" xr:uid="{8CD32CDD-6F50-4EBA-AA51-F709C3AC3A82}"/>
    <cellStyle name="20% - Accent2 2 2 4 2 2 3" xfId="15923" xr:uid="{316CF9B5-372E-4171-837B-62413872F000}"/>
    <cellStyle name="20% - Accent2 2 2 4 2 2 4" xfId="32780" xr:uid="{DA6DD154-5BE5-4F02-9978-4BF5CBBBAE3E}"/>
    <cellStyle name="20% - Accent2 2 2 4 2 3" xfId="20134" xr:uid="{1B4CB8F7-A34B-432D-BD39-1A92CB8AAC2D}"/>
    <cellStyle name="20% - Accent2 2 2 4 2 4" xfId="11705" xr:uid="{1FDB1338-309C-43C6-9BA9-6D5B1ED82FE4}"/>
    <cellStyle name="20% - Accent2 2 2 4 2 5" xfId="28563" xr:uid="{00C3FEA7-F793-4C19-B3CE-E570EE66AD19}"/>
    <cellStyle name="20% - Accent2 2 2 4 3" xfId="5343" xr:uid="{00000000-0005-0000-0000-0000BF000000}"/>
    <cellStyle name="20% - Accent2 2 2 4 3 2" xfId="22207" xr:uid="{7804ED25-0BC8-4508-B61B-45E7506385EB}"/>
    <cellStyle name="20% - Accent2 2 2 4 3 3" xfId="13778" xr:uid="{EF9D9174-9771-4510-B28F-FC3EB11BEA57}"/>
    <cellStyle name="20% - Accent2 2 2 4 3 4" xfId="30635" xr:uid="{A2ACF008-5AE6-4D23-AC60-40F9A2FBDD64}"/>
    <cellStyle name="20% - Accent2 2 2 4 4" xfId="17989" xr:uid="{DC0DDDE1-BF51-4838-BD9B-100130AD76BD}"/>
    <cellStyle name="20% - Accent2 2 2 4 5" xfId="9560" xr:uid="{E7EBD573-019D-4E60-8340-FCBC091F3AC9}"/>
    <cellStyle name="20% - Accent2 2 2 4 6" xfId="26418" xr:uid="{8CEDDA39-C959-4B49-8370-A915B4C889AA}"/>
    <cellStyle name="20% - Accent2 2 2 5" xfId="1448" xr:uid="{00000000-0005-0000-0000-0000C0000000}"/>
    <cellStyle name="20% - Accent2 2 2 5 2" xfId="3678" xr:uid="{00000000-0005-0000-0000-0000C1000000}"/>
    <cellStyle name="20% - Accent2 2 2 5 2 2" xfId="7901" xr:uid="{00000000-0005-0000-0000-0000C2000000}"/>
    <cellStyle name="20% - Accent2 2 2 5 2 2 2" xfId="24765" xr:uid="{C8FB0755-FE20-44BB-B038-8425323CFDB5}"/>
    <cellStyle name="20% - Accent2 2 2 5 2 2 3" xfId="16336" xr:uid="{DEC8BFF0-9138-4C5D-9952-006B56BC0431}"/>
    <cellStyle name="20% - Accent2 2 2 5 2 2 4" xfId="33193" xr:uid="{504F1682-FC77-4BBD-8D3D-F2B1154F44ED}"/>
    <cellStyle name="20% - Accent2 2 2 5 2 3" xfId="20547" xr:uid="{FE833550-8A3F-4257-9116-CBFF8D751A9E}"/>
    <cellStyle name="20% - Accent2 2 2 5 2 4" xfId="12118" xr:uid="{5344F456-BB8C-4626-B7A1-710F93B89FC5}"/>
    <cellStyle name="20% - Accent2 2 2 5 2 5" xfId="28976" xr:uid="{2CBC3E02-AEE6-45AC-9A3A-8D0FDDB19756}"/>
    <cellStyle name="20% - Accent2 2 2 5 3" xfId="5756" xr:uid="{00000000-0005-0000-0000-0000C3000000}"/>
    <cellStyle name="20% - Accent2 2 2 5 3 2" xfId="22620" xr:uid="{229DF3CC-4172-4D59-B640-DC38ADEA6356}"/>
    <cellStyle name="20% - Accent2 2 2 5 3 3" xfId="14191" xr:uid="{F5D502A5-425B-4C4C-A567-FF9DAB18B940}"/>
    <cellStyle name="20% - Accent2 2 2 5 3 4" xfId="31048" xr:uid="{2E6F3775-9903-47CC-BA42-CBAB54BF3683}"/>
    <cellStyle name="20% - Accent2 2 2 5 4" xfId="18402" xr:uid="{9AE9763A-74EF-49F1-928A-30B63A96318E}"/>
    <cellStyle name="20% - Accent2 2 2 5 5" xfId="9973" xr:uid="{C4DCD18C-3F0B-4762-80A5-93EDB4479823}"/>
    <cellStyle name="20% - Accent2 2 2 5 6" xfId="26831" xr:uid="{B7EFC710-08F8-4A5F-95C3-63046524D1B3}"/>
    <cellStyle name="20% - Accent2 2 2 6" xfId="1862" xr:uid="{00000000-0005-0000-0000-0000C4000000}"/>
    <cellStyle name="20% - Accent2 2 2 6 2" xfId="4091" xr:uid="{00000000-0005-0000-0000-0000C5000000}"/>
    <cellStyle name="20% - Accent2 2 2 6 2 2" xfId="8314" xr:uid="{00000000-0005-0000-0000-0000C6000000}"/>
    <cellStyle name="20% - Accent2 2 2 6 2 2 2" xfId="25178" xr:uid="{40A968E9-3908-40AE-AC29-7DD414386D98}"/>
    <cellStyle name="20% - Accent2 2 2 6 2 2 3" xfId="16749" xr:uid="{C932406D-60A8-46B9-9551-BFD8A7E7D1E4}"/>
    <cellStyle name="20% - Accent2 2 2 6 2 2 4" xfId="33606" xr:uid="{A7CC9DE0-8548-4249-B399-B9BC7A2DB048}"/>
    <cellStyle name="20% - Accent2 2 2 6 2 3" xfId="20960" xr:uid="{CD1EEB66-44D9-4CEA-B82E-CFDF821DEAF4}"/>
    <cellStyle name="20% - Accent2 2 2 6 2 4" xfId="12531" xr:uid="{E91D32D1-5302-4D03-8F35-F5F5B89644B0}"/>
    <cellStyle name="20% - Accent2 2 2 6 2 5" xfId="29389" xr:uid="{7F3C7551-6C2A-4062-B3C4-58A4B73E332E}"/>
    <cellStyle name="20% - Accent2 2 2 6 3" xfId="6169" xr:uid="{00000000-0005-0000-0000-0000C7000000}"/>
    <cellStyle name="20% - Accent2 2 2 6 3 2" xfId="23033" xr:uid="{77966A67-9312-4D0B-989F-5BB1BEA81DC9}"/>
    <cellStyle name="20% - Accent2 2 2 6 3 3" xfId="14604" xr:uid="{661A773E-3FF2-4A82-B482-985C841C52F3}"/>
    <cellStyle name="20% - Accent2 2 2 6 3 4" xfId="31461" xr:uid="{21BB350C-6D0B-44A6-86F2-7FBC9B782150}"/>
    <cellStyle name="20% - Accent2 2 2 6 4" xfId="18815" xr:uid="{EEB22F06-A769-42D0-AB55-0E1D4C5DBACB}"/>
    <cellStyle name="20% - Accent2 2 2 6 5" xfId="10386" xr:uid="{0F4FDD37-C79C-4856-BB7E-F5F64606D772}"/>
    <cellStyle name="20% - Accent2 2 2 6 6" xfId="27244" xr:uid="{5E63A733-68BF-43AB-AE88-DA2D636A7C96}"/>
    <cellStyle name="20% - Accent2 2 2 7" xfId="2275" xr:uid="{00000000-0005-0000-0000-0000C8000000}"/>
    <cellStyle name="20% - Accent2 2 2 7 2" xfId="6582" xr:uid="{00000000-0005-0000-0000-0000C9000000}"/>
    <cellStyle name="20% - Accent2 2 2 7 2 2" xfId="23446" xr:uid="{998B6BAF-5735-4449-89FE-AEE5F3162542}"/>
    <cellStyle name="20% - Accent2 2 2 7 2 3" xfId="15017" xr:uid="{2F85431C-3AF4-4D86-A289-206743A13651}"/>
    <cellStyle name="20% - Accent2 2 2 7 2 4" xfId="31874" xr:uid="{83E5BC30-E286-4847-8AE0-DB5A1D1660DF}"/>
    <cellStyle name="20% - Accent2 2 2 7 3" xfId="19228" xr:uid="{4861234D-4F7D-4157-947A-54171B517B25}"/>
    <cellStyle name="20% - Accent2 2 2 7 4" xfId="10799" xr:uid="{90B757B3-2BD3-4E08-84BA-B04BF1212021}"/>
    <cellStyle name="20% - Accent2 2 2 7 5" xfId="27657" xr:uid="{C42C337F-B102-494C-B8CF-D15FB9CE408F}"/>
    <cellStyle name="20% - Accent2 2 2 8" xfId="4516" xr:uid="{00000000-0005-0000-0000-0000CA000000}"/>
    <cellStyle name="20% - Accent2 2 2 8 2" xfId="21380" xr:uid="{A5E9E99B-C074-49DA-A34F-88EEC99E19CC}"/>
    <cellStyle name="20% - Accent2 2 2 8 3" xfId="12951" xr:uid="{855BE3FB-7700-4299-AF38-CDAF8FD5751D}"/>
    <cellStyle name="20% - Accent2 2 2 8 4" xfId="29808" xr:uid="{4DFBC6AC-04D0-4A1D-A126-C3FAB492B1DE}"/>
    <cellStyle name="20% - Accent2 2 2 9" xfId="17162" xr:uid="{96CC9A02-4D48-45A4-8450-B446B35DEEB8}"/>
    <cellStyle name="20% - Accent2 2 3" xfId="13" xr:uid="{00000000-0005-0000-0000-0000CB000000}"/>
    <cellStyle name="20% - Accent2 2 3 10" xfId="25593" xr:uid="{014E2428-BBAC-472C-B2D3-CECB95D4B08A}"/>
    <cellStyle name="20% - Accent2 2 3 2" xfId="583" xr:uid="{00000000-0005-0000-0000-0000CC000000}"/>
    <cellStyle name="20% - Accent2 2 3 2 2" xfId="2854" xr:uid="{00000000-0005-0000-0000-0000CD000000}"/>
    <cellStyle name="20% - Accent2 2 3 2 2 2" xfId="7077" xr:uid="{00000000-0005-0000-0000-0000CE000000}"/>
    <cellStyle name="20% - Accent2 2 3 2 2 2 2" xfId="23941" xr:uid="{242EAA66-3EB3-4F83-8936-2C35FC1F0832}"/>
    <cellStyle name="20% - Accent2 2 3 2 2 2 3" xfId="15512" xr:uid="{0A4D38FF-8CF5-4635-9F27-F0A1E731E5BF}"/>
    <cellStyle name="20% - Accent2 2 3 2 2 2 4" xfId="32369" xr:uid="{CC2DBF31-3F53-452C-A99C-84E1D5AF10D7}"/>
    <cellStyle name="20% - Accent2 2 3 2 2 3" xfId="19723" xr:uid="{B0493061-7C13-4679-B2AE-71724C1B8672}"/>
    <cellStyle name="20% - Accent2 2 3 2 2 4" xfId="11294" xr:uid="{4D0E52BF-22F6-489A-A9B6-EDBE5DBE2628}"/>
    <cellStyle name="20% - Accent2 2 3 2 2 5" xfId="28152" xr:uid="{002728B7-A586-435A-BE81-2AF3DADC74BF}"/>
    <cellStyle name="20% - Accent2 2 3 2 3" xfId="4932" xr:uid="{00000000-0005-0000-0000-0000CF000000}"/>
    <cellStyle name="20% - Accent2 2 3 2 3 2" xfId="21796" xr:uid="{8DBE305C-EC10-43F4-B8EB-40153CA12A0B}"/>
    <cellStyle name="20% - Accent2 2 3 2 3 3" xfId="13367" xr:uid="{8AF23D59-1D70-44C0-9F96-7A3F83676B3F}"/>
    <cellStyle name="20% - Accent2 2 3 2 3 4" xfId="30224" xr:uid="{DE368F18-2B2F-40A1-AFBD-ED976497CA39}"/>
    <cellStyle name="20% - Accent2 2 3 2 4" xfId="17578" xr:uid="{110D4692-4D1A-46BD-BA62-5FB874A68ACE}"/>
    <cellStyle name="20% - Accent2 2 3 2 5" xfId="9149" xr:uid="{8F6AA308-4042-49DD-BB07-BDCD61663428}"/>
    <cellStyle name="20% - Accent2 2 3 2 6" xfId="26007" xr:uid="{4BD63D29-B7B9-4963-AF0F-A1C27915042E}"/>
    <cellStyle name="20% - Accent2 2 3 3" xfId="1036" xr:uid="{00000000-0005-0000-0000-0000D0000000}"/>
    <cellStyle name="20% - Accent2 2 3 3 2" xfId="3267" xr:uid="{00000000-0005-0000-0000-0000D1000000}"/>
    <cellStyle name="20% - Accent2 2 3 3 2 2" xfId="7490" xr:uid="{00000000-0005-0000-0000-0000D2000000}"/>
    <cellStyle name="20% - Accent2 2 3 3 2 2 2" xfId="24354" xr:uid="{0787D5C1-78B5-4906-8DD2-083CCA0721A9}"/>
    <cellStyle name="20% - Accent2 2 3 3 2 2 3" xfId="15925" xr:uid="{9DEE9CA3-3928-4C0F-9E31-7F73A76CC9FB}"/>
    <cellStyle name="20% - Accent2 2 3 3 2 2 4" xfId="32782" xr:uid="{4ACCAE9C-A45D-45C7-907D-496DC707342A}"/>
    <cellStyle name="20% - Accent2 2 3 3 2 3" xfId="20136" xr:uid="{43BE645E-A8FD-467D-A1D6-8BA3B4BEC634}"/>
    <cellStyle name="20% - Accent2 2 3 3 2 4" xfId="11707" xr:uid="{534761A7-5F55-4D79-80FF-EEE8A5A44826}"/>
    <cellStyle name="20% - Accent2 2 3 3 2 5" xfId="28565" xr:uid="{F8AFFB6F-2C75-4FCE-B3BA-AD650F89C847}"/>
    <cellStyle name="20% - Accent2 2 3 3 3" xfId="5345" xr:uid="{00000000-0005-0000-0000-0000D3000000}"/>
    <cellStyle name="20% - Accent2 2 3 3 3 2" xfId="22209" xr:uid="{826C929A-0F37-4424-B812-1B15D20028F3}"/>
    <cellStyle name="20% - Accent2 2 3 3 3 3" xfId="13780" xr:uid="{147D0923-2E00-4C00-BDB4-8F4D7A49DABD}"/>
    <cellStyle name="20% - Accent2 2 3 3 3 4" xfId="30637" xr:uid="{417CAB18-258C-4113-964C-168233A6580E}"/>
    <cellStyle name="20% - Accent2 2 3 3 4" xfId="17991" xr:uid="{628DCEA1-64F1-4120-9922-22EE00B0CC7F}"/>
    <cellStyle name="20% - Accent2 2 3 3 5" xfId="9562" xr:uid="{7EA66206-31EE-4484-9340-753941A1D5CF}"/>
    <cellStyle name="20% - Accent2 2 3 3 6" xfId="26420" xr:uid="{237DFB89-9A79-49EE-8EB5-A4CFB7C016F3}"/>
    <cellStyle name="20% - Accent2 2 3 4" xfId="1450" xr:uid="{00000000-0005-0000-0000-0000D4000000}"/>
    <cellStyle name="20% - Accent2 2 3 4 2" xfId="3680" xr:uid="{00000000-0005-0000-0000-0000D5000000}"/>
    <cellStyle name="20% - Accent2 2 3 4 2 2" xfId="7903" xr:uid="{00000000-0005-0000-0000-0000D6000000}"/>
    <cellStyle name="20% - Accent2 2 3 4 2 2 2" xfId="24767" xr:uid="{7B78D8E0-D092-4C23-A9B1-6A6080EB81A4}"/>
    <cellStyle name="20% - Accent2 2 3 4 2 2 3" xfId="16338" xr:uid="{1DDE8C9F-0144-4FB4-8EF0-202ED4306576}"/>
    <cellStyle name="20% - Accent2 2 3 4 2 2 4" xfId="33195" xr:uid="{6579586D-F8C2-4726-B35C-557CD4BCB224}"/>
    <cellStyle name="20% - Accent2 2 3 4 2 3" xfId="20549" xr:uid="{ED03551F-6FE8-4459-9889-4206F7DE8C98}"/>
    <cellStyle name="20% - Accent2 2 3 4 2 4" xfId="12120" xr:uid="{CE1F7191-43B4-445B-B99F-0510A0518AEE}"/>
    <cellStyle name="20% - Accent2 2 3 4 2 5" xfId="28978" xr:uid="{B22009C2-4721-4AFE-A75F-F811FAD12282}"/>
    <cellStyle name="20% - Accent2 2 3 4 3" xfId="5758" xr:uid="{00000000-0005-0000-0000-0000D7000000}"/>
    <cellStyle name="20% - Accent2 2 3 4 3 2" xfId="22622" xr:uid="{88F2AAEB-4074-4719-ACB6-B3BA2D0F66CF}"/>
    <cellStyle name="20% - Accent2 2 3 4 3 3" xfId="14193" xr:uid="{224E8F0C-CA89-49E3-BF82-AB9A4C1333C2}"/>
    <cellStyle name="20% - Accent2 2 3 4 3 4" xfId="31050" xr:uid="{4DF255A5-AF8A-455F-AE60-FBA93A7BD59E}"/>
    <cellStyle name="20% - Accent2 2 3 4 4" xfId="18404" xr:uid="{88A4349B-BBFD-439A-B682-E54408BB0BDC}"/>
    <cellStyle name="20% - Accent2 2 3 4 5" xfId="9975" xr:uid="{FC393A0A-7E9C-4055-841C-974823C6FF14}"/>
    <cellStyle name="20% - Accent2 2 3 4 6" xfId="26833" xr:uid="{6FDC4D99-166D-40D8-ABFB-FDE2296DE1FE}"/>
    <cellStyle name="20% - Accent2 2 3 5" xfId="1864" xr:uid="{00000000-0005-0000-0000-0000D8000000}"/>
    <cellStyle name="20% - Accent2 2 3 5 2" xfId="4093" xr:uid="{00000000-0005-0000-0000-0000D9000000}"/>
    <cellStyle name="20% - Accent2 2 3 5 2 2" xfId="8316" xr:uid="{00000000-0005-0000-0000-0000DA000000}"/>
    <cellStyle name="20% - Accent2 2 3 5 2 2 2" xfId="25180" xr:uid="{80095F60-F371-4450-8D60-FC1A1D9B33DB}"/>
    <cellStyle name="20% - Accent2 2 3 5 2 2 3" xfId="16751" xr:uid="{4F15D308-A772-4782-8E57-80ECF3880EA4}"/>
    <cellStyle name="20% - Accent2 2 3 5 2 2 4" xfId="33608" xr:uid="{73573B3E-2276-452F-89A1-2386F5531BFB}"/>
    <cellStyle name="20% - Accent2 2 3 5 2 3" xfId="20962" xr:uid="{941A573F-8283-498A-918F-8A8B1E4E47D0}"/>
    <cellStyle name="20% - Accent2 2 3 5 2 4" xfId="12533" xr:uid="{A3270798-0048-4802-BCA7-24D7030DF1D8}"/>
    <cellStyle name="20% - Accent2 2 3 5 2 5" xfId="29391" xr:uid="{6B927E7B-8A40-43FA-BDD6-AD90994D6C56}"/>
    <cellStyle name="20% - Accent2 2 3 5 3" xfId="6171" xr:uid="{00000000-0005-0000-0000-0000DB000000}"/>
    <cellStyle name="20% - Accent2 2 3 5 3 2" xfId="23035" xr:uid="{F5A4C918-5C9C-4C57-9E8C-A8E5E6766EA4}"/>
    <cellStyle name="20% - Accent2 2 3 5 3 3" xfId="14606" xr:uid="{004EC2A6-F21C-4443-98C5-ECD453216AF8}"/>
    <cellStyle name="20% - Accent2 2 3 5 3 4" xfId="31463" xr:uid="{A2443838-E1C4-4DF7-9E44-7357BCF53E63}"/>
    <cellStyle name="20% - Accent2 2 3 5 4" xfId="18817" xr:uid="{E5068E90-9945-4A17-A070-8AFE695A501D}"/>
    <cellStyle name="20% - Accent2 2 3 5 5" xfId="10388" xr:uid="{2BFE96AA-E6B9-4FF1-9228-76E0872A7B03}"/>
    <cellStyle name="20% - Accent2 2 3 5 6" xfId="27246" xr:uid="{DF4CD8D1-D105-490B-81D7-3B924084C23F}"/>
    <cellStyle name="20% - Accent2 2 3 6" xfId="2277" xr:uid="{00000000-0005-0000-0000-0000DC000000}"/>
    <cellStyle name="20% - Accent2 2 3 6 2" xfId="6584" xr:uid="{00000000-0005-0000-0000-0000DD000000}"/>
    <cellStyle name="20% - Accent2 2 3 6 2 2" xfId="23448" xr:uid="{49ECC3B4-A8C4-4573-9D91-A00B0F95E4E9}"/>
    <cellStyle name="20% - Accent2 2 3 6 2 3" xfId="15019" xr:uid="{10404F38-68A9-4BEB-A31E-A722C1D16E03}"/>
    <cellStyle name="20% - Accent2 2 3 6 2 4" xfId="31876" xr:uid="{3A11D601-6B65-4811-B9E6-E6443EBF9B69}"/>
    <cellStyle name="20% - Accent2 2 3 6 3" xfId="19230" xr:uid="{0C230D77-C885-45F0-BD21-3613931A96E7}"/>
    <cellStyle name="20% - Accent2 2 3 6 4" xfId="10801" xr:uid="{06F45FEE-CB9F-495D-B247-A3FA5ADC0E7D}"/>
    <cellStyle name="20% - Accent2 2 3 6 5" xfId="27659" xr:uid="{10C97B79-5003-4A8F-9FE1-9048E8C2BA41}"/>
    <cellStyle name="20% - Accent2 2 3 7" xfId="4518" xr:uid="{00000000-0005-0000-0000-0000DE000000}"/>
    <cellStyle name="20% - Accent2 2 3 7 2" xfId="21382" xr:uid="{8A030D07-F0B3-47A0-86FB-907EA451AABE}"/>
    <cellStyle name="20% - Accent2 2 3 7 3" xfId="12953" xr:uid="{F2ED1BC7-3EC6-4BF4-AF51-5871D17D3BCD}"/>
    <cellStyle name="20% - Accent2 2 3 7 4" xfId="29810" xr:uid="{3B6261EF-173F-4DC2-9F29-5340AE796D1D}"/>
    <cellStyle name="20% - Accent2 2 3 8" xfId="17164" xr:uid="{02348856-6784-4D8A-9AF3-4EACD2D7C397}"/>
    <cellStyle name="20% - Accent2 2 3 9" xfId="8735" xr:uid="{2C866DE4-8D13-430B-BC27-5DA9D94DBBDE}"/>
    <cellStyle name="20% - Accent2 2 4" xfId="580" xr:uid="{00000000-0005-0000-0000-0000DF000000}"/>
    <cellStyle name="20% - Accent2 2 4 2" xfId="2851" xr:uid="{00000000-0005-0000-0000-0000E0000000}"/>
    <cellStyle name="20% - Accent2 2 4 2 2" xfId="7074" xr:uid="{00000000-0005-0000-0000-0000E1000000}"/>
    <cellStyle name="20% - Accent2 2 4 2 2 2" xfId="23938" xr:uid="{93D56F57-E7B9-46F0-B614-A3420A049CB0}"/>
    <cellStyle name="20% - Accent2 2 4 2 2 3" xfId="15509" xr:uid="{39277A52-6123-4D6D-A0DB-98044D71743B}"/>
    <cellStyle name="20% - Accent2 2 4 2 2 4" xfId="32366" xr:uid="{19506329-D2E8-4BD6-83A5-051A231DB5D0}"/>
    <cellStyle name="20% - Accent2 2 4 2 3" xfId="19720" xr:uid="{9B22DFE0-A34D-4E6D-A127-0EACAA39FCA3}"/>
    <cellStyle name="20% - Accent2 2 4 2 4" xfId="11291" xr:uid="{11AE2D99-CA49-4192-949C-A367C462E46C}"/>
    <cellStyle name="20% - Accent2 2 4 2 5" xfId="28149" xr:uid="{1CC0F6C6-E7D5-4A29-A44F-1FA2B0731D3B}"/>
    <cellStyle name="20% - Accent2 2 4 3" xfId="4929" xr:uid="{00000000-0005-0000-0000-0000E2000000}"/>
    <cellStyle name="20% - Accent2 2 4 3 2" xfId="21793" xr:uid="{28E37432-37CE-421F-9C75-4314DB3C0198}"/>
    <cellStyle name="20% - Accent2 2 4 3 3" xfId="13364" xr:uid="{5ACA089A-A571-4B9A-A068-68CF52825711}"/>
    <cellStyle name="20% - Accent2 2 4 3 4" xfId="30221" xr:uid="{D46F03C2-8462-480C-89AF-BA51D57BBA40}"/>
    <cellStyle name="20% - Accent2 2 4 4" xfId="17575" xr:uid="{C6205D84-5A34-4221-8C13-88B0C5398B76}"/>
    <cellStyle name="20% - Accent2 2 4 5" xfId="9146" xr:uid="{12B9F929-6600-46B2-906E-610936FD7A1B}"/>
    <cellStyle name="20% - Accent2 2 4 6" xfId="26004" xr:uid="{E74F9D30-3C0C-4F51-A0AC-624680F06520}"/>
    <cellStyle name="20% - Accent2 2 5" xfId="1033" xr:uid="{00000000-0005-0000-0000-0000E3000000}"/>
    <cellStyle name="20% - Accent2 2 5 2" xfId="3264" xr:uid="{00000000-0005-0000-0000-0000E4000000}"/>
    <cellStyle name="20% - Accent2 2 5 2 2" xfId="7487" xr:uid="{00000000-0005-0000-0000-0000E5000000}"/>
    <cellStyle name="20% - Accent2 2 5 2 2 2" xfId="24351" xr:uid="{6F2AF13E-43EC-4BF9-8C97-AC8851A9799D}"/>
    <cellStyle name="20% - Accent2 2 5 2 2 3" xfId="15922" xr:uid="{D6E842F7-AFA1-41F8-9EDA-015BDE9F0276}"/>
    <cellStyle name="20% - Accent2 2 5 2 2 4" xfId="32779" xr:uid="{8B3F1E94-2B69-4A35-99CF-75435D7AB206}"/>
    <cellStyle name="20% - Accent2 2 5 2 3" xfId="20133" xr:uid="{C9A4D989-A794-4726-8DF2-2429363E4B95}"/>
    <cellStyle name="20% - Accent2 2 5 2 4" xfId="11704" xr:uid="{DDFDCEF9-BEE3-41C6-B944-ED909349B4FB}"/>
    <cellStyle name="20% - Accent2 2 5 2 5" xfId="28562" xr:uid="{061037EC-C0BF-499A-A4CB-F1B95E0D45D1}"/>
    <cellStyle name="20% - Accent2 2 5 3" xfId="5342" xr:uid="{00000000-0005-0000-0000-0000E6000000}"/>
    <cellStyle name="20% - Accent2 2 5 3 2" xfId="22206" xr:uid="{BC987575-9C4E-494C-AEA5-BCC16921F2C0}"/>
    <cellStyle name="20% - Accent2 2 5 3 3" xfId="13777" xr:uid="{8C30155F-FF75-4800-9C18-7E759151ED99}"/>
    <cellStyle name="20% - Accent2 2 5 3 4" xfId="30634" xr:uid="{BA7D998E-6F9C-4694-8415-1AB5653B99D3}"/>
    <cellStyle name="20% - Accent2 2 5 4" xfId="17988" xr:uid="{E9712439-243E-45A5-B33A-D70D3037C685}"/>
    <cellStyle name="20% - Accent2 2 5 5" xfId="9559" xr:uid="{F28DF9CA-F989-431E-A4CC-780FD643F00E}"/>
    <cellStyle name="20% - Accent2 2 5 6" xfId="26417" xr:uid="{A1295806-3C57-4811-8BBC-51CE74F0C562}"/>
    <cellStyle name="20% - Accent2 2 6" xfId="1447" xr:uid="{00000000-0005-0000-0000-0000E7000000}"/>
    <cellStyle name="20% - Accent2 2 6 2" xfId="3677" xr:uid="{00000000-0005-0000-0000-0000E8000000}"/>
    <cellStyle name="20% - Accent2 2 6 2 2" xfId="7900" xr:uid="{00000000-0005-0000-0000-0000E9000000}"/>
    <cellStyle name="20% - Accent2 2 6 2 2 2" xfId="24764" xr:uid="{00A75F2A-DADD-4755-8BD2-A5832DBA9DA2}"/>
    <cellStyle name="20% - Accent2 2 6 2 2 3" xfId="16335" xr:uid="{151B66C7-322C-4FC9-9AC7-D25BA28DF879}"/>
    <cellStyle name="20% - Accent2 2 6 2 2 4" xfId="33192" xr:uid="{DB4D9524-7CBC-4834-B5E0-C1C17D791A61}"/>
    <cellStyle name="20% - Accent2 2 6 2 3" xfId="20546" xr:uid="{1273913E-4524-4467-8A12-60AC407115E4}"/>
    <cellStyle name="20% - Accent2 2 6 2 4" xfId="12117" xr:uid="{747E4B3D-00D3-49EB-ACE3-B77DA2015A0B}"/>
    <cellStyle name="20% - Accent2 2 6 2 5" xfId="28975" xr:uid="{AE0D04B0-2C06-4100-8420-9BB2637655A0}"/>
    <cellStyle name="20% - Accent2 2 6 3" xfId="5755" xr:uid="{00000000-0005-0000-0000-0000EA000000}"/>
    <cellStyle name="20% - Accent2 2 6 3 2" xfId="22619" xr:uid="{CAD1B1ED-D3FF-4565-8B51-B052451609AA}"/>
    <cellStyle name="20% - Accent2 2 6 3 3" xfId="14190" xr:uid="{C3BF0569-E36D-46B7-8A70-005855D561F4}"/>
    <cellStyle name="20% - Accent2 2 6 3 4" xfId="31047" xr:uid="{62FA37DA-C761-48C3-8414-B32E2A8E188E}"/>
    <cellStyle name="20% - Accent2 2 6 4" xfId="18401" xr:uid="{77CC8BCF-CBFB-4229-8DD5-88DC892D41D8}"/>
    <cellStyle name="20% - Accent2 2 6 5" xfId="9972" xr:uid="{8E9F8D41-BB86-45DB-A860-453A688979EB}"/>
    <cellStyle name="20% - Accent2 2 6 6" xfId="26830" xr:uid="{BB1855FD-0FB4-49C9-B273-A894AB534E98}"/>
    <cellStyle name="20% - Accent2 2 7" xfId="1861" xr:uid="{00000000-0005-0000-0000-0000EB000000}"/>
    <cellStyle name="20% - Accent2 2 7 2" xfId="4090" xr:uid="{00000000-0005-0000-0000-0000EC000000}"/>
    <cellStyle name="20% - Accent2 2 7 2 2" xfId="8313" xr:uid="{00000000-0005-0000-0000-0000ED000000}"/>
    <cellStyle name="20% - Accent2 2 7 2 2 2" xfId="25177" xr:uid="{264D9753-D4F4-4A89-89CF-6BEC34C7C4CB}"/>
    <cellStyle name="20% - Accent2 2 7 2 2 3" xfId="16748" xr:uid="{91E44AC8-2F7E-4449-9767-AB5DF7969A17}"/>
    <cellStyle name="20% - Accent2 2 7 2 2 4" xfId="33605" xr:uid="{8EE5FE46-4BCA-4F85-9143-7FD050B42895}"/>
    <cellStyle name="20% - Accent2 2 7 2 3" xfId="20959" xr:uid="{FC68EE55-8333-46ED-8CD0-4DB1C266E44B}"/>
    <cellStyle name="20% - Accent2 2 7 2 4" xfId="12530" xr:uid="{F59ECF3C-BCAD-4894-8443-86EEA7390CFE}"/>
    <cellStyle name="20% - Accent2 2 7 2 5" xfId="29388" xr:uid="{A2A6311D-55DF-42E3-B53A-1104F52C3E1B}"/>
    <cellStyle name="20% - Accent2 2 7 3" xfId="6168" xr:uid="{00000000-0005-0000-0000-0000EE000000}"/>
    <cellStyle name="20% - Accent2 2 7 3 2" xfId="23032" xr:uid="{35FE9FC0-C374-459E-B2C0-E46FD4C73D67}"/>
    <cellStyle name="20% - Accent2 2 7 3 3" xfId="14603" xr:uid="{E34555FD-981F-44A2-AD37-9E79D108395A}"/>
    <cellStyle name="20% - Accent2 2 7 3 4" xfId="31460" xr:uid="{50DDA516-EEB6-48C3-94AB-445E0841C2AA}"/>
    <cellStyle name="20% - Accent2 2 7 4" xfId="18814" xr:uid="{5E9C1159-6BAD-4221-9D72-FEA7B8B89738}"/>
    <cellStyle name="20% - Accent2 2 7 5" xfId="10385" xr:uid="{3B182DBA-59AE-490C-9337-085E1E8B7E0A}"/>
    <cellStyle name="20% - Accent2 2 7 6" xfId="27243" xr:uid="{2B02C99F-5087-4747-A507-CBA70CAFB024}"/>
    <cellStyle name="20% - Accent2 2 8" xfId="2274" xr:uid="{00000000-0005-0000-0000-0000EF000000}"/>
    <cellStyle name="20% - Accent2 2 8 2" xfId="6581" xr:uid="{00000000-0005-0000-0000-0000F0000000}"/>
    <cellStyle name="20% - Accent2 2 8 2 2" xfId="23445" xr:uid="{CDF7BDB1-3DBF-4763-8E25-763413DE1F8F}"/>
    <cellStyle name="20% - Accent2 2 8 2 3" xfId="15016" xr:uid="{E6209055-5B80-4434-B9E1-3C21866AC458}"/>
    <cellStyle name="20% - Accent2 2 8 2 4" xfId="31873" xr:uid="{D898EF50-D38D-418D-A4A0-0F632254FA3C}"/>
    <cellStyle name="20% - Accent2 2 8 3" xfId="19227" xr:uid="{01FE362B-D608-405B-959F-1F40ECF6E233}"/>
    <cellStyle name="20% - Accent2 2 8 4" xfId="10798" xr:uid="{21EB1568-96EB-42A8-8812-C8FF687DCA5A}"/>
    <cellStyle name="20% - Accent2 2 8 5" xfId="27656" xr:uid="{565D1ABC-88CE-49D3-A6F3-4D2FC76D2D0B}"/>
    <cellStyle name="20% - Accent2 2 9" xfId="4515" xr:uid="{00000000-0005-0000-0000-0000F1000000}"/>
    <cellStyle name="20% - Accent2 2 9 2" xfId="21379" xr:uid="{25383081-58C0-4F89-BD01-BDCD0B8C55BA}"/>
    <cellStyle name="20% - Accent2 2 9 3" xfId="12950" xr:uid="{FA88E0EB-F4F6-490C-A3EB-A6ED22CB2E0B}"/>
    <cellStyle name="20% - Accent2 2 9 4" xfId="29807" xr:uid="{750140B7-37EC-4C17-97AF-75F125050903}"/>
    <cellStyle name="20% - Accent2 3" xfId="14" xr:uid="{00000000-0005-0000-0000-0000F2000000}"/>
    <cellStyle name="20% - Accent2 3 10" xfId="8736" xr:uid="{A0AC6676-9638-421F-AF5F-732E1EF6807B}"/>
    <cellStyle name="20% - Accent2 3 11" xfId="25594" xr:uid="{8A8E60CF-F331-49CC-A71B-9F63052DB260}"/>
    <cellStyle name="20% - Accent2 3 2" xfId="15" xr:uid="{00000000-0005-0000-0000-0000F3000000}"/>
    <cellStyle name="20% - Accent2 3 2 10" xfId="25595" xr:uid="{A5D60197-2DD3-4112-8E6D-A1A349B5EB68}"/>
    <cellStyle name="20% - Accent2 3 2 2" xfId="585" xr:uid="{00000000-0005-0000-0000-0000F4000000}"/>
    <cellStyle name="20% - Accent2 3 2 2 2" xfId="2856" xr:uid="{00000000-0005-0000-0000-0000F5000000}"/>
    <cellStyle name="20% - Accent2 3 2 2 2 2" xfId="7079" xr:uid="{00000000-0005-0000-0000-0000F6000000}"/>
    <cellStyle name="20% - Accent2 3 2 2 2 2 2" xfId="23943" xr:uid="{DD9F0707-2A2A-4DDC-8A5D-446E7BD5DA7E}"/>
    <cellStyle name="20% - Accent2 3 2 2 2 2 3" xfId="15514" xr:uid="{09D61F6D-B144-4A47-A808-6FBF6F931EF1}"/>
    <cellStyle name="20% - Accent2 3 2 2 2 2 4" xfId="32371" xr:uid="{559D8FA9-FE35-49DD-B490-D5D4374A11AF}"/>
    <cellStyle name="20% - Accent2 3 2 2 2 3" xfId="19725" xr:uid="{6B0CDA47-C0C5-4CDF-8208-3EC85E079E92}"/>
    <cellStyle name="20% - Accent2 3 2 2 2 4" xfId="11296" xr:uid="{9AA50726-06CD-4CC6-8109-7C52441A2E7C}"/>
    <cellStyle name="20% - Accent2 3 2 2 2 5" xfId="28154" xr:uid="{E349FAF8-A047-4872-AF4A-DE9B288D4FEE}"/>
    <cellStyle name="20% - Accent2 3 2 2 3" xfId="4934" xr:uid="{00000000-0005-0000-0000-0000F7000000}"/>
    <cellStyle name="20% - Accent2 3 2 2 3 2" xfId="21798" xr:uid="{2CEB79D6-0D28-46DB-9A4C-02C82E4F05FB}"/>
    <cellStyle name="20% - Accent2 3 2 2 3 3" xfId="13369" xr:uid="{E4268818-5494-4104-909D-0A32D55CF7A4}"/>
    <cellStyle name="20% - Accent2 3 2 2 3 4" xfId="30226" xr:uid="{D5604A33-B6E2-486F-95DF-7E54A05B9108}"/>
    <cellStyle name="20% - Accent2 3 2 2 4" xfId="17580" xr:uid="{C94BC74C-CE83-4EB5-B5F8-BE16944D5884}"/>
    <cellStyle name="20% - Accent2 3 2 2 5" xfId="9151" xr:uid="{65F87D0A-A211-4AAC-A3BE-AACE520C6980}"/>
    <cellStyle name="20% - Accent2 3 2 2 6" xfId="26009" xr:uid="{59780595-8A47-4661-A4D8-5D39C4280226}"/>
    <cellStyle name="20% - Accent2 3 2 3" xfId="1038" xr:uid="{00000000-0005-0000-0000-0000F8000000}"/>
    <cellStyle name="20% - Accent2 3 2 3 2" xfId="3269" xr:uid="{00000000-0005-0000-0000-0000F9000000}"/>
    <cellStyle name="20% - Accent2 3 2 3 2 2" xfId="7492" xr:uid="{00000000-0005-0000-0000-0000FA000000}"/>
    <cellStyle name="20% - Accent2 3 2 3 2 2 2" xfId="24356" xr:uid="{BD173A47-165A-4EB0-B217-37089BEEE767}"/>
    <cellStyle name="20% - Accent2 3 2 3 2 2 3" xfId="15927" xr:uid="{F23F8C85-C2E4-4F09-83FA-D27BC047069D}"/>
    <cellStyle name="20% - Accent2 3 2 3 2 2 4" xfId="32784" xr:uid="{A0108859-5667-4928-86F9-EEEC699C1897}"/>
    <cellStyle name="20% - Accent2 3 2 3 2 3" xfId="20138" xr:uid="{A743C574-2486-47D7-BF72-0A3FC0320102}"/>
    <cellStyle name="20% - Accent2 3 2 3 2 4" xfId="11709" xr:uid="{CB342765-899A-4B41-B2D6-7B1BA46A9339}"/>
    <cellStyle name="20% - Accent2 3 2 3 2 5" xfId="28567" xr:uid="{566736DF-0276-4325-A7BF-24C1973C36AE}"/>
    <cellStyle name="20% - Accent2 3 2 3 3" xfId="5347" xr:uid="{00000000-0005-0000-0000-0000FB000000}"/>
    <cellStyle name="20% - Accent2 3 2 3 3 2" xfId="22211" xr:uid="{2E18F182-D104-4B52-A309-3EDEC6989FDB}"/>
    <cellStyle name="20% - Accent2 3 2 3 3 3" xfId="13782" xr:uid="{B052F0B6-CB92-4011-BBDA-2D284C98E1F1}"/>
    <cellStyle name="20% - Accent2 3 2 3 3 4" xfId="30639" xr:uid="{23A3CFC9-41C9-4DE1-8BA7-3397012939F7}"/>
    <cellStyle name="20% - Accent2 3 2 3 4" xfId="17993" xr:uid="{0BBABDEF-A628-46D7-AF69-694E8BFF11F5}"/>
    <cellStyle name="20% - Accent2 3 2 3 5" xfId="9564" xr:uid="{6B42ED66-4D13-476A-9FF6-530EDB626215}"/>
    <cellStyle name="20% - Accent2 3 2 3 6" xfId="26422" xr:uid="{FB4C8A90-64DB-4522-8142-AD48C0BDB32B}"/>
    <cellStyle name="20% - Accent2 3 2 4" xfId="1452" xr:uid="{00000000-0005-0000-0000-0000FC000000}"/>
    <cellStyle name="20% - Accent2 3 2 4 2" xfId="3682" xr:uid="{00000000-0005-0000-0000-0000FD000000}"/>
    <cellStyle name="20% - Accent2 3 2 4 2 2" xfId="7905" xr:uid="{00000000-0005-0000-0000-0000FE000000}"/>
    <cellStyle name="20% - Accent2 3 2 4 2 2 2" xfId="24769" xr:uid="{5B47EAC9-E101-4070-8AD5-26950D886D70}"/>
    <cellStyle name="20% - Accent2 3 2 4 2 2 3" xfId="16340" xr:uid="{EF3D2D74-F2E3-4532-B5B3-688960C73EBB}"/>
    <cellStyle name="20% - Accent2 3 2 4 2 2 4" xfId="33197" xr:uid="{0D9FCF2A-ECBC-46AD-A8EE-C67E67F48046}"/>
    <cellStyle name="20% - Accent2 3 2 4 2 3" xfId="20551" xr:uid="{C7190453-8C06-40B4-84A8-3CEB08BDFEE2}"/>
    <cellStyle name="20% - Accent2 3 2 4 2 4" xfId="12122" xr:uid="{A1E16648-93D8-4ADF-9997-B2564B2E4F27}"/>
    <cellStyle name="20% - Accent2 3 2 4 2 5" xfId="28980" xr:uid="{1F31BF6B-256A-4ABB-AB28-76A474CECE7C}"/>
    <cellStyle name="20% - Accent2 3 2 4 3" xfId="5760" xr:uid="{00000000-0005-0000-0000-0000FF000000}"/>
    <cellStyle name="20% - Accent2 3 2 4 3 2" xfId="22624" xr:uid="{B45985BA-3D58-40D8-9429-C091F421F294}"/>
    <cellStyle name="20% - Accent2 3 2 4 3 3" xfId="14195" xr:uid="{8684F8E7-68FF-43D9-A6C6-EA3458F75800}"/>
    <cellStyle name="20% - Accent2 3 2 4 3 4" xfId="31052" xr:uid="{6BFF7DFF-919B-4279-9FFE-2EB1BC5DA787}"/>
    <cellStyle name="20% - Accent2 3 2 4 4" xfId="18406" xr:uid="{B9C6B794-0C0F-49B0-BF3E-7BB7D144E097}"/>
    <cellStyle name="20% - Accent2 3 2 4 5" xfId="9977" xr:uid="{17CADA0C-F4F7-4772-A08B-E0FBDDB4A9C6}"/>
    <cellStyle name="20% - Accent2 3 2 4 6" xfId="26835" xr:uid="{50F09642-8D01-4916-BD3C-5DBCC4F79C01}"/>
    <cellStyle name="20% - Accent2 3 2 5" xfId="1866" xr:uid="{00000000-0005-0000-0000-000000010000}"/>
    <cellStyle name="20% - Accent2 3 2 5 2" xfId="4095" xr:uid="{00000000-0005-0000-0000-000001010000}"/>
    <cellStyle name="20% - Accent2 3 2 5 2 2" xfId="8318" xr:uid="{00000000-0005-0000-0000-000002010000}"/>
    <cellStyle name="20% - Accent2 3 2 5 2 2 2" xfId="25182" xr:uid="{832FACC7-7308-4170-BD37-E4E6B6EC0359}"/>
    <cellStyle name="20% - Accent2 3 2 5 2 2 3" xfId="16753" xr:uid="{C7D47067-8F10-450A-9A6E-4C27541AB595}"/>
    <cellStyle name="20% - Accent2 3 2 5 2 2 4" xfId="33610" xr:uid="{729B52A0-6F94-465F-B7D8-3AB773CE148C}"/>
    <cellStyle name="20% - Accent2 3 2 5 2 3" xfId="20964" xr:uid="{AF1113F7-D1DC-4FED-8524-FAF3C13A7DEF}"/>
    <cellStyle name="20% - Accent2 3 2 5 2 4" xfId="12535" xr:uid="{0C6DE4DE-8E0A-43BC-A096-31878885ABB1}"/>
    <cellStyle name="20% - Accent2 3 2 5 2 5" xfId="29393" xr:uid="{520B07C3-48CB-443E-9EA1-FA6D281AC1B1}"/>
    <cellStyle name="20% - Accent2 3 2 5 3" xfId="6173" xr:uid="{00000000-0005-0000-0000-000003010000}"/>
    <cellStyle name="20% - Accent2 3 2 5 3 2" xfId="23037" xr:uid="{FE78280E-DD4B-46D1-9203-07684948BFDE}"/>
    <cellStyle name="20% - Accent2 3 2 5 3 3" xfId="14608" xr:uid="{83FC7BD0-9530-4F86-AAD5-812B7ED903FE}"/>
    <cellStyle name="20% - Accent2 3 2 5 3 4" xfId="31465" xr:uid="{5C0B7892-6BDF-49E7-8E8C-139DD714BBCE}"/>
    <cellStyle name="20% - Accent2 3 2 5 4" xfId="18819" xr:uid="{319505AE-B65F-4FC6-BE02-B0777E193B5A}"/>
    <cellStyle name="20% - Accent2 3 2 5 5" xfId="10390" xr:uid="{3FB6164C-C95B-4627-A360-4802F49C21A4}"/>
    <cellStyle name="20% - Accent2 3 2 5 6" xfId="27248" xr:uid="{4AED5746-B8D9-4C42-B33D-FA7AC0046F0B}"/>
    <cellStyle name="20% - Accent2 3 2 6" xfId="2279" xr:uid="{00000000-0005-0000-0000-000004010000}"/>
    <cellStyle name="20% - Accent2 3 2 6 2" xfId="6586" xr:uid="{00000000-0005-0000-0000-000005010000}"/>
    <cellStyle name="20% - Accent2 3 2 6 2 2" xfId="23450" xr:uid="{DE39FECE-D827-48D3-9DDD-9357C4AA7975}"/>
    <cellStyle name="20% - Accent2 3 2 6 2 3" xfId="15021" xr:uid="{6D709771-117A-47C8-A5DA-273F278D8DDC}"/>
    <cellStyle name="20% - Accent2 3 2 6 2 4" xfId="31878" xr:uid="{D42EC45C-7561-47C3-9E9E-46C072FA6838}"/>
    <cellStyle name="20% - Accent2 3 2 6 3" xfId="19232" xr:uid="{C23ECAE2-3DD6-4378-B02A-F528451BD92E}"/>
    <cellStyle name="20% - Accent2 3 2 6 4" xfId="10803" xr:uid="{39DD2EF0-A6F5-4B5B-A0AB-CC2870CA3BBF}"/>
    <cellStyle name="20% - Accent2 3 2 6 5" xfId="27661" xr:uid="{B6A532B6-B9D4-4066-AC08-C561A204CF1E}"/>
    <cellStyle name="20% - Accent2 3 2 7" xfId="4520" xr:uid="{00000000-0005-0000-0000-000006010000}"/>
    <cellStyle name="20% - Accent2 3 2 7 2" xfId="21384" xr:uid="{A1BCE333-F885-4F82-80BB-5460B698AF76}"/>
    <cellStyle name="20% - Accent2 3 2 7 3" xfId="12955" xr:uid="{D7B901EB-F2E1-435E-96CC-C49BB24B1425}"/>
    <cellStyle name="20% - Accent2 3 2 7 4" xfId="29812" xr:uid="{E79C6F16-9658-44B2-9EA1-F9559297BC8D}"/>
    <cellStyle name="20% - Accent2 3 2 8" xfId="17166" xr:uid="{5E799D96-B776-4B2F-A3FA-CC2A6A839439}"/>
    <cellStyle name="20% - Accent2 3 2 9" xfId="8737" xr:uid="{DF5DA54D-1136-489C-B00E-B5B5306C0DA4}"/>
    <cellStyle name="20% - Accent2 3 3" xfId="584" xr:uid="{00000000-0005-0000-0000-000007010000}"/>
    <cellStyle name="20% - Accent2 3 3 2" xfId="2855" xr:uid="{00000000-0005-0000-0000-000008010000}"/>
    <cellStyle name="20% - Accent2 3 3 2 2" xfId="7078" xr:uid="{00000000-0005-0000-0000-000009010000}"/>
    <cellStyle name="20% - Accent2 3 3 2 2 2" xfId="23942" xr:uid="{F0560207-2FD7-4E65-8235-0F2D3D0E5F15}"/>
    <cellStyle name="20% - Accent2 3 3 2 2 3" xfId="15513" xr:uid="{A88728A2-EC70-4B73-ADE7-E612E9D7016B}"/>
    <cellStyle name="20% - Accent2 3 3 2 2 4" xfId="32370" xr:uid="{22BB75B3-1791-4486-8AA7-58E07EEE26E8}"/>
    <cellStyle name="20% - Accent2 3 3 2 3" xfId="19724" xr:uid="{DE44AF66-927B-4DD7-A295-AF87AD787113}"/>
    <cellStyle name="20% - Accent2 3 3 2 4" xfId="11295" xr:uid="{0BB0D8C4-F498-4702-985D-AF8400C3F4A2}"/>
    <cellStyle name="20% - Accent2 3 3 2 5" xfId="28153" xr:uid="{FC6948CB-ACD4-4B73-9282-51A2D4A238DF}"/>
    <cellStyle name="20% - Accent2 3 3 3" xfId="4933" xr:uid="{00000000-0005-0000-0000-00000A010000}"/>
    <cellStyle name="20% - Accent2 3 3 3 2" xfId="21797" xr:uid="{6A911473-1FC2-4643-A50F-353DEE5E80DD}"/>
    <cellStyle name="20% - Accent2 3 3 3 3" xfId="13368" xr:uid="{41BB0165-E2D8-428D-8BB7-C903A892FB7F}"/>
    <cellStyle name="20% - Accent2 3 3 3 4" xfId="30225" xr:uid="{13F26737-31D3-4578-9CCB-92F0B455CE35}"/>
    <cellStyle name="20% - Accent2 3 3 4" xfId="17579" xr:uid="{2D341A48-6C93-462B-89A6-1BF69ACB2EAA}"/>
    <cellStyle name="20% - Accent2 3 3 5" xfId="9150" xr:uid="{0B94EF78-FB42-4099-AE27-06F13A254032}"/>
    <cellStyle name="20% - Accent2 3 3 6" xfId="26008" xr:uid="{4BEFC76F-D0B9-48D5-AD41-028DAD214861}"/>
    <cellStyle name="20% - Accent2 3 4" xfId="1037" xr:uid="{00000000-0005-0000-0000-00000B010000}"/>
    <cellStyle name="20% - Accent2 3 4 2" xfId="3268" xr:uid="{00000000-0005-0000-0000-00000C010000}"/>
    <cellStyle name="20% - Accent2 3 4 2 2" xfId="7491" xr:uid="{00000000-0005-0000-0000-00000D010000}"/>
    <cellStyle name="20% - Accent2 3 4 2 2 2" xfId="24355" xr:uid="{36BC9B4B-963B-4C07-93A3-DBB318F494A0}"/>
    <cellStyle name="20% - Accent2 3 4 2 2 3" xfId="15926" xr:uid="{B777585D-2485-42E1-B171-120E1CD48C1B}"/>
    <cellStyle name="20% - Accent2 3 4 2 2 4" xfId="32783" xr:uid="{CC8D4449-3EA6-4ACE-93CE-15F5CF876382}"/>
    <cellStyle name="20% - Accent2 3 4 2 3" xfId="20137" xr:uid="{95D59632-46A7-4B2E-9F60-DFD9AD23ED17}"/>
    <cellStyle name="20% - Accent2 3 4 2 4" xfId="11708" xr:uid="{BE7A8456-40AC-4E23-A97E-4B8842A86A5C}"/>
    <cellStyle name="20% - Accent2 3 4 2 5" xfId="28566" xr:uid="{D3F521B7-D8F2-4952-BE38-2FFE8C3982C2}"/>
    <cellStyle name="20% - Accent2 3 4 3" xfId="5346" xr:uid="{00000000-0005-0000-0000-00000E010000}"/>
    <cellStyle name="20% - Accent2 3 4 3 2" xfId="22210" xr:uid="{FBE38BE3-8FA3-48F9-BBA0-F60D988632C5}"/>
    <cellStyle name="20% - Accent2 3 4 3 3" xfId="13781" xr:uid="{22C0172D-CE76-4F8C-99A8-B58EEFE25648}"/>
    <cellStyle name="20% - Accent2 3 4 3 4" xfId="30638" xr:uid="{4B03117A-05F4-4102-88B3-C4EFBA036F4D}"/>
    <cellStyle name="20% - Accent2 3 4 4" xfId="17992" xr:uid="{2E299B8F-E866-475A-A81C-9B1657FD721A}"/>
    <cellStyle name="20% - Accent2 3 4 5" xfId="9563" xr:uid="{24BC4474-67A2-4B7D-BB1F-37B42A40E1AE}"/>
    <cellStyle name="20% - Accent2 3 4 6" xfId="26421" xr:uid="{5429B353-442E-4708-9305-B479DE3A1B88}"/>
    <cellStyle name="20% - Accent2 3 5" xfId="1451" xr:uid="{00000000-0005-0000-0000-00000F010000}"/>
    <cellStyle name="20% - Accent2 3 5 2" xfId="3681" xr:uid="{00000000-0005-0000-0000-000010010000}"/>
    <cellStyle name="20% - Accent2 3 5 2 2" xfId="7904" xr:uid="{00000000-0005-0000-0000-000011010000}"/>
    <cellStyle name="20% - Accent2 3 5 2 2 2" xfId="24768" xr:uid="{4D507F6A-51AA-40D1-8E96-D029B94278ED}"/>
    <cellStyle name="20% - Accent2 3 5 2 2 3" xfId="16339" xr:uid="{FA11423E-5736-40C7-801F-49DE54E156B2}"/>
    <cellStyle name="20% - Accent2 3 5 2 2 4" xfId="33196" xr:uid="{B1D2FDFC-E626-4B6B-9C65-DF7716236EA2}"/>
    <cellStyle name="20% - Accent2 3 5 2 3" xfId="20550" xr:uid="{026C136A-2C53-45E1-B866-412FACD9DCDC}"/>
    <cellStyle name="20% - Accent2 3 5 2 4" xfId="12121" xr:uid="{91545C6D-7532-4A86-9A39-95AD53FDC8C3}"/>
    <cellStyle name="20% - Accent2 3 5 2 5" xfId="28979" xr:uid="{D6150B24-A64E-474D-A31C-DC2EA764281C}"/>
    <cellStyle name="20% - Accent2 3 5 3" xfId="5759" xr:uid="{00000000-0005-0000-0000-000012010000}"/>
    <cellStyle name="20% - Accent2 3 5 3 2" xfId="22623" xr:uid="{28D6723E-1922-4D6B-886D-C75DBC7A09E1}"/>
    <cellStyle name="20% - Accent2 3 5 3 3" xfId="14194" xr:uid="{55461C29-AF73-4C97-8B33-E7F3AA1F9EBE}"/>
    <cellStyle name="20% - Accent2 3 5 3 4" xfId="31051" xr:uid="{B610AB60-E174-4EF0-ACE1-4B31F7240684}"/>
    <cellStyle name="20% - Accent2 3 5 4" xfId="18405" xr:uid="{8FBD9B76-17E5-4DDC-AD2B-8B46E07A0BFE}"/>
    <cellStyle name="20% - Accent2 3 5 5" xfId="9976" xr:uid="{904ED460-9568-4847-B0AA-C8C6B2CD46D2}"/>
    <cellStyle name="20% - Accent2 3 5 6" xfId="26834" xr:uid="{8E512864-F44F-402C-875D-5F172C790D10}"/>
    <cellStyle name="20% - Accent2 3 6" xfId="1865" xr:uid="{00000000-0005-0000-0000-000013010000}"/>
    <cellStyle name="20% - Accent2 3 6 2" xfId="4094" xr:uid="{00000000-0005-0000-0000-000014010000}"/>
    <cellStyle name="20% - Accent2 3 6 2 2" xfId="8317" xr:uid="{00000000-0005-0000-0000-000015010000}"/>
    <cellStyle name="20% - Accent2 3 6 2 2 2" xfId="25181" xr:uid="{F304871A-D4D3-4F4A-9D1A-058578A3C524}"/>
    <cellStyle name="20% - Accent2 3 6 2 2 3" xfId="16752" xr:uid="{CE88B898-1782-42EF-ABC8-130A7AF3C871}"/>
    <cellStyle name="20% - Accent2 3 6 2 2 4" xfId="33609" xr:uid="{D0D0766C-A202-4712-8D95-B2FFB1605E6C}"/>
    <cellStyle name="20% - Accent2 3 6 2 3" xfId="20963" xr:uid="{14D3A725-0A75-4383-B857-F4B2FD78FB1E}"/>
    <cellStyle name="20% - Accent2 3 6 2 4" xfId="12534" xr:uid="{79B4D07B-40F6-4C79-A30D-4848708340B0}"/>
    <cellStyle name="20% - Accent2 3 6 2 5" xfId="29392" xr:uid="{E3769CB0-0026-4450-A543-13C9B2C5A390}"/>
    <cellStyle name="20% - Accent2 3 6 3" xfId="6172" xr:uid="{00000000-0005-0000-0000-000016010000}"/>
    <cellStyle name="20% - Accent2 3 6 3 2" xfId="23036" xr:uid="{BC566DA6-CD4F-4187-B199-00EC0D4E40E6}"/>
    <cellStyle name="20% - Accent2 3 6 3 3" xfId="14607" xr:uid="{0804F646-EC93-49A6-8976-1585099BE970}"/>
    <cellStyle name="20% - Accent2 3 6 3 4" xfId="31464" xr:uid="{76995F2B-9701-46FC-A8BA-149954548552}"/>
    <cellStyle name="20% - Accent2 3 6 4" xfId="18818" xr:uid="{B9A6890B-039D-421C-AEE9-EBC32636EF86}"/>
    <cellStyle name="20% - Accent2 3 6 5" xfId="10389" xr:uid="{884B1C1B-C9CB-4788-9AA3-88CD838A0A54}"/>
    <cellStyle name="20% - Accent2 3 6 6" xfId="27247" xr:uid="{F0624864-7895-4232-9729-57671DD83B6A}"/>
    <cellStyle name="20% - Accent2 3 7" xfId="2278" xr:uid="{00000000-0005-0000-0000-000017010000}"/>
    <cellStyle name="20% - Accent2 3 7 2" xfId="6585" xr:uid="{00000000-0005-0000-0000-000018010000}"/>
    <cellStyle name="20% - Accent2 3 7 2 2" xfId="23449" xr:uid="{976FC431-32B4-4A88-B60D-FFD6DF8B688D}"/>
    <cellStyle name="20% - Accent2 3 7 2 3" xfId="15020" xr:uid="{E617D7E5-CDD2-4653-BE08-AA0FFDF3F4A0}"/>
    <cellStyle name="20% - Accent2 3 7 2 4" xfId="31877" xr:uid="{8153C413-E901-48AD-BBF5-A72BC86E4C6A}"/>
    <cellStyle name="20% - Accent2 3 7 3" xfId="19231" xr:uid="{3B7FA2EC-EA9A-4C45-8706-A96D36FBE2DE}"/>
    <cellStyle name="20% - Accent2 3 7 4" xfId="10802" xr:uid="{4842E888-2DD3-4F96-ACE4-584CAD44BE67}"/>
    <cellStyle name="20% - Accent2 3 7 5" xfId="27660" xr:uid="{3DE0BA20-E1BE-4D22-90E5-376979C0123D}"/>
    <cellStyle name="20% - Accent2 3 8" xfId="4519" xr:uid="{00000000-0005-0000-0000-000019010000}"/>
    <cellStyle name="20% - Accent2 3 8 2" xfId="21383" xr:uid="{9B906111-CF7D-4A46-ADDC-EB375A440703}"/>
    <cellStyle name="20% - Accent2 3 8 3" xfId="12954" xr:uid="{5D9F2716-1EA7-4E3E-839A-D4E110734476}"/>
    <cellStyle name="20% - Accent2 3 8 4" xfId="29811" xr:uid="{09DF55BF-39A2-4501-8DA4-819C116EC5F8}"/>
    <cellStyle name="20% - Accent2 3 9" xfId="17165" xr:uid="{FF92ED39-3165-4499-B6B9-E7DAA1C790C0}"/>
    <cellStyle name="20% - Accent2 4" xfId="16" xr:uid="{00000000-0005-0000-0000-00001A010000}"/>
    <cellStyle name="20% - Accent2 4 10" xfId="25596" xr:uid="{B735C212-76D4-4854-BDE3-48D4EF711DDD}"/>
    <cellStyle name="20% - Accent2 4 2" xfId="586" xr:uid="{00000000-0005-0000-0000-00001B010000}"/>
    <cellStyle name="20% - Accent2 4 2 2" xfId="2857" xr:uid="{00000000-0005-0000-0000-00001C010000}"/>
    <cellStyle name="20% - Accent2 4 2 2 2" xfId="7080" xr:uid="{00000000-0005-0000-0000-00001D010000}"/>
    <cellStyle name="20% - Accent2 4 2 2 2 2" xfId="23944" xr:uid="{C52A29D6-540C-43D6-BED8-71BB52A31AB8}"/>
    <cellStyle name="20% - Accent2 4 2 2 2 3" xfId="15515" xr:uid="{77E5FD59-ED78-469D-9F6F-1F5F65FA2586}"/>
    <cellStyle name="20% - Accent2 4 2 2 2 4" xfId="32372" xr:uid="{5C2EF148-5DCE-4C2B-BBB7-3397650B76EE}"/>
    <cellStyle name="20% - Accent2 4 2 2 3" xfId="19726" xr:uid="{BAF89F2C-112D-4EFC-86DE-CFF192E45823}"/>
    <cellStyle name="20% - Accent2 4 2 2 4" xfId="11297" xr:uid="{078E1CBC-7090-4D5C-899B-CA57641D9BB8}"/>
    <cellStyle name="20% - Accent2 4 2 2 5" xfId="28155" xr:uid="{A08E0E5C-D1B3-4972-A42D-EC6C4D961B5F}"/>
    <cellStyle name="20% - Accent2 4 2 3" xfId="4935" xr:uid="{00000000-0005-0000-0000-00001E010000}"/>
    <cellStyle name="20% - Accent2 4 2 3 2" xfId="21799" xr:uid="{DBEE1561-D397-42D3-A5EF-5ED96E23AE04}"/>
    <cellStyle name="20% - Accent2 4 2 3 3" xfId="13370" xr:uid="{C0D107D8-7DBF-43E3-908C-EB277233E842}"/>
    <cellStyle name="20% - Accent2 4 2 3 4" xfId="30227" xr:uid="{EE1B63DF-0715-4FA2-8CEC-F1A693E41F84}"/>
    <cellStyle name="20% - Accent2 4 2 4" xfId="17581" xr:uid="{A0FB2F4B-6413-4F44-900E-D77A75DB4BD0}"/>
    <cellStyle name="20% - Accent2 4 2 5" xfId="9152" xr:uid="{B686CEC8-E9FA-426D-95E3-7F449A3D3030}"/>
    <cellStyle name="20% - Accent2 4 2 6" xfId="26010" xr:uid="{30B0FF12-198E-4AA2-A4B0-5EBBA818DE8F}"/>
    <cellStyle name="20% - Accent2 4 3" xfId="1039" xr:uid="{00000000-0005-0000-0000-00001F010000}"/>
    <cellStyle name="20% - Accent2 4 3 2" xfId="3270" xr:uid="{00000000-0005-0000-0000-000020010000}"/>
    <cellStyle name="20% - Accent2 4 3 2 2" xfId="7493" xr:uid="{00000000-0005-0000-0000-000021010000}"/>
    <cellStyle name="20% - Accent2 4 3 2 2 2" xfId="24357" xr:uid="{411D539B-38D6-42E0-990D-996C07C79374}"/>
    <cellStyle name="20% - Accent2 4 3 2 2 3" xfId="15928" xr:uid="{653DB8EB-EFDB-465A-A98A-092A133188DA}"/>
    <cellStyle name="20% - Accent2 4 3 2 2 4" xfId="32785" xr:uid="{4CEE7CDB-8583-419E-B6C5-C58CF8E9DD97}"/>
    <cellStyle name="20% - Accent2 4 3 2 3" xfId="20139" xr:uid="{3F5F5D80-2E94-4F40-9CF9-81DFB6A3EF3F}"/>
    <cellStyle name="20% - Accent2 4 3 2 4" xfId="11710" xr:uid="{F8FAC653-2BC6-44B9-A705-7AE80BBDA1D7}"/>
    <cellStyle name="20% - Accent2 4 3 2 5" xfId="28568" xr:uid="{861C49AC-601C-4B70-B226-47AB75F69788}"/>
    <cellStyle name="20% - Accent2 4 3 3" xfId="5348" xr:uid="{00000000-0005-0000-0000-000022010000}"/>
    <cellStyle name="20% - Accent2 4 3 3 2" xfId="22212" xr:uid="{FF40A034-BC2D-4A86-8F2B-0722BDFAD0A4}"/>
    <cellStyle name="20% - Accent2 4 3 3 3" xfId="13783" xr:uid="{C9E2B9D0-49FA-48EF-B37B-6E956F7DFD5A}"/>
    <cellStyle name="20% - Accent2 4 3 3 4" xfId="30640" xr:uid="{DF21C9D8-CE85-4F21-8936-00916621E95E}"/>
    <cellStyle name="20% - Accent2 4 3 4" xfId="17994" xr:uid="{BB786F4E-106E-4595-A677-5931625DD174}"/>
    <cellStyle name="20% - Accent2 4 3 5" xfId="9565" xr:uid="{AEED6915-F2E0-4819-948C-C6BBD8A12A6F}"/>
    <cellStyle name="20% - Accent2 4 3 6" xfId="26423" xr:uid="{34E3B003-A2DA-4E29-B95F-AB33BFB8183F}"/>
    <cellStyle name="20% - Accent2 4 4" xfId="1453" xr:uid="{00000000-0005-0000-0000-000023010000}"/>
    <cellStyle name="20% - Accent2 4 4 2" xfId="3683" xr:uid="{00000000-0005-0000-0000-000024010000}"/>
    <cellStyle name="20% - Accent2 4 4 2 2" xfId="7906" xr:uid="{00000000-0005-0000-0000-000025010000}"/>
    <cellStyle name="20% - Accent2 4 4 2 2 2" xfId="24770" xr:uid="{D2A08A1B-7409-4E2C-898D-E062894A4285}"/>
    <cellStyle name="20% - Accent2 4 4 2 2 3" xfId="16341" xr:uid="{475D83DB-6590-4E48-9ADE-86FA1F6ED89B}"/>
    <cellStyle name="20% - Accent2 4 4 2 2 4" xfId="33198" xr:uid="{4E306D82-B106-406B-A39E-39A8BDA6630F}"/>
    <cellStyle name="20% - Accent2 4 4 2 3" xfId="20552" xr:uid="{99358BB4-F3B0-49F6-B4D5-F7031CB87900}"/>
    <cellStyle name="20% - Accent2 4 4 2 4" xfId="12123" xr:uid="{CBA01E5C-88CA-402A-99DE-797F1770A123}"/>
    <cellStyle name="20% - Accent2 4 4 2 5" xfId="28981" xr:uid="{BAC2BE8B-71A7-4B5A-BFD2-F2F0F6E242D2}"/>
    <cellStyle name="20% - Accent2 4 4 3" xfId="5761" xr:uid="{00000000-0005-0000-0000-000026010000}"/>
    <cellStyle name="20% - Accent2 4 4 3 2" xfId="22625" xr:uid="{BA374232-3C3E-4B64-9C1B-16593BD55F4A}"/>
    <cellStyle name="20% - Accent2 4 4 3 3" xfId="14196" xr:uid="{B4F9EADB-7913-41CC-8D81-E6D2886E8D4D}"/>
    <cellStyle name="20% - Accent2 4 4 3 4" xfId="31053" xr:uid="{693D7D9B-A89B-44E1-A289-1CD3E3EAC586}"/>
    <cellStyle name="20% - Accent2 4 4 4" xfId="18407" xr:uid="{B435FE9A-4B6E-4FF5-906D-E86578C21235}"/>
    <cellStyle name="20% - Accent2 4 4 5" xfId="9978" xr:uid="{5BDEB2D8-1921-4992-9F74-8D88CE943054}"/>
    <cellStyle name="20% - Accent2 4 4 6" xfId="26836" xr:uid="{F8EEF520-49D9-4CB7-A865-1CF809CD1699}"/>
    <cellStyle name="20% - Accent2 4 5" xfId="1867" xr:uid="{00000000-0005-0000-0000-000027010000}"/>
    <cellStyle name="20% - Accent2 4 5 2" xfId="4096" xr:uid="{00000000-0005-0000-0000-000028010000}"/>
    <cellStyle name="20% - Accent2 4 5 2 2" xfId="8319" xr:uid="{00000000-0005-0000-0000-000029010000}"/>
    <cellStyle name="20% - Accent2 4 5 2 2 2" xfId="25183" xr:uid="{DE0735AE-9DB9-4A1E-8629-5B513404ADBA}"/>
    <cellStyle name="20% - Accent2 4 5 2 2 3" xfId="16754" xr:uid="{01321484-4EE1-4CFF-B3B1-5F39B90E6117}"/>
    <cellStyle name="20% - Accent2 4 5 2 2 4" xfId="33611" xr:uid="{583B01CA-5A1F-4147-81A3-378816ABF950}"/>
    <cellStyle name="20% - Accent2 4 5 2 3" xfId="20965" xr:uid="{FA569DD6-E1F1-4EE3-9245-FBE87985C4BB}"/>
    <cellStyle name="20% - Accent2 4 5 2 4" xfId="12536" xr:uid="{46B6D3A2-4B9E-42A1-9E02-F048F2F3311D}"/>
    <cellStyle name="20% - Accent2 4 5 2 5" xfId="29394" xr:uid="{CFCFB566-0BE6-49D5-8423-9FA49571C95A}"/>
    <cellStyle name="20% - Accent2 4 5 3" xfId="6174" xr:uid="{00000000-0005-0000-0000-00002A010000}"/>
    <cellStyle name="20% - Accent2 4 5 3 2" xfId="23038" xr:uid="{0646F079-193F-4615-8643-A3DCA3789337}"/>
    <cellStyle name="20% - Accent2 4 5 3 3" xfId="14609" xr:uid="{90DC6F03-C3AD-4F64-A8D6-1EC1D139EBA4}"/>
    <cellStyle name="20% - Accent2 4 5 3 4" xfId="31466" xr:uid="{CD7C9D67-3E50-4588-8BF6-1C6F5891BEC1}"/>
    <cellStyle name="20% - Accent2 4 5 4" xfId="18820" xr:uid="{C968F888-AF6A-498C-B547-CF3AAED67FBE}"/>
    <cellStyle name="20% - Accent2 4 5 5" xfId="10391" xr:uid="{8DC8DE72-76E4-407F-8927-D45B2B7EC025}"/>
    <cellStyle name="20% - Accent2 4 5 6" xfId="27249" xr:uid="{E9F08C6C-E0DE-44CC-9ABB-9E8ABD95ACDF}"/>
    <cellStyle name="20% - Accent2 4 6" xfId="2280" xr:uid="{00000000-0005-0000-0000-00002B010000}"/>
    <cellStyle name="20% - Accent2 4 6 2" xfId="6587" xr:uid="{00000000-0005-0000-0000-00002C010000}"/>
    <cellStyle name="20% - Accent2 4 6 2 2" xfId="23451" xr:uid="{B6F33908-0A90-4065-B872-F47CEFCE0CA7}"/>
    <cellStyle name="20% - Accent2 4 6 2 3" xfId="15022" xr:uid="{FA03F662-AA0F-4FC3-9869-343D3C482CC6}"/>
    <cellStyle name="20% - Accent2 4 6 2 4" xfId="31879" xr:uid="{8BBD7A13-27C6-49E0-8EE0-5DA459F1B7DB}"/>
    <cellStyle name="20% - Accent2 4 6 3" xfId="19233" xr:uid="{B15BECC5-25AA-4536-9C17-64E7E4AC358A}"/>
    <cellStyle name="20% - Accent2 4 6 4" xfId="10804" xr:uid="{6FFC42AE-6264-4D4D-BB48-7AF29254794F}"/>
    <cellStyle name="20% - Accent2 4 6 5" xfId="27662" xr:uid="{12DFC298-A3AB-49FA-B128-9D5A5CBA9B97}"/>
    <cellStyle name="20% - Accent2 4 7" xfId="4521" xr:uid="{00000000-0005-0000-0000-00002D010000}"/>
    <cellStyle name="20% - Accent2 4 7 2" xfId="21385" xr:uid="{2A6869A1-45B2-4BCA-BC52-8B0D9BBC4FD8}"/>
    <cellStyle name="20% - Accent2 4 7 3" xfId="12956" xr:uid="{D7698784-A048-4CF4-A03E-6E1C1647D310}"/>
    <cellStyle name="20% - Accent2 4 7 4" xfId="29813" xr:uid="{EED67D60-BCBE-4AEF-A1B6-0DD7A212B1D6}"/>
    <cellStyle name="20% - Accent2 4 8" xfId="17167" xr:uid="{8D5E5C7A-0163-4F46-9E53-2BFDA3A7156B}"/>
    <cellStyle name="20% - Accent2 4 9" xfId="8738" xr:uid="{96855C18-32C8-486B-B14A-93DC39C948DD}"/>
    <cellStyle name="20% - Accent2 5" xfId="579" xr:uid="{00000000-0005-0000-0000-00002E010000}"/>
    <cellStyle name="20% - Accent2 5 2" xfId="2850" xr:uid="{00000000-0005-0000-0000-00002F010000}"/>
    <cellStyle name="20% - Accent2 5 2 2" xfId="7073" xr:uid="{00000000-0005-0000-0000-000030010000}"/>
    <cellStyle name="20% - Accent2 5 2 2 2" xfId="23937" xr:uid="{D8CE5C2F-150D-4202-BC2F-21CF9ED5031D}"/>
    <cellStyle name="20% - Accent2 5 2 2 3" xfId="15508" xr:uid="{42C61562-4E0C-4820-B4A0-A25958A520DB}"/>
    <cellStyle name="20% - Accent2 5 2 2 4" xfId="32365" xr:uid="{D970E1BF-A966-4ACE-ABF7-D25F95D90D35}"/>
    <cellStyle name="20% - Accent2 5 2 3" xfId="19719" xr:uid="{27590CE7-C4E8-407F-9DF8-7FB39024D6A2}"/>
    <cellStyle name="20% - Accent2 5 2 4" xfId="11290" xr:uid="{0BDFB138-C4B0-4E23-8471-4D148D08F080}"/>
    <cellStyle name="20% - Accent2 5 2 5" xfId="28148" xr:uid="{44751124-5779-4BC5-B999-D2EDA0C70A6E}"/>
    <cellStyle name="20% - Accent2 5 3" xfId="4928" xr:uid="{00000000-0005-0000-0000-000031010000}"/>
    <cellStyle name="20% - Accent2 5 3 2" xfId="21792" xr:uid="{302E3A4F-2C45-43E1-9746-26F57022ED2F}"/>
    <cellStyle name="20% - Accent2 5 3 3" xfId="13363" xr:uid="{D5459111-A47A-4ED0-90C6-57BBE0AF94BC}"/>
    <cellStyle name="20% - Accent2 5 3 4" xfId="30220" xr:uid="{56F25720-509A-49CD-983B-34BE53D62593}"/>
    <cellStyle name="20% - Accent2 5 4" xfId="17574" xr:uid="{C58EDC48-694A-44B7-9B4C-D5A76342E060}"/>
    <cellStyle name="20% - Accent2 5 5" xfId="9145" xr:uid="{BFC91C60-49C5-4F26-94F9-F3BBAEB6845F}"/>
    <cellStyle name="20% - Accent2 5 6" xfId="26003" xr:uid="{F6AEC809-0EC6-46EA-A1D1-1223DD246D00}"/>
    <cellStyle name="20% - Accent2 6" xfId="1032" xr:uid="{00000000-0005-0000-0000-000032010000}"/>
    <cellStyle name="20% - Accent2 6 2" xfId="3263" xr:uid="{00000000-0005-0000-0000-000033010000}"/>
    <cellStyle name="20% - Accent2 6 2 2" xfId="7486" xr:uid="{00000000-0005-0000-0000-000034010000}"/>
    <cellStyle name="20% - Accent2 6 2 2 2" xfId="24350" xr:uid="{BE0A5291-5B65-4B25-BA1F-3F11AA5F85E2}"/>
    <cellStyle name="20% - Accent2 6 2 2 3" xfId="15921" xr:uid="{72D92E3B-8073-4394-BCD4-0754D3AD99AA}"/>
    <cellStyle name="20% - Accent2 6 2 2 4" xfId="32778" xr:uid="{194E613B-7D3D-4E85-A1D5-0E15270FDA06}"/>
    <cellStyle name="20% - Accent2 6 2 3" xfId="20132" xr:uid="{0A10CDCA-038E-40DA-B80B-CA507584F319}"/>
    <cellStyle name="20% - Accent2 6 2 4" xfId="11703" xr:uid="{F8FF051C-53B5-42EF-BD34-3480221A53C3}"/>
    <cellStyle name="20% - Accent2 6 2 5" xfId="28561" xr:uid="{D8FE69EA-32BE-4D18-A1BC-5733C69816F4}"/>
    <cellStyle name="20% - Accent2 6 3" xfId="5341" xr:uid="{00000000-0005-0000-0000-000035010000}"/>
    <cellStyle name="20% - Accent2 6 3 2" xfId="22205" xr:uid="{6F314D91-C323-4866-A377-DEC791657B1D}"/>
    <cellStyle name="20% - Accent2 6 3 3" xfId="13776" xr:uid="{75EAF7D8-639B-47A1-8898-2FCC72F9CBC8}"/>
    <cellStyle name="20% - Accent2 6 3 4" xfId="30633" xr:uid="{26902A82-B537-43C0-90E7-A88DCE93DC99}"/>
    <cellStyle name="20% - Accent2 6 4" xfId="17987" xr:uid="{40B5F7E5-88CF-4A8A-8269-A1C2C2F70658}"/>
    <cellStyle name="20% - Accent2 6 5" xfId="9558" xr:uid="{EEB2D78E-187E-4943-A508-2392ECD94D1E}"/>
    <cellStyle name="20% - Accent2 6 6" xfId="26416" xr:uid="{50240941-6ACF-4F4B-AAE5-7765FC2D9F97}"/>
    <cellStyle name="20% - Accent2 7" xfId="1446" xr:uid="{00000000-0005-0000-0000-000036010000}"/>
    <cellStyle name="20% - Accent2 7 2" xfId="3676" xr:uid="{00000000-0005-0000-0000-000037010000}"/>
    <cellStyle name="20% - Accent2 7 2 2" xfId="7899" xr:uid="{00000000-0005-0000-0000-000038010000}"/>
    <cellStyle name="20% - Accent2 7 2 2 2" xfId="24763" xr:uid="{C07A5F4D-4955-49F9-BE15-859123B91C89}"/>
    <cellStyle name="20% - Accent2 7 2 2 3" xfId="16334" xr:uid="{366C9675-D60F-4787-AD32-7B5F7784FAF0}"/>
    <cellStyle name="20% - Accent2 7 2 2 4" xfId="33191" xr:uid="{AFE98EE1-D735-456A-B192-BCB59BE22347}"/>
    <cellStyle name="20% - Accent2 7 2 3" xfId="20545" xr:uid="{38995362-2DBC-476F-B310-9C0092900020}"/>
    <cellStyle name="20% - Accent2 7 2 4" xfId="12116" xr:uid="{2FBE7DD2-AD72-4B32-B1D0-F4BD15EF5D55}"/>
    <cellStyle name="20% - Accent2 7 2 5" xfId="28974" xr:uid="{BF67338A-B574-4719-905E-9E97B9246C81}"/>
    <cellStyle name="20% - Accent2 7 3" xfId="5754" xr:uid="{00000000-0005-0000-0000-000039010000}"/>
    <cellStyle name="20% - Accent2 7 3 2" xfId="22618" xr:uid="{D57A7376-2773-484A-B1EE-D0DBB3D1F16E}"/>
    <cellStyle name="20% - Accent2 7 3 3" xfId="14189" xr:uid="{FCEFAD3D-30B8-4B5C-A301-9ADFCD5FB041}"/>
    <cellStyle name="20% - Accent2 7 3 4" xfId="31046" xr:uid="{9066906F-668D-4F91-B12A-2DFB78D4D4AF}"/>
    <cellStyle name="20% - Accent2 7 4" xfId="18400" xr:uid="{CC2885DF-078C-4095-835A-5E25A310AD6C}"/>
    <cellStyle name="20% - Accent2 7 5" xfId="9971" xr:uid="{1F088F24-62FC-4286-9872-C83E6F051E42}"/>
    <cellStyle name="20% - Accent2 7 6" xfId="26829" xr:uid="{3352F1B2-86FD-4429-B153-6967AE30A3A6}"/>
    <cellStyle name="20% - Accent2 8" xfId="1860" xr:uid="{00000000-0005-0000-0000-00003A010000}"/>
    <cellStyle name="20% - Accent2 8 2" xfId="4089" xr:uid="{00000000-0005-0000-0000-00003B010000}"/>
    <cellStyle name="20% - Accent2 8 2 2" xfId="8312" xr:uid="{00000000-0005-0000-0000-00003C010000}"/>
    <cellStyle name="20% - Accent2 8 2 2 2" xfId="25176" xr:uid="{568282E9-C6C8-4203-B6A2-33324F4E437A}"/>
    <cellStyle name="20% - Accent2 8 2 2 3" xfId="16747" xr:uid="{EDAC4BAA-4381-4EC2-8A4A-8DFAFDB49C66}"/>
    <cellStyle name="20% - Accent2 8 2 2 4" xfId="33604" xr:uid="{C447904D-D80F-44DD-A952-0EF95AB1FD61}"/>
    <cellStyle name="20% - Accent2 8 2 3" xfId="20958" xr:uid="{EE6A2C67-241B-4098-8865-85043AD0F5CA}"/>
    <cellStyle name="20% - Accent2 8 2 4" xfId="12529" xr:uid="{BF8B17D7-8972-4FED-9812-0CB78D67A321}"/>
    <cellStyle name="20% - Accent2 8 2 5" xfId="29387" xr:uid="{EE344A0D-F335-4A00-84DB-A8D7A605F468}"/>
    <cellStyle name="20% - Accent2 8 3" xfId="6167" xr:uid="{00000000-0005-0000-0000-00003D010000}"/>
    <cellStyle name="20% - Accent2 8 3 2" xfId="23031" xr:uid="{B88A7242-9064-41C2-BEE5-9941C3FDCDC3}"/>
    <cellStyle name="20% - Accent2 8 3 3" xfId="14602" xr:uid="{C951E97E-DBEF-41D3-A7CE-A10CA6057098}"/>
    <cellStyle name="20% - Accent2 8 3 4" xfId="31459" xr:uid="{B37DC043-D8D9-4CA0-B58B-C9F42FF279DE}"/>
    <cellStyle name="20% - Accent2 8 4" xfId="18813" xr:uid="{8B0FF363-3CBA-4CE5-9A60-604E91DE6619}"/>
    <cellStyle name="20% - Accent2 8 5" xfId="10384" xr:uid="{D482DC17-4784-494C-A67B-BAB5AF3AAED7}"/>
    <cellStyle name="20% - Accent2 8 6" xfId="27242" xr:uid="{675555D0-26A7-47B9-8FBE-67F91FFA5CE5}"/>
    <cellStyle name="20% - Accent2 9" xfId="2273" xr:uid="{00000000-0005-0000-0000-00003E010000}"/>
    <cellStyle name="20% - Accent2 9 2" xfId="6580" xr:uid="{00000000-0005-0000-0000-00003F010000}"/>
    <cellStyle name="20% - Accent2 9 2 2" xfId="23444" xr:uid="{971F7ECB-5E58-464E-A0CB-4CBD546C70E0}"/>
    <cellStyle name="20% - Accent2 9 2 3" xfId="15015" xr:uid="{79E1EF2C-9753-4D36-A362-D564DD96B89A}"/>
    <cellStyle name="20% - Accent2 9 2 4" xfId="31872" xr:uid="{40389797-AFC6-4029-A9B4-0D35922C023B}"/>
    <cellStyle name="20% - Accent2 9 3" xfId="19226" xr:uid="{28FE4E0F-8D79-4F7B-B774-876508098753}"/>
    <cellStyle name="20% - Accent2 9 4" xfId="10797" xr:uid="{6E9DCC31-32A9-4D80-9AC7-F64DCDDEAFF1}"/>
    <cellStyle name="20% - Accent2 9 5" xfId="27655" xr:uid="{C5A4CC08-6690-4290-B9FC-37846ECC2E71}"/>
    <cellStyle name="20% - Accent3" xfId="17" builtinId="38" customBuiltin="1"/>
    <cellStyle name="20% - Accent3 10" xfId="4522" xr:uid="{00000000-0005-0000-0000-000041010000}"/>
    <cellStyle name="20% - Accent3 10 2" xfId="21386" xr:uid="{9B83CDC7-CD0B-4818-B191-8BEAD646FD6D}"/>
    <cellStyle name="20% - Accent3 10 3" xfId="12957" xr:uid="{A5F54AE4-3BC9-4B58-AF7B-83969B6A2E1D}"/>
    <cellStyle name="20% - Accent3 10 4" xfId="29814" xr:uid="{D1B3F308-EE15-477C-AB7D-92877CF9A576}"/>
    <cellStyle name="20% - Accent3 11" xfId="17168" xr:uid="{5CE40E3C-C9C5-4D79-B34F-4C47E91039E7}"/>
    <cellStyle name="20% - Accent3 12" xfId="8739" xr:uid="{1A9162E4-300D-429B-AFA2-5927E26C2CF4}"/>
    <cellStyle name="20% - Accent3 13" xfId="25597" xr:uid="{B29B444B-455E-44F3-A92E-8F75B0178214}"/>
    <cellStyle name="20% - Accent3 2" xfId="18" xr:uid="{00000000-0005-0000-0000-000042010000}"/>
    <cellStyle name="20% - Accent3 2 10" xfId="17169" xr:uid="{03D43638-C2CA-4C1F-B543-B778C25E289D}"/>
    <cellStyle name="20% - Accent3 2 11" xfId="8740" xr:uid="{05661B00-4179-416B-A700-ED20CB766009}"/>
    <cellStyle name="20% - Accent3 2 12" xfId="25598" xr:uid="{11B9AAC6-DFD3-4EAE-B734-6B1606A09BA8}"/>
    <cellStyle name="20% - Accent3 2 2" xfId="19" xr:uid="{00000000-0005-0000-0000-000043010000}"/>
    <cellStyle name="20% - Accent3 2 2 10" xfId="8741" xr:uid="{5486FB17-6997-484A-A766-982EB704A8D9}"/>
    <cellStyle name="20% - Accent3 2 2 11" xfId="25599" xr:uid="{8F1E11B9-0C8C-498D-B6FB-A0A2BB7BEDF0}"/>
    <cellStyle name="20% - Accent3 2 2 2" xfId="20" xr:uid="{00000000-0005-0000-0000-000044010000}"/>
    <cellStyle name="20% - Accent3 2 2 2 10" xfId="25600" xr:uid="{A9899238-77FD-472F-8A83-9D09627F80B3}"/>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2 2 2" xfId="23948" xr:uid="{7B22E925-2183-4170-BC35-2E3DA656378C}"/>
    <cellStyle name="20% - Accent3 2 2 2 2 2 2 3" xfId="15519" xr:uid="{C8A69C7F-390B-4C61-9765-82F30209D5C6}"/>
    <cellStyle name="20% - Accent3 2 2 2 2 2 2 4" xfId="32376" xr:uid="{5BA92FF1-A67B-44BD-A67D-A24EB988B6F5}"/>
    <cellStyle name="20% - Accent3 2 2 2 2 2 3" xfId="19730" xr:uid="{453C22ED-210C-4CA1-A2A1-F2BCCE0E3C18}"/>
    <cellStyle name="20% - Accent3 2 2 2 2 2 4" xfId="11301" xr:uid="{091BBDE7-8A5F-4373-85A8-FD829CEE5A95}"/>
    <cellStyle name="20% - Accent3 2 2 2 2 2 5" xfId="28159" xr:uid="{83F78984-141D-4C38-838E-596284617D2F}"/>
    <cellStyle name="20% - Accent3 2 2 2 2 3" xfId="4939" xr:uid="{00000000-0005-0000-0000-000048010000}"/>
    <cellStyle name="20% - Accent3 2 2 2 2 3 2" xfId="21803" xr:uid="{265F9E1B-F33F-4FCB-B2F0-A699379206BE}"/>
    <cellStyle name="20% - Accent3 2 2 2 2 3 3" xfId="13374" xr:uid="{D76A2164-0593-469B-BD13-2FFAA43B5D67}"/>
    <cellStyle name="20% - Accent3 2 2 2 2 3 4" xfId="30231" xr:uid="{1E26F958-6985-4B04-9794-C3548C91D034}"/>
    <cellStyle name="20% - Accent3 2 2 2 2 4" xfId="17585" xr:uid="{B8FCBBFF-0CCC-4CEE-A61E-8F254D2507DF}"/>
    <cellStyle name="20% - Accent3 2 2 2 2 5" xfId="9156" xr:uid="{270428E3-69B0-49B1-819A-D0A5BA8D9DD4}"/>
    <cellStyle name="20% - Accent3 2 2 2 2 6" xfId="26014" xr:uid="{12898242-1A9C-4DA1-A7B7-7FC3D440C848}"/>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2 2 2" xfId="24361" xr:uid="{E5F1A84A-AABE-4EE2-BE85-BC696BDA89C4}"/>
    <cellStyle name="20% - Accent3 2 2 2 3 2 2 3" xfId="15932" xr:uid="{5B0A44F9-5F2B-4A90-ADF6-0882A8E8E8DA}"/>
    <cellStyle name="20% - Accent3 2 2 2 3 2 2 4" xfId="32789" xr:uid="{A6485963-667C-4D20-AF45-ECF936C8E743}"/>
    <cellStyle name="20% - Accent3 2 2 2 3 2 3" xfId="20143" xr:uid="{51C384A3-40AD-4294-987B-C1A79E6F7C5E}"/>
    <cellStyle name="20% - Accent3 2 2 2 3 2 4" xfId="11714" xr:uid="{31F7325F-3A26-497A-97AA-4D2F6CDFA120}"/>
    <cellStyle name="20% - Accent3 2 2 2 3 2 5" xfId="28572" xr:uid="{35A4FFCA-C209-4F03-9FCA-5F2E5A0915E5}"/>
    <cellStyle name="20% - Accent3 2 2 2 3 3" xfId="5352" xr:uid="{00000000-0005-0000-0000-00004C010000}"/>
    <cellStyle name="20% - Accent3 2 2 2 3 3 2" xfId="22216" xr:uid="{FC17A127-5464-4F27-A6AE-15D0A525019D}"/>
    <cellStyle name="20% - Accent3 2 2 2 3 3 3" xfId="13787" xr:uid="{847CA296-F8B5-4458-BA68-EBDBA6BC6E13}"/>
    <cellStyle name="20% - Accent3 2 2 2 3 3 4" xfId="30644" xr:uid="{F0661C92-FDDB-4989-B166-ED235A3364CE}"/>
    <cellStyle name="20% - Accent3 2 2 2 3 4" xfId="17998" xr:uid="{AB90AD16-E738-41AF-82C0-2E9699E8D782}"/>
    <cellStyle name="20% - Accent3 2 2 2 3 5" xfId="9569" xr:uid="{2D3F9687-8301-4689-A47C-B25A9BC2728B}"/>
    <cellStyle name="20% - Accent3 2 2 2 3 6" xfId="26427" xr:uid="{AD1024BF-172B-4FB1-A6B5-89E449F3942A}"/>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2 2 2" xfId="24774" xr:uid="{AF8F581D-EC29-4B28-9414-184099C991C2}"/>
    <cellStyle name="20% - Accent3 2 2 2 4 2 2 3" xfId="16345" xr:uid="{84F9650F-C9BF-4134-84D5-AC6594347FD3}"/>
    <cellStyle name="20% - Accent3 2 2 2 4 2 2 4" xfId="33202" xr:uid="{0B3E526A-36FD-4AB2-8602-07B48E6FE186}"/>
    <cellStyle name="20% - Accent3 2 2 2 4 2 3" xfId="20556" xr:uid="{0CC6822A-AB2F-4631-A5ED-7FF552BACAE2}"/>
    <cellStyle name="20% - Accent3 2 2 2 4 2 4" xfId="12127" xr:uid="{46BC4CF6-2AF7-4903-A16C-8650D2F59CD1}"/>
    <cellStyle name="20% - Accent3 2 2 2 4 2 5" xfId="28985" xr:uid="{6C37A3BB-3CD2-4EAE-A650-D5A3E70D1A90}"/>
    <cellStyle name="20% - Accent3 2 2 2 4 3" xfId="5765" xr:uid="{00000000-0005-0000-0000-000050010000}"/>
    <cellStyle name="20% - Accent3 2 2 2 4 3 2" xfId="22629" xr:uid="{C7A12926-3129-4D8A-9746-26EFE9F677F6}"/>
    <cellStyle name="20% - Accent3 2 2 2 4 3 3" xfId="14200" xr:uid="{2CAE2B6C-D8F6-4DCF-8AAE-9C2BBE99A7CF}"/>
    <cellStyle name="20% - Accent3 2 2 2 4 3 4" xfId="31057" xr:uid="{D7C48558-8DC0-40BA-B3C2-38626D3FF76F}"/>
    <cellStyle name="20% - Accent3 2 2 2 4 4" xfId="18411" xr:uid="{5C33E7A4-B3D2-4956-8D19-728608B87B5A}"/>
    <cellStyle name="20% - Accent3 2 2 2 4 5" xfId="9982" xr:uid="{FE05F078-B59B-4A4C-9057-0AF9105784A1}"/>
    <cellStyle name="20% - Accent3 2 2 2 4 6" xfId="26840" xr:uid="{D2B98B32-35AD-4154-B85A-328B4282825C}"/>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2 2 2" xfId="25187" xr:uid="{B7B0054E-0F4A-4532-88CA-B8C77260F393}"/>
    <cellStyle name="20% - Accent3 2 2 2 5 2 2 3" xfId="16758" xr:uid="{2465E968-8FE1-4811-976D-14BDF82E6A6C}"/>
    <cellStyle name="20% - Accent3 2 2 2 5 2 2 4" xfId="33615" xr:uid="{9EC6CCBD-3E09-45E2-85C6-AC582147EEAE}"/>
    <cellStyle name="20% - Accent3 2 2 2 5 2 3" xfId="20969" xr:uid="{CBC9D671-497E-4837-9DC6-68571D304DF7}"/>
    <cellStyle name="20% - Accent3 2 2 2 5 2 4" xfId="12540" xr:uid="{A134C8CC-81BE-4B73-BF49-BB7241186A19}"/>
    <cellStyle name="20% - Accent3 2 2 2 5 2 5" xfId="29398" xr:uid="{6CF89D81-F986-4E5D-B284-0D6F32DDE076}"/>
    <cellStyle name="20% - Accent3 2 2 2 5 3" xfId="6178" xr:uid="{00000000-0005-0000-0000-000054010000}"/>
    <cellStyle name="20% - Accent3 2 2 2 5 3 2" xfId="23042" xr:uid="{89CFA05A-8A33-4ACA-92D2-9F298AEF9870}"/>
    <cellStyle name="20% - Accent3 2 2 2 5 3 3" xfId="14613" xr:uid="{8CC450B3-F843-409A-A7A2-46276CC63612}"/>
    <cellStyle name="20% - Accent3 2 2 2 5 3 4" xfId="31470" xr:uid="{443F4508-B124-4A1A-BC05-140115AF09BC}"/>
    <cellStyle name="20% - Accent3 2 2 2 5 4" xfId="18824" xr:uid="{EE07012F-1AA0-452D-926A-B72F0BCAA4B7}"/>
    <cellStyle name="20% - Accent3 2 2 2 5 5" xfId="10395" xr:uid="{C4AFC6D6-7D03-455F-9F34-92C2DCD22E80}"/>
    <cellStyle name="20% - Accent3 2 2 2 5 6" xfId="27253" xr:uid="{BD06474C-6198-4D4C-8AA6-9CC9E2172E73}"/>
    <cellStyle name="20% - Accent3 2 2 2 6" xfId="2284" xr:uid="{00000000-0005-0000-0000-000055010000}"/>
    <cellStyle name="20% - Accent3 2 2 2 6 2" xfId="6591" xr:uid="{00000000-0005-0000-0000-000056010000}"/>
    <cellStyle name="20% - Accent3 2 2 2 6 2 2" xfId="23455" xr:uid="{BE2C084D-94C8-4A5F-839E-BAE0F0199782}"/>
    <cellStyle name="20% - Accent3 2 2 2 6 2 3" xfId="15026" xr:uid="{F216FD5B-C3BB-4537-8C7D-5D4F7DB9021A}"/>
    <cellStyle name="20% - Accent3 2 2 2 6 2 4" xfId="31883" xr:uid="{042305B9-8922-4BBF-BD30-85C6CB726832}"/>
    <cellStyle name="20% - Accent3 2 2 2 6 3" xfId="19237" xr:uid="{507D4EA2-5655-4622-8EC8-E264DB312CAD}"/>
    <cellStyle name="20% - Accent3 2 2 2 6 4" xfId="10808" xr:uid="{40DACAA8-BE2E-4ADA-92D0-B55B537BB436}"/>
    <cellStyle name="20% - Accent3 2 2 2 6 5" xfId="27666" xr:uid="{FAA977E7-3660-4153-8D65-08A724669178}"/>
    <cellStyle name="20% - Accent3 2 2 2 7" xfId="4525" xr:uid="{00000000-0005-0000-0000-000057010000}"/>
    <cellStyle name="20% - Accent3 2 2 2 7 2" xfId="21389" xr:uid="{CA0AE6DF-5835-4063-AB9B-05D983657DBF}"/>
    <cellStyle name="20% - Accent3 2 2 2 7 3" xfId="12960" xr:uid="{F6F65405-800E-43C0-A487-29F572E8CC04}"/>
    <cellStyle name="20% - Accent3 2 2 2 7 4" xfId="29817" xr:uid="{6D865F31-F2BD-4074-A6B5-511EA73820FF}"/>
    <cellStyle name="20% - Accent3 2 2 2 8" xfId="17171" xr:uid="{9B6C8015-2F3C-4971-8A97-394D1A4B3889}"/>
    <cellStyle name="20% - Accent3 2 2 2 9" xfId="8742" xr:uid="{F8E5E845-8227-41A2-8195-440F6C50A8D0}"/>
    <cellStyle name="20% - Accent3 2 2 3" xfId="589" xr:uid="{00000000-0005-0000-0000-000058010000}"/>
    <cellStyle name="20% - Accent3 2 2 3 2" xfId="2860" xr:uid="{00000000-0005-0000-0000-000059010000}"/>
    <cellStyle name="20% - Accent3 2 2 3 2 2" xfId="7083" xr:uid="{00000000-0005-0000-0000-00005A010000}"/>
    <cellStyle name="20% - Accent3 2 2 3 2 2 2" xfId="23947" xr:uid="{0D762132-E2F1-45DB-A6D5-5EDCE693DBD0}"/>
    <cellStyle name="20% - Accent3 2 2 3 2 2 3" xfId="15518" xr:uid="{3E4F95CD-636B-4BC7-A42E-01881E2B340C}"/>
    <cellStyle name="20% - Accent3 2 2 3 2 2 4" xfId="32375" xr:uid="{2E07BAAC-3D17-4466-9CE2-2831DD8F3FE5}"/>
    <cellStyle name="20% - Accent3 2 2 3 2 3" xfId="19729" xr:uid="{6CA3C1A6-94DF-4681-928A-2A5669A08EC8}"/>
    <cellStyle name="20% - Accent3 2 2 3 2 4" xfId="11300" xr:uid="{4F4346A5-A486-428F-9E56-AEB35BE4AB5F}"/>
    <cellStyle name="20% - Accent3 2 2 3 2 5" xfId="28158" xr:uid="{BF30A6D8-548D-4C5C-B8A2-A9DDD891584C}"/>
    <cellStyle name="20% - Accent3 2 2 3 3" xfId="4938" xr:uid="{00000000-0005-0000-0000-00005B010000}"/>
    <cellStyle name="20% - Accent3 2 2 3 3 2" xfId="21802" xr:uid="{9DFA4898-8A92-4F7D-9A07-F3B54AEE42D6}"/>
    <cellStyle name="20% - Accent3 2 2 3 3 3" xfId="13373" xr:uid="{94384C6B-E990-488E-8164-182382421DDC}"/>
    <cellStyle name="20% - Accent3 2 2 3 3 4" xfId="30230" xr:uid="{3AC237CA-F9C3-4FF3-8938-C03B1EA6536A}"/>
    <cellStyle name="20% - Accent3 2 2 3 4" xfId="17584" xr:uid="{52C7983E-5A4D-4CA4-BEAB-A0D4505AFFB9}"/>
    <cellStyle name="20% - Accent3 2 2 3 5" xfId="9155" xr:uid="{DED9890A-9093-4CF8-A66C-B09B87034F30}"/>
    <cellStyle name="20% - Accent3 2 2 3 6" xfId="26013" xr:uid="{0575D601-05BD-4F88-8769-E03E91F8317A}"/>
    <cellStyle name="20% - Accent3 2 2 4" xfId="1042" xr:uid="{00000000-0005-0000-0000-00005C010000}"/>
    <cellStyle name="20% - Accent3 2 2 4 2" xfId="3273" xr:uid="{00000000-0005-0000-0000-00005D010000}"/>
    <cellStyle name="20% - Accent3 2 2 4 2 2" xfId="7496" xr:uid="{00000000-0005-0000-0000-00005E010000}"/>
    <cellStyle name="20% - Accent3 2 2 4 2 2 2" xfId="24360" xr:uid="{32660286-C07C-4DDA-8655-A2031EB1327E}"/>
    <cellStyle name="20% - Accent3 2 2 4 2 2 3" xfId="15931" xr:uid="{EEE6A945-AFC8-4ABF-A554-EE3DD842F6C1}"/>
    <cellStyle name="20% - Accent3 2 2 4 2 2 4" xfId="32788" xr:uid="{CF9AAD5E-030D-488F-92F9-9D13823D4005}"/>
    <cellStyle name="20% - Accent3 2 2 4 2 3" xfId="20142" xr:uid="{CE57C3C3-9C0E-40F0-AC6F-C43C9191C825}"/>
    <cellStyle name="20% - Accent3 2 2 4 2 4" xfId="11713" xr:uid="{F6B4C90F-3A07-4F72-BB89-95BDA618365B}"/>
    <cellStyle name="20% - Accent3 2 2 4 2 5" xfId="28571" xr:uid="{C0968433-355C-443C-A977-685B68522E18}"/>
    <cellStyle name="20% - Accent3 2 2 4 3" xfId="5351" xr:uid="{00000000-0005-0000-0000-00005F010000}"/>
    <cellStyle name="20% - Accent3 2 2 4 3 2" xfId="22215" xr:uid="{B06760E4-A5D2-40DD-8F47-12CB0689CA12}"/>
    <cellStyle name="20% - Accent3 2 2 4 3 3" xfId="13786" xr:uid="{0E3F6DAA-F8D0-488F-A2CB-C5BCD915DBB3}"/>
    <cellStyle name="20% - Accent3 2 2 4 3 4" xfId="30643" xr:uid="{7481015B-70EC-4C1C-8630-FA0A19DA03AD}"/>
    <cellStyle name="20% - Accent3 2 2 4 4" xfId="17997" xr:uid="{E28EC831-C57C-4EC9-9D01-1F31FCF1CF29}"/>
    <cellStyle name="20% - Accent3 2 2 4 5" xfId="9568" xr:uid="{3F99B2C2-5C0E-4C95-8463-713905FD02F2}"/>
    <cellStyle name="20% - Accent3 2 2 4 6" xfId="26426" xr:uid="{B65C5626-2B19-4B17-B978-480003422970}"/>
    <cellStyle name="20% - Accent3 2 2 5" xfId="1456" xr:uid="{00000000-0005-0000-0000-000060010000}"/>
    <cellStyle name="20% - Accent3 2 2 5 2" xfId="3686" xr:uid="{00000000-0005-0000-0000-000061010000}"/>
    <cellStyle name="20% - Accent3 2 2 5 2 2" xfId="7909" xr:uid="{00000000-0005-0000-0000-000062010000}"/>
    <cellStyle name="20% - Accent3 2 2 5 2 2 2" xfId="24773" xr:uid="{478AA770-ADA7-4D18-AAB4-695C2F2985DA}"/>
    <cellStyle name="20% - Accent3 2 2 5 2 2 3" xfId="16344" xr:uid="{5F1564BC-D64E-427B-BE94-8E9AB55970B8}"/>
    <cellStyle name="20% - Accent3 2 2 5 2 2 4" xfId="33201" xr:uid="{0D08F132-2482-4782-B39E-25794855A749}"/>
    <cellStyle name="20% - Accent3 2 2 5 2 3" xfId="20555" xr:uid="{10D00892-DA09-43E7-BD1B-D30B6B0F1000}"/>
    <cellStyle name="20% - Accent3 2 2 5 2 4" xfId="12126" xr:uid="{0880F1A2-19A3-4804-9FB0-1850C9AECA7F}"/>
    <cellStyle name="20% - Accent3 2 2 5 2 5" xfId="28984" xr:uid="{56B29AEE-4555-4193-97CD-9EBF928A3729}"/>
    <cellStyle name="20% - Accent3 2 2 5 3" xfId="5764" xr:uid="{00000000-0005-0000-0000-000063010000}"/>
    <cellStyle name="20% - Accent3 2 2 5 3 2" xfId="22628" xr:uid="{E94BB64D-22F7-4ACC-86DF-AC1EF0032D51}"/>
    <cellStyle name="20% - Accent3 2 2 5 3 3" xfId="14199" xr:uid="{AB4BFB50-FB2B-44B3-AB94-993C0381C39F}"/>
    <cellStyle name="20% - Accent3 2 2 5 3 4" xfId="31056" xr:uid="{B0800ED8-951D-4C17-9D3F-31E0B1DC6A23}"/>
    <cellStyle name="20% - Accent3 2 2 5 4" xfId="18410" xr:uid="{76DD375D-C525-4948-A981-BE26ADDF1DDD}"/>
    <cellStyle name="20% - Accent3 2 2 5 5" xfId="9981" xr:uid="{43CA2C16-CC28-4C24-84D7-65DB13C5AC98}"/>
    <cellStyle name="20% - Accent3 2 2 5 6" xfId="26839" xr:uid="{0ECB9E92-2641-4630-9284-E96E43A958B6}"/>
    <cellStyle name="20% - Accent3 2 2 6" xfId="1870" xr:uid="{00000000-0005-0000-0000-000064010000}"/>
    <cellStyle name="20% - Accent3 2 2 6 2" xfId="4099" xr:uid="{00000000-0005-0000-0000-000065010000}"/>
    <cellStyle name="20% - Accent3 2 2 6 2 2" xfId="8322" xr:uid="{00000000-0005-0000-0000-000066010000}"/>
    <cellStyle name="20% - Accent3 2 2 6 2 2 2" xfId="25186" xr:uid="{EA82351C-A859-4DC2-B41E-81810E07EC58}"/>
    <cellStyle name="20% - Accent3 2 2 6 2 2 3" xfId="16757" xr:uid="{57A354BB-24B2-43A3-9F9D-1C7C032D951A}"/>
    <cellStyle name="20% - Accent3 2 2 6 2 2 4" xfId="33614" xr:uid="{61B44F57-7FBA-415F-8651-BE50CCA0020C}"/>
    <cellStyle name="20% - Accent3 2 2 6 2 3" xfId="20968" xr:uid="{9C2B3AF4-2B79-4DBC-A05F-A3E90C09095E}"/>
    <cellStyle name="20% - Accent3 2 2 6 2 4" xfId="12539" xr:uid="{CF382DEE-FEFC-45DF-B9D0-A7969AB98056}"/>
    <cellStyle name="20% - Accent3 2 2 6 2 5" xfId="29397" xr:uid="{571AEB0B-B92A-4821-B631-881FF40A3E95}"/>
    <cellStyle name="20% - Accent3 2 2 6 3" xfId="6177" xr:uid="{00000000-0005-0000-0000-000067010000}"/>
    <cellStyle name="20% - Accent3 2 2 6 3 2" xfId="23041" xr:uid="{AD1B6944-0F87-4876-A3CB-D3F98636333D}"/>
    <cellStyle name="20% - Accent3 2 2 6 3 3" xfId="14612" xr:uid="{F185E0CA-9B3F-4308-BECD-9BF397069788}"/>
    <cellStyle name="20% - Accent3 2 2 6 3 4" xfId="31469" xr:uid="{CD236E72-136F-41AB-B52D-2BE14D92902B}"/>
    <cellStyle name="20% - Accent3 2 2 6 4" xfId="18823" xr:uid="{55E5FA17-0BE5-4C7D-B3E4-1F294188F4AC}"/>
    <cellStyle name="20% - Accent3 2 2 6 5" xfId="10394" xr:uid="{FAD0BCD5-7D17-4996-A61A-C8C5120AE1FB}"/>
    <cellStyle name="20% - Accent3 2 2 6 6" xfId="27252" xr:uid="{54942A16-1503-4AD5-8BEB-154761F08C02}"/>
    <cellStyle name="20% - Accent3 2 2 7" xfId="2283" xr:uid="{00000000-0005-0000-0000-000068010000}"/>
    <cellStyle name="20% - Accent3 2 2 7 2" xfId="6590" xr:uid="{00000000-0005-0000-0000-000069010000}"/>
    <cellStyle name="20% - Accent3 2 2 7 2 2" xfId="23454" xr:uid="{1D02D69A-D2C3-4E77-9973-1836A921D8E7}"/>
    <cellStyle name="20% - Accent3 2 2 7 2 3" xfId="15025" xr:uid="{6FE7705D-80FD-426F-8D7F-E7A42EC68527}"/>
    <cellStyle name="20% - Accent3 2 2 7 2 4" xfId="31882" xr:uid="{A007BDC7-79EB-4345-9DFC-D4B5C0C00736}"/>
    <cellStyle name="20% - Accent3 2 2 7 3" xfId="19236" xr:uid="{F11AEBAF-6BF1-4CF5-941C-6CBD3C8004DC}"/>
    <cellStyle name="20% - Accent3 2 2 7 4" xfId="10807" xr:uid="{32368456-0776-4EA0-ABD2-DA3F3FD98F7D}"/>
    <cellStyle name="20% - Accent3 2 2 7 5" xfId="27665" xr:uid="{849644EC-FD5D-467C-A55B-4C915BB71177}"/>
    <cellStyle name="20% - Accent3 2 2 8" xfId="4524" xr:uid="{00000000-0005-0000-0000-00006A010000}"/>
    <cellStyle name="20% - Accent3 2 2 8 2" xfId="21388" xr:uid="{D572FA3F-B577-4F0B-80AA-1C6C49E81E87}"/>
    <cellStyle name="20% - Accent3 2 2 8 3" xfId="12959" xr:uid="{20BB2433-EDA3-41CD-B26A-F0327E4C2A7D}"/>
    <cellStyle name="20% - Accent3 2 2 8 4" xfId="29816" xr:uid="{4D9A5DE7-3928-4900-BB50-6CB6AEBDA370}"/>
    <cellStyle name="20% - Accent3 2 2 9" xfId="17170" xr:uid="{1B998F29-67EF-4CDF-9275-F73431BDAF2E}"/>
    <cellStyle name="20% - Accent3 2 3" xfId="21" xr:uid="{00000000-0005-0000-0000-00006B010000}"/>
    <cellStyle name="20% - Accent3 2 3 10" xfId="25601" xr:uid="{57EEE1CB-D544-495E-9C8E-341AE2937FE6}"/>
    <cellStyle name="20% - Accent3 2 3 2" xfId="591" xr:uid="{00000000-0005-0000-0000-00006C010000}"/>
    <cellStyle name="20% - Accent3 2 3 2 2" xfId="2862" xr:uid="{00000000-0005-0000-0000-00006D010000}"/>
    <cellStyle name="20% - Accent3 2 3 2 2 2" xfId="7085" xr:uid="{00000000-0005-0000-0000-00006E010000}"/>
    <cellStyle name="20% - Accent3 2 3 2 2 2 2" xfId="23949" xr:uid="{DC62BD54-571B-4BD3-B0E0-1AB8E2CF1CF9}"/>
    <cellStyle name="20% - Accent3 2 3 2 2 2 3" xfId="15520" xr:uid="{A27CDE35-D218-4FE7-B0C5-1AEF76E3405E}"/>
    <cellStyle name="20% - Accent3 2 3 2 2 2 4" xfId="32377" xr:uid="{956B2834-CBD3-45B2-8660-A64A142F5B57}"/>
    <cellStyle name="20% - Accent3 2 3 2 2 3" xfId="19731" xr:uid="{5F77B028-447C-4B7F-893B-F3831C370142}"/>
    <cellStyle name="20% - Accent3 2 3 2 2 4" xfId="11302" xr:uid="{B848D42C-F5D5-4CFA-BCE4-71C18CB6F396}"/>
    <cellStyle name="20% - Accent3 2 3 2 2 5" xfId="28160" xr:uid="{80241559-C5B2-4262-9342-7A583A0C4D83}"/>
    <cellStyle name="20% - Accent3 2 3 2 3" xfId="4940" xr:uid="{00000000-0005-0000-0000-00006F010000}"/>
    <cellStyle name="20% - Accent3 2 3 2 3 2" xfId="21804" xr:uid="{8502ECA3-B851-492E-90E7-C7A2A9165499}"/>
    <cellStyle name="20% - Accent3 2 3 2 3 3" xfId="13375" xr:uid="{31AA0D9E-B46F-4116-9BC7-E9D31E2733D6}"/>
    <cellStyle name="20% - Accent3 2 3 2 3 4" xfId="30232" xr:uid="{F0D30D2F-F62B-432C-947C-E9C36DD26EA9}"/>
    <cellStyle name="20% - Accent3 2 3 2 4" xfId="17586" xr:uid="{108CC39C-58D3-4A2B-9454-C0B116C08070}"/>
    <cellStyle name="20% - Accent3 2 3 2 5" xfId="9157" xr:uid="{17616E71-0081-4825-91F1-4ADBF86B0B8E}"/>
    <cellStyle name="20% - Accent3 2 3 2 6" xfId="26015" xr:uid="{FBBAE4A9-1D4A-4A06-995A-7446394FFA57}"/>
    <cellStyle name="20% - Accent3 2 3 3" xfId="1044" xr:uid="{00000000-0005-0000-0000-000070010000}"/>
    <cellStyle name="20% - Accent3 2 3 3 2" xfId="3275" xr:uid="{00000000-0005-0000-0000-000071010000}"/>
    <cellStyle name="20% - Accent3 2 3 3 2 2" xfId="7498" xr:uid="{00000000-0005-0000-0000-000072010000}"/>
    <cellStyle name="20% - Accent3 2 3 3 2 2 2" xfId="24362" xr:uid="{23E87863-C539-48AA-880E-A1DE49288316}"/>
    <cellStyle name="20% - Accent3 2 3 3 2 2 3" xfId="15933" xr:uid="{AE4BE099-5395-450A-9858-66ABEB09DBAF}"/>
    <cellStyle name="20% - Accent3 2 3 3 2 2 4" xfId="32790" xr:uid="{4DD54C3E-356A-4813-A88D-73BFBF4EFF31}"/>
    <cellStyle name="20% - Accent3 2 3 3 2 3" xfId="20144" xr:uid="{FFE749D7-ABE2-49B1-ACF7-9CA5B660667F}"/>
    <cellStyle name="20% - Accent3 2 3 3 2 4" xfId="11715" xr:uid="{C910CEC2-518F-43EF-9974-D8C75F03C438}"/>
    <cellStyle name="20% - Accent3 2 3 3 2 5" xfId="28573" xr:uid="{895EC538-9158-433E-AB2A-C0FC68C413E8}"/>
    <cellStyle name="20% - Accent3 2 3 3 3" xfId="5353" xr:uid="{00000000-0005-0000-0000-000073010000}"/>
    <cellStyle name="20% - Accent3 2 3 3 3 2" xfId="22217" xr:uid="{1DC72C5E-DC54-4F05-BD12-26119C4FEDE8}"/>
    <cellStyle name="20% - Accent3 2 3 3 3 3" xfId="13788" xr:uid="{FC02F3A0-8940-494D-A5FF-C45EDA8601B0}"/>
    <cellStyle name="20% - Accent3 2 3 3 3 4" xfId="30645" xr:uid="{A0EDD844-65BF-435C-B783-4A400E02AB86}"/>
    <cellStyle name="20% - Accent3 2 3 3 4" xfId="17999" xr:uid="{AB480900-6226-4726-B043-740946D2AB68}"/>
    <cellStyle name="20% - Accent3 2 3 3 5" xfId="9570" xr:uid="{B4AE151E-4C5F-4DDB-95F6-A4D64DD7ACF4}"/>
    <cellStyle name="20% - Accent3 2 3 3 6" xfId="26428" xr:uid="{660E9B06-BC41-458E-A00D-A5E1E68B52E1}"/>
    <cellStyle name="20% - Accent3 2 3 4" xfId="1458" xr:uid="{00000000-0005-0000-0000-000074010000}"/>
    <cellStyle name="20% - Accent3 2 3 4 2" xfId="3688" xr:uid="{00000000-0005-0000-0000-000075010000}"/>
    <cellStyle name="20% - Accent3 2 3 4 2 2" xfId="7911" xr:uid="{00000000-0005-0000-0000-000076010000}"/>
    <cellStyle name="20% - Accent3 2 3 4 2 2 2" xfId="24775" xr:uid="{6F80D3FD-76F2-4067-8BFE-8083E87585C7}"/>
    <cellStyle name="20% - Accent3 2 3 4 2 2 3" xfId="16346" xr:uid="{DE2BDAED-F142-449A-AA5F-15A47946FA6E}"/>
    <cellStyle name="20% - Accent3 2 3 4 2 2 4" xfId="33203" xr:uid="{89546DDF-D1B4-444E-8DA3-A1C5A97BF231}"/>
    <cellStyle name="20% - Accent3 2 3 4 2 3" xfId="20557" xr:uid="{77DEFB57-ACE3-449E-B3E7-A03016666957}"/>
    <cellStyle name="20% - Accent3 2 3 4 2 4" xfId="12128" xr:uid="{5FA53225-3D6E-4D22-A594-B7A93573E21E}"/>
    <cellStyle name="20% - Accent3 2 3 4 2 5" xfId="28986" xr:uid="{E2E649C1-D35F-4FE7-9E4E-A1BA15B41DD0}"/>
    <cellStyle name="20% - Accent3 2 3 4 3" xfId="5766" xr:uid="{00000000-0005-0000-0000-000077010000}"/>
    <cellStyle name="20% - Accent3 2 3 4 3 2" xfId="22630" xr:uid="{FD0F176E-8402-4ACC-9718-4B2CBFE4280E}"/>
    <cellStyle name="20% - Accent3 2 3 4 3 3" xfId="14201" xr:uid="{37DD03CE-8ECB-4112-A4FC-0C5DB8F6EE81}"/>
    <cellStyle name="20% - Accent3 2 3 4 3 4" xfId="31058" xr:uid="{9C337131-F7E9-4666-B233-D86FA5A5B1C7}"/>
    <cellStyle name="20% - Accent3 2 3 4 4" xfId="18412" xr:uid="{AD766A91-B5A6-4376-83C7-44955CFD0F8A}"/>
    <cellStyle name="20% - Accent3 2 3 4 5" xfId="9983" xr:uid="{368AB145-2205-47D7-B4D0-17151A9C7E0A}"/>
    <cellStyle name="20% - Accent3 2 3 4 6" xfId="26841" xr:uid="{F3A4C12E-643B-4AA5-8F43-09F9AB0A6AF0}"/>
    <cellStyle name="20% - Accent3 2 3 5" xfId="1872" xr:uid="{00000000-0005-0000-0000-000078010000}"/>
    <cellStyle name="20% - Accent3 2 3 5 2" xfId="4101" xr:uid="{00000000-0005-0000-0000-000079010000}"/>
    <cellStyle name="20% - Accent3 2 3 5 2 2" xfId="8324" xr:uid="{00000000-0005-0000-0000-00007A010000}"/>
    <cellStyle name="20% - Accent3 2 3 5 2 2 2" xfId="25188" xr:uid="{3C409BB5-56F4-4260-A4A5-52219D82BD9C}"/>
    <cellStyle name="20% - Accent3 2 3 5 2 2 3" xfId="16759" xr:uid="{26B68734-5926-4DE3-A322-3A1922C00133}"/>
    <cellStyle name="20% - Accent3 2 3 5 2 2 4" xfId="33616" xr:uid="{FB4DD91A-3C39-470E-8D49-C3527AC82C08}"/>
    <cellStyle name="20% - Accent3 2 3 5 2 3" xfId="20970" xr:uid="{AF3A4CFF-F981-45CA-A953-C582D1426222}"/>
    <cellStyle name="20% - Accent3 2 3 5 2 4" xfId="12541" xr:uid="{C1014592-832E-4317-8B3B-CF327ADBB17A}"/>
    <cellStyle name="20% - Accent3 2 3 5 2 5" xfId="29399" xr:uid="{8A958B73-F18A-447A-8002-29CB4779B06C}"/>
    <cellStyle name="20% - Accent3 2 3 5 3" xfId="6179" xr:uid="{00000000-0005-0000-0000-00007B010000}"/>
    <cellStyle name="20% - Accent3 2 3 5 3 2" xfId="23043" xr:uid="{ED955636-E915-4225-BFC8-1B92BF4317BF}"/>
    <cellStyle name="20% - Accent3 2 3 5 3 3" xfId="14614" xr:uid="{319D00D5-F7BB-42EC-8F59-C4BF3A29EF2F}"/>
    <cellStyle name="20% - Accent3 2 3 5 3 4" xfId="31471" xr:uid="{3424D452-B43C-4DCB-BFDB-25C05702A61C}"/>
    <cellStyle name="20% - Accent3 2 3 5 4" xfId="18825" xr:uid="{1D211867-93D4-444B-9C7E-A5600F63757D}"/>
    <cellStyle name="20% - Accent3 2 3 5 5" xfId="10396" xr:uid="{8E25617F-FAC1-4F3D-ABAB-2E0432A3E00E}"/>
    <cellStyle name="20% - Accent3 2 3 5 6" xfId="27254" xr:uid="{67D914A4-F528-40CE-9B61-9803EB2660D0}"/>
    <cellStyle name="20% - Accent3 2 3 6" xfId="2285" xr:uid="{00000000-0005-0000-0000-00007C010000}"/>
    <cellStyle name="20% - Accent3 2 3 6 2" xfId="6592" xr:uid="{00000000-0005-0000-0000-00007D010000}"/>
    <cellStyle name="20% - Accent3 2 3 6 2 2" xfId="23456" xr:uid="{16B4032B-182E-424B-8D9D-1A9EB533EC2C}"/>
    <cellStyle name="20% - Accent3 2 3 6 2 3" xfId="15027" xr:uid="{C6EC4C35-735B-4038-9307-BA33DC55B58E}"/>
    <cellStyle name="20% - Accent3 2 3 6 2 4" xfId="31884" xr:uid="{9F15F3F4-FF79-4B69-A036-E0C41BE4C5A8}"/>
    <cellStyle name="20% - Accent3 2 3 6 3" xfId="19238" xr:uid="{1A8B6FAC-D2D3-44EE-90FE-CADEFEC82012}"/>
    <cellStyle name="20% - Accent3 2 3 6 4" xfId="10809" xr:uid="{0BC5D6CC-AC5A-4B8D-AC12-00274556D1DB}"/>
    <cellStyle name="20% - Accent3 2 3 6 5" xfId="27667" xr:uid="{8C0A884B-5B2A-4A61-99CE-57CCA61B5297}"/>
    <cellStyle name="20% - Accent3 2 3 7" xfId="4526" xr:uid="{00000000-0005-0000-0000-00007E010000}"/>
    <cellStyle name="20% - Accent3 2 3 7 2" xfId="21390" xr:uid="{6E57B06B-77E8-4E2B-A323-FAD328941572}"/>
    <cellStyle name="20% - Accent3 2 3 7 3" xfId="12961" xr:uid="{3D309324-8AFA-4140-924C-55F5BAEA5DC9}"/>
    <cellStyle name="20% - Accent3 2 3 7 4" xfId="29818" xr:uid="{11888166-E4AF-47E4-8DD4-C70083AA4C84}"/>
    <cellStyle name="20% - Accent3 2 3 8" xfId="17172" xr:uid="{EC81A154-3438-4F0B-A054-3EF67A8BC89F}"/>
    <cellStyle name="20% - Accent3 2 3 9" xfId="8743" xr:uid="{2F98D472-90DC-444E-9E7C-A47CDCCE8D99}"/>
    <cellStyle name="20% - Accent3 2 4" xfId="588" xr:uid="{00000000-0005-0000-0000-00007F010000}"/>
    <cellStyle name="20% - Accent3 2 4 2" xfId="2859" xr:uid="{00000000-0005-0000-0000-000080010000}"/>
    <cellStyle name="20% - Accent3 2 4 2 2" xfId="7082" xr:uid="{00000000-0005-0000-0000-000081010000}"/>
    <cellStyle name="20% - Accent3 2 4 2 2 2" xfId="23946" xr:uid="{C08B0893-9C9D-4DDD-9B76-E62043554626}"/>
    <cellStyle name="20% - Accent3 2 4 2 2 3" xfId="15517" xr:uid="{2382785C-8F35-44AD-9C76-1972DD9C10F1}"/>
    <cellStyle name="20% - Accent3 2 4 2 2 4" xfId="32374" xr:uid="{993635C6-C0B8-4B16-A4F8-052AD4C2D096}"/>
    <cellStyle name="20% - Accent3 2 4 2 3" xfId="19728" xr:uid="{539E50DC-1BCF-4007-9973-23567E4231C9}"/>
    <cellStyle name="20% - Accent3 2 4 2 4" xfId="11299" xr:uid="{650E7945-2B20-4001-BF95-F58C7F56B525}"/>
    <cellStyle name="20% - Accent3 2 4 2 5" xfId="28157" xr:uid="{0BE33098-ED1F-4B2A-B711-CC73F368CF50}"/>
    <cellStyle name="20% - Accent3 2 4 3" xfId="4937" xr:uid="{00000000-0005-0000-0000-000082010000}"/>
    <cellStyle name="20% - Accent3 2 4 3 2" xfId="21801" xr:uid="{CF508ACD-2997-459E-BFF9-26C034838E28}"/>
    <cellStyle name="20% - Accent3 2 4 3 3" xfId="13372" xr:uid="{D819B51C-B497-43B7-AE1B-71F1B5C18E7A}"/>
    <cellStyle name="20% - Accent3 2 4 3 4" xfId="30229" xr:uid="{C3987AE5-C0B6-4694-B835-74490B7B36AC}"/>
    <cellStyle name="20% - Accent3 2 4 4" xfId="17583" xr:uid="{16D10E13-3F45-4BAD-B321-C0E8A41BA25C}"/>
    <cellStyle name="20% - Accent3 2 4 5" xfId="9154" xr:uid="{F85CE86B-3043-47E0-B0CE-5FC73BF73E13}"/>
    <cellStyle name="20% - Accent3 2 4 6" xfId="26012" xr:uid="{95CFDE49-BF10-49B1-B458-6B78CE24F122}"/>
    <cellStyle name="20% - Accent3 2 5" xfId="1041" xr:uid="{00000000-0005-0000-0000-000083010000}"/>
    <cellStyle name="20% - Accent3 2 5 2" xfId="3272" xr:uid="{00000000-0005-0000-0000-000084010000}"/>
    <cellStyle name="20% - Accent3 2 5 2 2" xfId="7495" xr:uid="{00000000-0005-0000-0000-000085010000}"/>
    <cellStyle name="20% - Accent3 2 5 2 2 2" xfId="24359" xr:uid="{46343F27-DC86-459F-9997-DC6090CEFB22}"/>
    <cellStyle name="20% - Accent3 2 5 2 2 3" xfId="15930" xr:uid="{7CE588B1-9DA4-4427-9BB1-44068AFF6FA8}"/>
    <cellStyle name="20% - Accent3 2 5 2 2 4" xfId="32787" xr:uid="{27965E5F-F5EC-4065-9A01-1A8D42C929BF}"/>
    <cellStyle name="20% - Accent3 2 5 2 3" xfId="20141" xr:uid="{EAA2F8FC-5BA1-41C2-9EDC-0E86048BCC66}"/>
    <cellStyle name="20% - Accent3 2 5 2 4" xfId="11712" xr:uid="{86CB5BFA-6AC9-420E-94ED-B0C6C39C088D}"/>
    <cellStyle name="20% - Accent3 2 5 2 5" xfId="28570" xr:uid="{5DDF423C-4A26-4732-8091-5F3361F61FD7}"/>
    <cellStyle name="20% - Accent3 2 5 3" xfId="5350" xr:uid="{00000000-0005-0000-0000-000086010000}"/>
    <cellStyle name="20% - Accent3 2 5 3 2" xfId="22214" xr:uid="{E5396A76-2D6F-482E-9B04-D146986BC19B}"/>
    <cellStyle name="20% - Accent3 2 5 3 3" xfId="13785" xr:uid="{5A3EE155-DE80-441C-82D7-B3841F43BBE1}"/>
    <cellStyle name="20% - Accent3 2 5 3 4" xfId="30642" xr:uid="{0062DFF6-7A16-4129-97AC-624E77C18C06}"/>
    <cellStyle name="20% - Accent3 2 5 4" xfId="17996" xr:uid="{69B37A25-1BA2-427F-9409-011929672442}"/>
    <cellStyle name="20% - Accent3 2 5 5" xfId="9567" xr:uid="{684F832E-CF77-47CF-9A07-6A315D4B21F6}"/>
    <cellStyle name="20% - Accent3 2 5 6" xfId="26425" xr:uid="{D9E4F009-8E0C-4B74-B935-67205451AA68}"/>
    <cellStyle name="20% - Accent3 2 6" xfId="1455" xr:uid="{00000000-0005-0000-0000-000087010000}"/>
    <cellStyle name="20% - Accent3 2 6 2" xfId="3685" xr:uid="{00000000-0005-0000-0000-000088010000}"/>
    <cellStyle name="20% - Accent3 2 6 2 2" xfId="7908" xr:uid="{00000000-0005-0000-0000-000089010000}"/>
    <cellStyle name="20% - Accent3 2 6 2 2 2" xfId="24772" xr:uid="{201970EC-3D64-4109-B9FA-94FDF78A79BB}"/>
    <cellStyle name="20% - Accent3 2 6 2 2 3" xfId="16343" xr:uid="{D7519B99-761D-4150-97D3-4C5F172178BE}"/>
    <cellStyle name="20% - Accent3 2 6 2 2 4" xfId="33200" xr:uid="{7A121161-E86E-4FD7-A04C-C17D86A23D46}"/>
    <cellStyle name="20% - Accent3 2 6 2 3" xfId="20554" xr:uid="{6F37F5EA-B912-46E6-98B0-60FDE17F3BBD}"/>
    <cellStyle name="20% - Accent3 2 6 2 4" xfId="12125" xr:uid="{1CDBDA14-AE94-4E60-B85F-3D994CB59E37}"/>
    <cellStyle name="20% - Accent3 2 6 2 5" xfId="28983" xr:uid="{5F8B9B6F-668F-4309-A17A-D9314B57578B}"/>
    <cellStyle name="20% - Accent3 2 6 3" xfId="5763" xr:uid="{00000000-0005-0000-0000-00008A010000}"/>
    <cellStyle name="20% - Accent3 2 6 3 2" xfId="22627" xr:uid="{38F20299-CC80-4F07-8229-C9583D793664}"/>
    <cellStyle name="20% - Accent3 2 6 3 3" xfId="14198" xr:uid="{D70EE626-BE4C-4ABC-A4B6-06CFB724C22D}"/>
    <cellStyle name="20% - Accent3 2 6 3 4" xfId="31055" xr:uid="{4723F161-A266-43A9-97E4-B9F5C76459E5}"/>
    <cellStyle name="20% - Accent3 2 6 4" xfId="18409" xr:uid="{E982AFB3-96B9-49D0-806C-6DFD47E0FB78}"/>
    <cellStyle name="20% - Accent3 2 6 5" xfId="9980" xr:uid="{81B49876-2E10-4DE3-B6A2-3EA280026107}"/>
    <cellStyle name="20% - Accent3 2 6 6" xfId="26838" xr:uid="{7A7FD719-C138-4F44-9D30-689D9FF5193E}"/>
    <cellStyle name="20% - Accent3 2 7" xfId="1869" xr:uid="{00000000-0005-0000-0000-00008B010000}"/>
    <cellStyle name="20% - Accent3 2 7 2" xfId="4098" xr:uid="{00000000-0005-0000-0000-00008C010000}"/>
    <cellStyle name="20% - Accent3 2 7 2 2" xfId="8321" xr:uid="{00000000-0005-0000-0000-00008D010000}"/>
    <cellStyle name="20% - Accent3 2 7 2 2 2" xfId="25185" xr:uid="{9C4654E1-84A7-49FE-9A1B-40270D8A548B}"/>
    <cellStyle name="20% - Accent3 2 7 2 2 3" xfId="16756" xr:uid="{04B47673-8DB0-4E07-BC3F-77FBB6A77A4D}"/>
    <cellStyle name="20% - Accent3 2 7 2 2 4" xfId="33613" xr:uid="{EEDD46F8-70E7-4A56-83E6-74EB30B91054}"/>
    <cellStyle name="20% - Accent3 2 7 2 3" xfId="20967" xr:uid="{DF1D1CC0-1F46-4D12-9FA6-EC7BB59E0B55}"/>
    <cellStyle name="20% - Accent3 2 7 2 4" xfId="12538" xr:uid="{97E0248B-5F53-47CC-A7C8-A1316698505A}"/>
    <cellStyle name="20% - Accent3 2 7 2 5" xfId="29396" xr:uid="{B60499A7-253F-416B-AD70-656C9DA5682D}"/>
    <cellStyle name="20% - Accent3 2 7 3" xfId="6176" xr:uid="{00000000-0005-0000-0000-00008E010000}"/>
    <cellStyle name="20% - Accent3 2 7 3 2" xfId="23040" xr:uid="{819CBC36-F2D0-43BB-BE14-604D0DFC755A}"/>
    <cellStyle name="20% - Accent3 2 7 3 3" xfId="14611" xr:uid="{059155A3-F4E4-4C70-AB53-F9B58382915E}"/>
    <cellStyle name="20% - Accent3 2 7 3 4" xfId="31468" xr:uid="{299E6286-4D85-4E89-81CC-5A8575B330E7}"/>
    <cellStyle name="20% - Accent3 2 7 4" xfId="18822" xr:uid="{1AE4E092-C5D4-406C-ADB1-79A51FC9D8FA}"/>
    <cellStyle name="20% - Accent3 2 7 5" xfId="10393" xr:uid="{93FB8FA6-23CE-4851-906E-5565AA11E348}"/>
    <cellStyle name="20% - Accent3 2 7 6" xfId="27251" xr:uid="{C47960B9-6AE8-4270-ABEB-FFA079DCAF31}"/>
    <cellStyle name="20% - Accent3 2 8" xfId="2282" xr:uid="{00000000-0005-0000-0000-00008F010000}"/>
    <cellStyle name="20% - Accent3 2 8 2" xfId="6589" xr:uid="{00000000-0005-0000-0000-000090010000}"/>
    <cellStyle name="20% - Accent3 2 8 2 2" xfId="23453" xr:uid="{37360619-F544-41CF-93BE-4EAFB89212D1}"/>
    <cellStyle name="20% - Accent3 2 8 2 3" xfId="15024" xr:uid="{5589C57D-05B0-4B44-8AC4-9CEDF7BA65C2}"/>
    <cellStyle name="20% - Accent3 2 8 2 4" xfId="31881" xr:uid="{97990477-9DC1-4998-8C42-42FD8BA0F0FF}"/>
    <cellStyle name="20% - Accent3 2 8 3" xfId="19235" xr:uid="{FA734C46-9B77-4174-BC08-E3A815CF354C}"/>
    <cellStyle name="20% - Accent3 2 8 4" xfId="10806" xr:uid="{ED81C550-D0DB-42A7-B91B-078102F36C38}"/>
    <cellStyle name="20% - Accent3 2 8 5" xfId="27664" xr:uid="{7F94091D-303A-4DF1-9D75-CE1E0521E665}"/>
    <cellStyle name="20% - Accent3 2 9" xfId="4523" xr:uid="{00000000-0005-0000-0000-000091010000}"/>
    <cellStyle name="20% - Accent3 2 9 2" xfId="21387" xr:uid="{4F262365-ADC7-453B-B36D-7F735AC59F4C}"/>
    <cellStyle name="20% - Accent3 2 9 3" xfId="12958" xr:uid="{BFF4138C-AA1B-4827-8068-7EB393AFCAD8}"/>
    <cellStyle name="20% - Accent3 2 9 4" xfId="29815" xr:uid="{676BD826-9F0E-4A4B-8115-180F28F50C2E}"/>
    <cellStyle name="20% - Accent3 3" xfId="22" xr:uid="{00000000-0005-0000-0000-000092010000}"/>
    <cellStyle name="20% - Accent3 3 10" xfId="8744" xr:uid="{268BDBDE-85F9-4E64-B28C-184DF9C9ED89}"/>
    <cellStyle name="20% - Accent3 3 11" xfId="25602" xr:uid="{69D93138-A5FE-45C2-BEFA-A0DE02829085}"/>
    <cellStyle name="20% - Accent3 3 2" xfId="23" xr:uid="{00000000-0005-0000-0000-000093010000}"/>
    <cellStyle name="20% - Accent3 3 2 10" xfId="25603" xr:uid="{ACC03888-6084-4897-B53C-947B28902D9E}"/>
    <cellStyle name="20% - Accent3 3 2 2" xfId="593" xr:uid="{00000000-0005-0000-0000-000094010000}"/>
    <cellStyle name="20% - Accent3 3 2 2 2" xfId="2864" xr:uid="{00000000-0005-0000-0000-000095010000}"/>
    <cellStyle name="20% - Accent3 3 2 2 2 2" xfId="7087" xr:uid="{00000000-0005-0000-0000-000096010000}"/>
    <cellStyle name="20% - Accent3 3 2 2 2 2 2" xfId="23951" xr:uid="{38908A83-CC94-4B38-AA1E-0390E7730AD0}"/>
    <cellStyle name="20% - Accent3 3 2 2 2 2 3" xfId="15522" xr:uid="{CEB0E090-D9CB-4046-9E7A-548DA57562A9}"/>
    <cellStyle name="20% - Accent3 3 2 2 2 2 4" xfId="32379" xr:uid="{4512AC9A-6F16-4FB7-8C1F-9DBF7256792C}"/>
    <cellStyle name="20% - Accent3 3 2 2 2 3" xfId="19733" xr:uid="{7F170A24-807B-45C4-B675-37BF5292CB74}"/>
    <cellStyle name="20% - Accent3 3 2 2 2 4" xfId="11304" xr:uid="{C9A0A695-4845-444E-9264-CF0C23A05A03}"/>
    <cellStyle name="20% - Accent3 3 2 2 2 5" xfId="28162" xr:uid="{BB6A0264-D008-407C-A85E-9A59777C9748}"/>
    <cellStyle name="20% - Accent3 3 2 2 3" xfId="4942" xr:uid="{00000000-0005-0000-0000-000097010000}"/>
    <cellStyle name="20% - Accent3 3 2 2 3 2" xfId="21806" xr:uid="{141D147C-BC73-4D65-AD98-A0F0D3130A52}"/>
    <cellStyle name="20% - Accent3 3 2 2 3 3" xfId="13377" xr:uid="{6694749B-FD0A-47E1-9A28-E60895023B22}"/>
    <cellStyle name="20% - Accent3 3 2 2 3 4" xfId="30234" xr:uid="{F43327D7-D4CC-42E4-A55D-3DB13224F07A}"/>
    <cellStyle name="20% - Accent3 3 2 2 4" xfId="17588" xr:uid="{AD7A08FA-63D8-426B-9EF5-49C14B8FF60A}"/>
    <cellStyle name="20% - Accent3 3 2 2 5" xfId="9159" xr:uid="{82F1B1A1-FBA6-4B2B-A176-85D6190AF434}"/>
    <cellStyle name="20% - Accent3 3 2 2 6" xfId="26017" xr:uid="{5A07177E-3EC3-4EC1-8745-427E52C50CDE}"/>
    <cellStyle name="20% - Accent3 3 2 3" xfId="1046" xr:uid="{00000000-0005-0000-0000-000098010000}"/>
    <cellStyle name="20% - Accent3 3 2 3 2" xfId="3277" xr:uid="{00000000-0005-0000-0000-000099010000}"/>
    <cellStyle name="20% - Accent3 3 2 3 2 2" xfId="7500" xr:uid="{00000000-0005-0000-0000-00009A010000}"/>
    <cellStyle name="20% - Accent3 3 2 3 2 2 2" xfId="24364" xr:uid="{5FD4797E-0344-451B-8FAC-5FC0E314581B}"/>
    <cellStyle name="20% - Accent3 3 2 3 2 2 3" xfId="15935" xr:uid="{283CF778-184A-4101-8DAD-B1325F07638E}"/>
    <cellStyle name="20% - Accent3 3 2 3 2 2 4" xfId="32792" xr:uid="{0F43C5F6-5913-403A-8D4C-12C433BE8F50}"/>
    <cellStyle name="20% - Accent3 3 2 3 2 3" xfId="20146" xr:uid="{9E912AF8-9302-468F-93F3-D7EBF11DA0E5}"/>
    <cellStyle name="20% - Accent3 3 2 3 2 4" xfId="11717" xr:uid="{54A42F23-978C-4120-8976-ECEF8283BC1A}"/>
    <cellStyle name="20% - Accent3 3 2 3 2 5" xfId="28575" xr:uid="{BFE5A086-437E-4009-8DEA-67C9EC225239}"/>
    <cellStyle name="20% - Accent3 3 2 3 3" xfId="5355" xr:uid="{00000000-0005-0000-0000-00009B010000}"/>
    <cellStyle name="20% - Accent3 3 2 3 3 2" xfId="22219" xr:uid="{D1BE9F40-9E40-4C00-B711-A21D1CDF6514}"/>
    <cellStyle name="20% - Accent3 3 2 3 3 3" xfId="13790" xr:uid="{40A6D49C-FC88-4D5B-BE60-FC45BFDD46CF}"/>
    <cellStyle name="20% - Accent3 3 2 3 3 4" xfId="30647" xr:uid="{F7CEF3F0-6494-4ED2-8BFF-FF9B3DD09708}"/>
    <cellStyle name="20% - Accent3 3 2 3 4" xfId="18001" xr:uid="{783B02A2-2566-44B6-B432-19D26A0736D6}"/>
    <cellStyle name="20% - Accent3 3 2 3 5" xfId="9572" xr:uid="{D91339A0-8260-453E-87E7-7467498580DA}"/>
    <cellStyle name="20% - Accent3 3 2 3 6" xfId="26430" xr:uid="{3DC1AA06-3782-4EE2-B2EA-D1888B79156C}"/>
    <cellStyle name="20% - Accent3 3 2 4" xfId="1460" xr:uid="{00000000-0005-0000-0000-00009C010000}"/>
    <cellStyle name="20% - Accent3 3 2 4 2" xfId="3690" xr:uid="{00000000-0005-0000-0000-00009D010000}"/>
    <cellStyle name="20% - Accent3 3 2 4 2 2" xfId="7913" xr:uid="{00000000-0005-0000-0000-00009E010000}"/>
    <cellStyle name="20% - Accent3 3 2 4 2 2 2" xfId="24777" xr:uid="{0341BCFA-E430-4F8B-B4ED-5D402DF10F36}"/>
    <cellStyle name="20% - Accent3 3 2 4 2 2 3" xfId="16348" xr:uid="{7CFFA012-3522-4A88-B749-CFC72E687DE7}"/>
    <cellStyle name="20% - Accent3 3 2 4 2 2 4" xfId="33205" xr:uid="{861777BB-170E-4707-8824-C13B8DE56190}"/>
    <cellStyle name="20% - Accent3 3 2 4 2 3" xfId="20559" xr:uid="{3DA494C9-0D77-4786-84B3-C692C8A026A3}"/>
    <cellStyle name="20% - Accent3 3 2 4 2 4" xfId="12130" xr:uid="{E49985FE-07BE-45B9-82EE-13F2CB72C2B1}"/>
    <cellStyle name="20% - Accent3 3 2 4 2 5" xfId="28988" xr:uid="{5020F6C9-F827-4156-AF7E-4D45BA3CABC6}"/>
    <cellStyle name="20% - Accent3 3 2 4 3" xfId="5768" xr:uid="{00000000-0005-0000-0000-00009F010000}"/>
    <cellStyle name="20% - Accent3 3 2 4 3 2" xfId="22632" xr:uid="{45A4688C-BE68-4B69-800B-1B61CF0204AA}"/>
    <cellStyle name="20% - Accent3 3 2 4 3 3" xfId="14203" xr:uid="{907EDF44-B0CC-46B9-A869-BFD27EE3B0C4}"/>
    <cellStyle name="20% - Accent3 3 2 4 3 4" xfId="31060" xr:uid="{634B6139-C652-412E-BCEB-B5137CDA6159}"/>
    <cellStyle name="20% - Accent3 3 2 4 4" xfId="18414" xr:uid="{185F3297-2F5B-4999-B4B9-CDD5BCE0BF92}"/>
    <cellStyle name="20% - Accent3 3 2 4 5" xfId="9985" xr:uid="{F4FD5DFC-CF1E-40DB-BD41-92E3CFF3E0FE}"/>
    <cellStyle name="20% - Accent3 3 2 4 6" xfId="26843" xr:uid="{507638A2-BB4F-489F-956E-4CA2E708C724}"/>
    <cellStyle name="20% - Accent3 3 2 5" xfId="1874" xr:uid="{00000000-0005-0000-0000-0000A0010000}"/>
    <cellStyle name="20% - Accent3 3 2 5 2" xfId="4103" xr:uid="{00000000-0005-0000-0000-0000A1010000}"/>
    <cellStyle name="20% - Accent3 3 2 5 2 2" xfId="8326" xr:uid="{00000000-0005-0000-0000-0000A2010000}"/>
    <cellStyle name="20% - Accent3 3 2 5 2 2 2" xfId="25190" xr:uid="{2E67935F-C12E-4BFD-9053-6F07AA778863}"/>
    <cellStyle name="20% - Accent3 3 2 5 2 2 3" xfId="16761" xr:uid="{058B50DA-7207-4D8E-B6C1-085FD8DC325D}"/>
    <cellStyle name="20% - Accent3 3 2 5 2 2 4" xfId="33618" xr:uid="{3554E865-6421-488E-9C39-32E7DB026DBC}"/>
    <cellStyle name="20% - Accent3 3 2 5 2 3" xfId="20972" xr:uid="{CB6D569F-4031-4B90-A5BE-62B1A64FD306}"/>
    <cellStyle name="20% - Accent3 3 2 5 2 4" xfId="12543" xr:uid="{03DE579F-B8F4-4608-A827-3A72432908DB}"/>
    <cellStyle name="20% - Accent3 3 2 5 2 5" xfId="29401" xr:uid="{B830177B-B5DD-49F1-8559-7619D7589C0A}"/>
    <cellStyle name="20% - Accent3 3 2 5 3" xfId="6181" xr:uid="{00000000-0005-0000-0000-0000A3010000}"/>
    <cellStyle name="20% - Accent3 3 2 5 3 2" xfId="23045" xr:uid="{1DF9D44F-60B7-48A3-BC6C-CAEABAF558F3}"/>
    <cellStyle name="20% - Accent3 3 2 5 3 3" xfId="14616" xr:uid="{051FE108-7695-4462-A90B-7609AFE003E1}"/>
    <cellStyle name="20% - Accent3 3 2 5 3 4" xfId="31473" xr:uid="{BDB2F9F1-3560-48CD-9532-AE5D8A2858EF}"/>
    <cellStyle name="20% - Accent3 3 2 5 4" xfId="18827" xr:uid="{E137F6A8-7167-4ABD-BC67-0D6C7BD86056}"/>
    <cellStyle name="20% - Accent3 3 2 5 5" xfId="10398" xr:uid="{6915C94D-3B16-410C-8538-EF4E5CC3AB9A}"/>
    <cellStyle name="20% - Accent3 3 2 5 6" xfId="27256" xr:uid="{6294700E-6FFE-44A6-8B3D-AB56679D2044}"/>
    <cellStyle name="20% - Accent3 3 2 6" xfId="2287" xr:uid="{00000000-0005-0000-0000-0000A4010000}"/>
    <cellStyle name="20% - Accent3 3 2 6 2" xfId="6594" xr:uid="{00000000-0005-0000-0000-0000A5010000}"/>
    <cellStyle name="20% - Accent3 3 2 6 2 2" xfId="23458" xr:uid="{959159ED-1ACE-4B94-AD57-902D04AF0915}"/>
    <cellStyle name="20% - Accent3 3 2 6 2 3" xfId="15029" xr:uid="{07B60C34-8004-4349-836C-FEA634E88113}"/>
    <cellStyle name="20% - Accent3 3 2 6 2 4" xfId="31886" xr:uid="{14D09B3E-54AB-4A1A-AABA-4E1409C5579F}"/>
    <cellStyle name="20% - Accent3 3 2 6 3" xfId="19240" xr:uid="{61E81091-C04F-4B63-B423-7F757103B98E}"/>
    <cellStyle name="20% - Accent3 3 2 6 4" xfId="10811" xr:uid="{DB33C1F6-1A8D-45AA-A361-EBCBB8F07CFE}"/>
    <cellStyle name="20% - Accent3 3 2 6 5" xfId="27669" xr:uid="{A61E81EE-E0D7-4815-A247-E105D682C957}"/>
    <cellStyle name="20% - Accent3 3 2 7" xfId="4528" xr:uid="{00000000-0005-0000-0000-0000A6010000}"/>
    <cellStyle name="20% - Accent3 3 2 7 2" xfId="21392" xr:uid="{90BB0963-6010-42E2-BE4E-1C8F43C1DFF7}"/>
    <cellStyle name="20% - Accent3 3 2 7 3" xfId="12963" xr:uid="{3B7B3627-9D56-4869-99B0-ED4C546B6AF3}"/>
    <cellStyle name="20% - Accent3 3 2 7 4" xfId="29820" xr:uid="{19920CF6-784A-479E-8DA4-D2A6C3CB7CBC}"/>
    <cellStyle name="20% - Accent3 3 2 8" xfId="17174" xr:uid="{63F3F10B-2B67-462E-8B31-7895D20CD25D}"/>
    <cellStyle name="20% - Accent3 3 2 9" xfId="8745" xr:uid="{955170D7-3EBF-4E7E-A4E6-F083663BE0FE}"/>
    <cellStyle name="20% - Accent3 3 3" xfId="592" xr:uid="{00000000-0005-0000-0000-0000A7010000}"/>
    <cellStyle name="20% - Accent3 3 3 2" xfId="2863" xr:uid="{00000000-0005-0000-0000-0000A8010000}"/>
    <cellStyle name="20% - Accent3 3 3 2 2" xfId="7086" xr:uid="{00000000-0005-0000-0000-0000A9010000}"/>
    <cellStyle name="20% - Accent3 3 3 2 2 2" xfId="23950" xr:uid="{CCE32343-0222-4904-A721-96D8BA5F6326}"/>
    <cellStyle name="20% - Accent3 3 3 2 2 3" xfId="15521" xr:uid="{FD8BEC9B-5694-4779-B14F-B5FA66A978FA}"/>
    <cellStyle name="20% - Accent3 3 3 2 2 4" xfId="32378" xr:uid="{B756762D-86BF-4CC6-AD00-7280EC190BAC}"/>
    <cellStyle name="20% - Accent3 3 3 2 3" xfId="19732" xr:uid="{288A47AB-13FD-491A-A7DA-D1128B9903CD}"/>
    <cellStyle name="20% - Accent3 3 3 2 4" xfId="11303" xr:uid="{6B756F8E-E00F-4C36-8A51-A90AE9BA773D}"/>
    <cellStyle name="20% - Accent3 3 3 2 5" xfId="28161" xr:uid="{FB6FB034-BC28-40B5-BFBF-E73E7F2170BB}"/>
    <cellStyle name="20% - Accent3 3 3 3" xfId="4941" xr:uid="{00000000-0005-0000-0000-0000AA010000}"/>
    <cellStyle name="20% - Accent3 3 3 3 2" xfId="21805" xr:uid="{E2B6C01C-2337-42EB-A096-AAB6A531F6D7}"/>
    <cellStyle name="20% - Accent3 3 3 3 3" xfId="13376" xr:uid="{A4B701FC-809F-4C8B-B7DA-98FF571AD13D}"/>
    <cellStyle name="20% - Accent3 3 3 3 4" xfId="30233" xr:uid="{E5F472F0-C913-4DD5-96B0-2009D3DCC9A8}"/>
    <cellStyle name="20% - Accent3 3 3 4" xfId="17587" xr:uid="{137DC467-934D-4131-8601-93CF8796E3BC}"/>
    <cellStyle name="20% - Accent3 3 3 5" xfId="9158" xr:uid="{5AEA519A-3591-4C7B-A69D-222CF4E3FA96}"/>
    <cellStyle name="20% - Accent3 3 3 6" xfId="26016" xr:uid="{315C0994-8F0D-4391-A42C-CE867A26622B}"/>
    <cellStyle name="20% - Accent3 3 4" xfId="1045" xr:uid="{00000000-0005-0000-0000-0000AB010000}"/>
    <cellStyle name="20% - Accent3 3 4 2" xfId="3276" xr:uid="{00000000-0005-0000-0000-0000AC010000}"/>
    <cellStyle name="20% - Accent3 3 4 2 2" xfId="7499" xr:uid="{00000000-0005-0000-0000-0000AD010000}"/>
    <cellStyle name="20% - Accent3 3 4 2 2 2" xfId="24363" xr:uid="{B11BEA92-BA2F-469E-82C1-8863B0B78D26}"/>
    <cellStyle name="20% - Accent3 3 4 2 2 3" xfId="15934" xr:uid="{C8C8ACB9-17AC-4579-9B1B-E06E1D30B961}"/>
    <cellStyle name="20% - Accent3 3 4 2 2 4" xfId="32791" xr:uid="{89F9B8A6-65B3-4F62-A69C-CE5E1B06C3DC}"/>
    <cellStyle name="20% - Accent3 3 4 2 3" xfId="20145" xr:uid="{0ADAE19C-B629-4072-8CA9-4A8621605725}"/>
    <cellStyle name="20% - Accent3 3 4 2 4" xfId="11716" xr:uid="{E82612D1-079E-459C-B67E-71BD08F3824B}"/>
    <cellStyle name="20% - Accent3 3 4 2 5" xfId="28574" xr:uid="{5A4A1FF3-A2D8-4DE2-A1E9-B6E75BAD9BD7}"/>
    <cellStyle name="20% - Accent3 3 4 3" xfId="5354" xr:uid="{00000000-0005-0000-0000-0000AE010000}"/>
    <cellStyle name="20% - Accent3 3 4 3 2" xfId="22218" xr:uid="{127C620E-338D-4BCD-8F1A-3D1A8506AB16}"/>
    <cellStyle name="20% - Accent3 3 4 3 3" xfId="13789" xr:uid="{9DBFDF44-1718-4FD9-9425-E3C8A3CB70F4}"/>
    <cellStyle name="20% - Accent3 3 4 3 4" xfId="30646" xr:uid="{BBD5AA87-2CD8-443E-BDEB-69290A569FBC}"/>
    <cellStyle name="20% - Accent3 3 4 4" xfId="18000" xr:uid="{B6B079A1-503A-4D1F-810E-EB042EAFE2E4}"/>
    <cellStyle name="20% - Accent3 3 4 5" xfId="9571" xr:uid="{3F6F48A9-1EEA-465C-B7A6-50728C04BAAE}"/>
    <cellStyle name="20% - Accent3 3 4 6" xfId="26429" xr:uid="{667696F3-60CD-41A3-879D-EDB4090C5685}"/>
    <cellStyle name="20% - Accent3 3 5" xfId="1459" xr:uid="{00000000-0005-0000-0000-0000AF010000}"/>
    <cellStyle name="20% - Accent3 3 5 2" xfId="3689" xr:uid="{00000000-0005-0000-0000-0000B0010000}"/>
    <cellStyle name="20% - Accent3 3 5 2 2" xfId="7912" xr:uid="{00000000-0005-0000-0000-0000B1010000}"/>
    <cellStyle name="20% - Accent3 3 5 2 2 2" xfId="24776" xr:uid="{DF2F061B-36EA-48A3-B0C7-A040D9B8FDD9}"/>
    <cellStyle name="20% - Accent3 3 5 2 2 3" xfId="16347" xr:uid="{C7CACE97-05F4-4CFB-9621-42135C36EC3D}"/>
    <cellStyle name="20% - Accent3 3 5 2 2 4" xfId="33204" xr:uid="{1D930CB5-C8E1-46AA-9E9B-DB3FD77E741E}"/>
    <cellStyle name="20% - Accent3 3 5 2 3" xfId="20558" xr:uid="{D968F0C2-5689-47D9-91F7-5EE8823CCDBC}"/>
    <cellStyle name="20% - Accent3 3 5 2 4" xfId="12129" xr:uid="{D9AF52CC-8EDC-4FAD-A1CA-E8F4FC7425A9}"/>
    <cellStyle name="20% - Accent3 3 5 2 5" xfId="28987" xr:uid="{FD59DEFE-8F4D-42B1-A12F-9CF186F10C7E}"/>
    <cellStyle name="20% - Accent3 3 5 3" xfId="5767" xr:uid="{00000000-0005-0000-0000-0000B2010000}"/>
    <cellStyle name="20% - Accent3 3 5 3 2" xfId="22631" xr:uid="{31515370-42AD-4CF2-A0D2-1E0BAC3DADB2}"/>
    <cellStyle name="20% - Accent3 3 5 3 3" xfId="14202" xr:uid="{EE366CEF-E533-43CA-B07A-26C3351D2335}"/>
    <cellStyle name="20% - Accent3 3 5 3 4" xfId="31059" xr:uid="{FEE6028E-0C87-4A76-A487-01020FDD7F95}"/>
    <cellStyle name="20% - Accent3 3 5 4" xfId="18413" xr:uid="{D492221D-4FCF-4B5D-BA21-90CB4E0BFFB2}"/>
    <cellStyle name="20% - Accent3 3 5 5" xfId="9984" xr:uid="{3CEA9F70-E4B2-4723-85D4-C354C28C3401}"/>
    <cellStyle name="20% - Accent3 3 5 6" xfId="26842" xr:uid="{66E88428-F6FA-4571-9D54-8945632B51B2}"/>
    <cellStyle name="20% - Accent3 3 6" xfId="1873" xr:uid="{00000000-0005-0000-0000-0000B3010000}"/>
    <cellStyle name="20% - Accent3 3 6 2" xfId="4102" xr:uid="{00000000-0005-0000-0000-0000B4010000}"/>
    <cellStyle name="20% - Accent3 3 6 2 2" xfId="8325" xr:uid="{00000000-0005-0000-0000-0000B5010000}"/>
    <cellStyle name="20% - Accent3 3 6 2 2 2" xfId="25189" xr:uid="{2B541F47-161A-4669-A365-638160E0A0C3}"/>
    <cellStyle name="20% - Accent3 3 6 2 2 3" xfId="16760" xr:uid="{9AE18ADB-C4E3-4713-BAB2-B4A9557C98D4}"/>
    <cellStyle name="20% - Accent3 3 6 2 2 4" xfId="33617" xr:uid="{8F647E99-22A0-4451-8C84-1ED8E181A7AD}"/>
    <cellStyle name="20% - Accent3 3 6 2 3" xfId="20971" xr:uid="{1C7ED3E8-8493-4FDC-A9BA-350A8C232A99}"/>
    <cellStyle name="20% - Accent3 3 6 2 4" xfId="12542" xr:uid="{6A00267B-CB04-45B4-9FCD-5FCBBCA608C5}"/>
    <cellStyle name="20% - Accent3 3 6 2 5" xfId="29400" xr:uid="{35381DBE-B0D7-440B-A566-A8D2FF2368FD}"/>
    <cellStyle name="20% - Accent3 3 6 3" xfId="6180" xr:uid="{00000000-0005-0000-0000-0000B6010000}"/>
    <cellStyle name="20% - Accent3 3 6 3 2" xfId="23044" xr:uid="{2170DA36-D6C0-4486-9649-EF4F39CC0F37}"/>
    <cellStyle name="20% - Accent3 3 6 3 3" xfId="14615" xr:uid="{22E5CFBD-315D-4AB9-974E-B227714C55BC}"/>
    <cellStyle name="20% - Accent3 3 6 3 4" xfId="31472" xr:uid="{3FAA6E08-BDC6-49F7-BA0D-EFF1EAFB9D1A}"/>
    <cellStyle name="20% - Accent3 3 6 4" xfId="18826" xr:uid="{DD3D5CAC-2A6F-49A0-86EB-E85EFF813499}"/>
    <cellStyle name="20% - Accent3 3 6 5" xfId="10397" xr:uid="{24CE486A-D8CD-4A63-84E1-666B0E57CCED}"/>
    <cellStyle name="20% - Accent3 3 6 6" xfId="27255" xr:uid="{868A4A1E-B619-448C-AF8A-17D240643661}"/>
    <cellStyle name="20% - Accent3 3 7" xfId="2286" xr:uid="{00000000-0005-0000-0000-0000B7010000}"/>
    <cellStyle name="20% - Accent3 3 7 2" xfId="6593" xr:uid="{00000000-0005-0000-0000-0000B8010000}"/>
    <cellStyle name="20% - Accent3 3 7 2 2" xfId="23457" xr:uid="{697941DA-F876-499F-84FB-E49E45150DE2}"/>
    <cellStyle name="20% - Accent3 3 7 2 3" xfId="15028" xr:uid="{1057F65C-3BF9-4842-B0C4-7F878B5EA79E}"/>
    <cellStyle name="20% - Accent3 3 7 2 4" xfId="31885" xr:uid="{FADCFC67-1F5D-49D0-9636-1384829C3177}"/>
    <cellStyle name="20% - Accent3 3 7 3" xfId="19239" xr:uid="{AA924F8E-D2E3-4C63-AF27-6F5AE067D428}"/>
    <cellStyle name="20% - Accent3 3 7 4" xfId="10810" xr:uid="{51E70BEC-BACD-4BA3-9EA7-7DA06D1AE989}"/>
    <cellStyle name="20% - Accent3 3 7 5" xfId="27668" xr:uid="{BD89AEE9-6213-4ECA-9411-3DB556AD9558}"/>
    <cellStyle name="20% - Accent3 3 8" xfId="4527" xr:uid="{00000000-0005-0000-0000-0000B9010000}"/>
    <cellStyle name="20% - Accent3 3 8 2" xfId="21391" xr:uid="{B8EF9280-796A-4398-A63D-344F15D94034}"/>
    <cellStyle name="20% - Accent3 3 8 3" xfId="12962" xr:uid="{0FBB0AE0-7C78-4A84-A70F-695E2640B9C9}"/>
    <cellStyle name="20% - Accent3 3 8 4" xfId="29819" xr:uid="{0B323392-3D30-4147-AB5D-3BBB02119F96}"/>
    <cellStyle name="20% - Accent3 3 9" xfId="17173" xr:uid="{44007B38-539A-4D65-88E1-42DAAEBE5AF2}"/>
    <cellStyle name="20% - Accent3 4" xfId="24" xr:uid="{00000000-0005-0000-0000-0000BA010000}"/>
    <cellStyle name="20% - Accent3 4 10" xfId="25604" xr:uid="{0F512352-DA8D-4EFB-ACC1-DA9A06F07DD8}"/>
    <cellStyle name="20% - Accent3 4 2" xfId="594" xr:uid="{00000000-0005-0000-0000-0000BB010000}"/>
    <cellStyle name="20% - Accent3 4 2 2" xfId="2865" xr:uid="{00000000-0005-0000-0000-0000BC010000}"/>
    <cellStyle name="20% - Accent3 4 2 2 2" xfId="7088" xr:uid="{00000000-0005-0000-0000-0000BD010000}"/>
    <cellStyle name="20% - Accent3 4 2 2 2 2" xfId="23952" xr:uid="{84C77DC1-D3CC-48C5-B2ED-2A15FD526B79}"/>
    <cellStyle name="20% - Accent3 4 2 2 2 3" xfId="15523" xr:uid="{AFF03E5C-0179-489C-A29F-EB06A1586511}"/>
    <cellStyle name="20% - Accent3 4 2 2 2 4" xfId="32380" xr:uid="{317F7289-4014-4C7C-BD7E-75E6FDEA3F0A}"/>
    <cellStyle name="20% - Accent3 4 2 2 3" xfId="19734" xr:uid="{52C9A092-EA44-43D0-8908-6C91F69B2B02}"/>
    <cellStyle name="20% - Accent3 4 2 2 4" xfId="11305" xr:uid="{4491E96A-9B40-4D7F-B34F-5E349B3CEA58}"/>
    <cellStyle name="20% - Accent3 4 2 2 5" xfId="28163" xr:uid="{8E8E780E-E3CC-4B69-B0EF-A6637D5D1BE2}"/>
    <cellStyle name="20% - Accent3 4 2 3" xfId="4943" xr:uid="{00000000-0005-0000-0000-0000BE010000}"/>
    <cellStyle name="20% - Accent3 4 2 3 2" xfId="21807" xr:uid="{14FB1D69-A5C3-417F-9F74-38FB143E348C}"/>
    <cellStyle name="20% - Accent3 4 2 3 3" xfId="13378" xr:uid="{8FA82A2B-1274-4586-96BF-6A3B2CB0DB7E}"/>
    <cellStyle name="20% - Accent3 4 2 3 4" xfId="30235" xr:uid="{229F2B83-174E-4A86-B7E9-E3E9CE6812E5}"/>
    <cellStyle name="20% - Accent3 4 2 4" xfId="17589" xr:uid="{E5F88171-6EF1-4CA1-8B39-89524C791403}"/>
    <cellStyle name="20% - Accent3 4 2 5" xfId="9160" xr:uid="{FC03CAEA-B9E6-44FF-9C9D-1E80863BB829}"/>
    <cellStyle name="20% - Accent3 4 2 6" xfId="26018" xr:uid="{74907AAE-8F74-4C5C-B134-4836CF8F1BF2}"/>
    <cellStyle name="20% - Accent3 4 3" xfId="1047" xr:uid="{00000000-0005-0000-0000-0000BF010000}"/>
    <cellStyle name="20% - Accent3 4 3 2" xfId="3278" xr:uid="{00000000-0005-0000-0000-0000C0010000}"/>
    <cellStyle name="20% - Accent3 4 3 2 2" xfId="7501" xr:uid="{00000000-0005-0000-0000-0000C1010000}"/>
    <cellStyle name="20% - Accent3 4 3 2 2 2" xfId="24365" xr:uid="{81275B68-7AA3-4BC9-8CF8-16F6F1AD37AE}"/>
    <cellStyle name="20% - Accent3 4 3 2 2 3" xfId="15936" xr:uid="{33C4E178-8524-476C-AEEF-96472FF5B19E}"/>
    <cellStyle name="20% - Accent3 4 3 2 2 4" xfId="32793" xr:uid="{6261527D-0AEB-463D-A915-C07382270044}"/>
    <cellStyle name="20% - Accent3 4 3 2 3" xfId="20147" xr:uid="{110A9A71-60E2-474C-A096-573CFBE81B2E}"/>
    <cellStyle name="20% - Accent3 4 3 2 4" xfId="11718" xr:uid="{443DCC9A-6D18-44A7-BD77-28EF4C8BC08A}"/>
    <cellStyle name="20% - Accent3 4 3 2 5" xfId="28576" xr:uid="{A34803DF-CDDF-42C1-9AFE-B81B347769B0}"/>
    <cellStyle name="20% - Accent3 4 3 3" xfId="5356" xr:uid="{00000000-0005-0000-0000-0000C2010000}"/>
    <cellStyle name="20% - Accent3 4 3 3 2" xfId="22220" xr:uid="{D11CEE99-1FAE-44C0-B852-36FECB3A00A5}"/>
    <cellStyle name="20% - Accent3 4 3 3 3" xfId="13791" xr:uid="{FDFEC602-43C0-4759-B04B-D7CDCC95FA40}"/>
    <cellStyle name="20% - Accent3 4 3 3 4" xfId="30648" xr:uid="{D1F0BE91-8787-47F5-8DC1-BCE7F1B1AA90}"/>
    <cellStyle name="20% - Accent3 4 3 4" xfId="18002" xr:uid="{7909D988-509F-4FAF-BA6B-BAB2A5D230EA}"/>
    <cellStyle name="20% - Accent3 4 3 5" xfId="9573" xr:uid="{A63C65A3-487E-4359-BC7D-3118DFBB82F5}"/>
    <cellStyle name="20% - Accent3 4 3 6" xfId="26431" xr:uid="{99F5429D-EF28-40BD-A633-29973079DE0A}"/>
    <cellStyle name="20% - Accent3 4 4" xfId="1461" xr:uid="{00000000-0005-0000-0000-0000C3010000}"/>
    <cellStyle name="20% - Accent3 4 4 2" xfId="3691" xr:uid="{00000000-0005-0000-0000-0000C4010000}"/>
    <cellStyle name="20% - Accent3 4 4 2 2" xfId="7914" xr:uid="{00000000-0005-0000-0000-0000C5010000}"/>
    <cellStyle name="20% - Accent3 4 4 2 2 2" xfId="24778" xr:uid="{235867B2-3DEB-4F3E-B821-5288DEA429E6}"/>
    <cellStyle name="20% - Accent3 4 4 2 2 3" xfId="16349" xr:uid="{BF0D3374-83BC-452B-8211-88C2BB788378}"/>
    <cellStyle name="20% - Accent3 4 4 2 2 4" xfId="33206" xr:uid="{86F7FBE4-8147-440F-B544-8CFC2894B0CB}"/>
    <cellStyle name="20% - Accent3 4 4 2 3" xfId="20560" xr:uid="{5FD8F571-018C-471E-8024-800C82403F48}"/>
    <cellStyle name="20% - Accent3 4 4 2 4" xfId="12131" xr:uid="{DCBE0F95-1B18-4A63-886F-33FE163C1B29}"/>
    <cellStyle name="20% - Accent3 4 4 2 5" xfId="28989" xr:uid="{EAA9C340-3545-4072-95F3-1AEB3770EE84}"/>
    <cellStyle name="20% - Accent3 4 4 3" xfId="5769" xr:uid="{00000000-0005-0000-0000-0000C6010000}"/>
    <cellStyle name="20% - Accent3 4 4 3 2" xfId="22633" xr:uid="{07608429-1EFC-4814-8480-FEC55A3B3928}"/>
    <cellStyle name="20% - Accent3 4 4 3 3" xfId="14204" xr:uid="{867437CA-4985-4905-AA53-5F725FF05768}"/>
    <cellStyle name="20% - Accent3 4 4 3 4" xfId="31061" xr:uid="{863111DA-4EA0-4AA0-B4CA-5A5585AF51C9}"/>
    <cellStyle name="20% - Accent3 4 4 4" xfId="18415" xr:uid="{1B91625B-FFFA-4FB9-B061-AB98F5FBC409}"/>
    <cellStyle name="20% - Accent3 4 4 5" xfId="9986" xr:uid="{E6F51F1D-482D-429A-9A41-225E09F5FC7D}"/>
    <cellStyle name="20% - Accent3 4 4 6" xfId="26844" xr:uid="{1C185BBB-4E54-46C8-B3F4-01BA79DE158E}"/>
    <cellStyle name="20% - Accent3 4 5" xfId="1875" xr:uid="{00000000-0005-0000-0000-0000C7010000}"/>
    <cellStyle name="20% - Accent3 4 5 2" xfId="4104" xr:uid="{00000000-0005-0000-0000-0000C8010000}"/>
    <cellStyle name="20% - Accent3 4 5 2 2" xfId="8327" xr:uid="{00000000-0005-0000-0000-0000C9010000}"/>
    <cellStyle name="20% - Accent3 4 5 2 2 2" xfId="25191" xr:uid="{BF1BCCCB-124F-4850-965B-D157ADFA1B13}"/>
    <cellStyle name="20% - Accent3 4 5 2 2 3" xfId="16762" xr:uid="{DEF55AD7-229C-4D46-B57D-2AF3B1E9CAD3}"/>
    <cellStyle name="20% - Accent3 4 5 2 2 4" xfId="33619" xr:uid="{B6056F9D-5B34-4536-BC5D-9C3185D85B4B}"/>
    <cellStyle name="20% - Accent3 4 5 2 3" xfId="20973" xr:uid="{634E5472-F352-4D28-B01C-ABFE262F8E9D}"/>
    <cellStyle name="20% - Accent3 4 5 2 4" xfId="12544" xr:uid="{B49C98B8-D35C-41E2-8C64-605386CC3F97}"/>
    <cellStyle name="20% - Accent3 4 5 2 5" xfId="29402" xr:uid="{2A059E47-FA07-4243-B5FE-63B048E5FF37}"/>
    <cellStyle name="20% - Accent3 4 5 3" xfId="6182" xr:uid="{00000000-0005-0000-0000-0000CA010000}"/>
    <cellStyle name="20% - Accent3 4 5 3 2" xfId="23046" xr:uid="{637B2A78-5B02-4EA4-9BA0-83384A106AA1}"/>
    <cellStyle name="20% - Accent3 4 5 3 3" xfId="14617" xr:uid="{B0EC1571-E6C5-408A-BE13-26C113475A66}"/>
    <cellStyle name="20% - Accent3 4 5 3 4" xfId="31474" xr:uid="{BA721240-3919-4553-BE26-F17026271B24}"/>
    <cellStyle name="20% - Accent3 4 5 4" xfId="18828" xr:uid="{103515BC-E2B8-451C-B259-E2313A14615B}"/>
    <cellStyle name="20% - Accent3 4 5 5" xfId="10399" xr:uid="{19EFFCA0-AAEF-48F9-82D1-51611C588C2B}"/>
    <cellStyle name="20% - Accent3 4 5 6" xfId="27257" xr:uid="{66DDF7BC-556F-4E7C-B3A0-1796C3F304BF}"/>
    <cellStyle name="20% - Accent3 4 6" xfId="2288" xr:uid="{00000000-0005-0000-0000-0000CB010000}"/>
    <cellStyle name="20% - Accent3 4 6 2" xfId="6595" xr:uid="{00000000-0005-0000-0000-0000CC010000}"/>
    <cellStyle name="20% - Accent3 4 6 2 2" xfId="23459" xr:uid="{1B00A5B7-F723-4520-8BCE-B9DD451D0E65}"/>
    <cellStyle name="20% - Accent3 4 6 2 3" xfId="15030" xr:uid="{08D87E1E-D9C3-4461-BE66-501576FDB8ED}"/>
    <cellStyle name="20% - Accent3 4 6 2 4" xfId="31887" xr:uid="{775BB24F-343C-4F55-B788-0D61FC739016}"/>
    <cellStyle name="20% - Accent3 4 6 3" xfId="19241" xr:uid="{F8383184-D3AB-4A58-AD96-CD3F268423D1}"/>
    <cellStyle name="20% - Accent3 4 6 4" xfId="10812" xr:uid="{DF040AD0-2FB3-4219-8E0C-E0A096726329}"/>
    <cellStyle name="20% - Accent3 4 6 5" xfId="27670" xr:uid="{06CC81D0-76CE-4680-9494-E2FAF2B17AED}"/>
    <cellStyle name="20% - Accent3 4 7" xfId="4529" xr:uid="{00000000-0005-0000-0000-0000CD010000}"/>
    <cellStyle name="20% - Accent3 4 7 2" xfId="21393" xr:uid="{FA1494B8-DFA5-4279-9070-FA39814A3EAD}"/>
    <cellStyle name="20% - Accent3 4 7 3" xfId="12964" xr:uid="{471CB5F1-801E-4700-84C4-094F22AE4807}"/>
    <cellStyle name="20% - Accent3 4 7 4" xfId="29821" xr:uid="{95633294-FDD0-4033-844F-BDECEFE077CB}"/>
    <cellStyle name="20% - Accent3 4 8" xfId="17175" xr:uid="{6645BAEF-7566-4970-AA33-8AD467D6099E}"/>
    <cellStyle name="20% - Accent3 4 9" xfId="8746" xr:uid="{13965D12-1D2E-4D54-9B81-B5F7D2C12360}"/>
    <cellStyle name="20% - Accent3 5" xfId="587" xr:uid="{00000000-0005-0000-0000-0000CE010000}"/>
    <cellStyle name="20% - Accent3 5 2" xfId="2858" xr:uid="{00000000-0005-0000-0000-0000CF010000}"/>
    <cellStyle name="20% - Accent3 5 2 2" xfId="7081" xr:uid="{00000000-0005-0000-0000-0000D0010000}"/>
    <cellStyle name="20% - Accent3 5 2 2 2" xfId="23945" xr:uid="{A435EA9A-3890-4247-B20A-8B135912A3A9}"/>
    <cellStyle name="20% - Accent3 5 2 2 3" xfId="15516" xr:uid="{11B794D5-9ABF-4590-8D28-66AA05705048}"/>
    <cellStyle name="20% - Accent3 5 2 2 4" xfId="32373" xr:uid="{54B5E6FA-5CDB-49B0-8F92-7DAAB86355A4}"/>
    <cellStyle name="20% - Accent3 5 2 3" xfId="19727" xr:uid="{86FCC992-E42D-456D-B6D9-A23D2254B47C}"/>
    <cellStyle name="20% - Accent3 5 2 4" xfId="11298" xr:uid="{AC26501F-40FA-4E97-868C-9617A43D2133}"/>
    <cellStyle name="20% - Accent3 5 2 5" xfId="28156" xr:uid="{127CE7B8-4E9F-442E-91E2-9225393C0E57}"/>
    <cellStyle name="20% - Accent3 5 3" xfId="4936" xr:uid="{00000000-0005-0000-0000-0000D1010000}"/>
    <cellStyle name="20% - Accent3 5 3 2" xfId="21800" xr:uid="{6EA7CDD3-8118-489F-93C9-44389DB7B280}"/>
    <cellStyle name="20% - Accent3 5 3 3" xfId="13371" xr:uid="{C3C06FD6-1318-4AC1-BDA3-A1968D3F794D}"/>
    <cellStyle name="20% - Accent3 5 3 4" xfId="30228" xr:uid="{36420BF1-3D27-48A2-A738-1A007BE49F37}"/>
    <cellStyle name="20% - Accent3 5 4" xfId="17582" xr:uid="{381E6405-5D13-4CCB-86CF-F607D22D1FBA}"/>
    <cellStyle name="20% - Accent3 5 5" xfId="9153" xr:uid="{AF34AAAC-53C8-4AAC-8916-A5F76F5F2970}"/>
    <cellStyle name="20% - Accent3 5 6" xfId="26011" xr:uid="{BA3D0FE9-E752-4A5B-A985-9738C1688BEE}"/>
    <cellStyle name="20% - Accent3 6" xfId="1040" xr:uid="{00000000-0005-0000-0000-0000D2010000}"/>
    <cellStyle name="20% - Accent3 6 2" xfId="3271" xr:uid="{00000000-0005-0000-0000-0000D3010000}"/>
    <cellStyle name="20% - Accent3 6 2 2" xfId="7494" xr:uid="{00000000-0005-0000-0000-0000D4010000}"/>
    <cellStyle name="20% - Accent3 6 2 2 2" xfId="24358" xr:uid="{AAEA63FC-0971-4598-A72D-DECDF1721213}"/>
    <cellStyle name="20% - Accent3 6 2 2 3" xfId="15929" xr:uid="{73814C10-49A4-4D8A-8622-94CC3A9B90E3}"/>
    <cellStyle name="20% - Accent3 6 2 2 4" xfId="32786" xr:uid="{17F99FDE-291B-46D0-8A8C-2D9256C9429F}"/>
    <cellStyle name="20% - Accent3 6 2 3" xfId="20140" xr:uid="{4899309B-557D-4689-BC79-ACDF69185C5C}"/>
    <cellStyle name="20% - Accent3 6 2 4" xfId="11711" xr:uid="{6BD77968-C74A-48F0-A6CE-F2F1068EE828}"/>
    <cellStyle name="20% - Accent3 6 2 5" xfId="28569" xr:uid="{AD97B62C-4835-48FA-A2FE-34ACEBC9E408}"/>
    <cellStyle name="20% - Accent3 6 3" xfId="5349" xr:uid="{00000000-0005-0000-0000-0000D5010000}"/>
    <cellStyle name="20% - Accent3 6 3 2" xfId="22213" xr:uid="{3E5A45C3-55E4-4C78-9C36-957E8EFD98DD}"/>
    <cellStyle name="20% - Accent3 6 3 3" xfId="13784" xr:uid="{45146571-17F5-45D3-A659-15A8DEB1CB52}"/>
    <cellStyle name="20% - Accent3 6 3 4" xfId="30641" xr:uid="{1CE330B9-98C3-4091-B98C-1F52263AD207}"/>
    <cellStyle name="20% - Accent3 6 4" xfId="17995" xr:uid="{B4E35193-9605-445A-92F8-E7ECDD019928}"/>
    <cellStyle name="20% - Accent3 6 5" xfId="9566" xr:uid="{DA327C03-C691-4266-BCC7-0387252B5C77}"/>
    <cellStyle name="20% - Accent3 6 6" xfId="26424" xr:uid="{E24B091D-EA6A-4C8C-A3CF-8CDA0637C503}"/>
    <cellStyle name="20% - Accent3 7" xfId="1454" xr:uid="{00000000-0005-0000-0000-0000D6010000}"/>
    <cellStyle name="20% - Accent3 7 2" xfId="3684" xr:uid="{00000000-0005-0000-0000-0000D7010000}"/>
    <cellStyle name="20% - Accent3 7 2 2" xfId="7907" xr:uid="{00000000-0005-0000-0000-0000D8010000}"/>
    <cellStyle name="20% - Accent3 7 2 2 2" xfId="24771" xr:uid="{82653DCD-D2C0-40EA-A2B7-9A3AC7E6597E}"/>
    <cellStyle name="20% - Accent3 7 2 2 3" xfId="16342" xr:uid="{FEF08956-DF36-469C-B198-A5D5C46AA3BC}"/>
    <cellStyle name="20% - Accent3 7 2 2 4" xfId="33199" xr:uid="{2C474B8A-D551-4D24-B0E7-8BDE4EDEE10C}"/>
    <cellStyle name="20% - Accent3 7 2 3" xfId="20553" xr:uid="{9B1B3A9A-DA28-4AA9-B81A-701E379FC6A9}"/>
    <cellStyle name="20% - Accent3 7 2 4" xfId="12124" xr:uid="{1D46FD2F-AE5E-41F9-89E4-030F83A7AB7D}"/>
    <cellStyle name="20% - Accent3 7 2 5" xfId="28982" xr:uid="{C7D9C998-1343-4724-AFB5-B42223C71D62}"/>
    <cellStyle name="20% - Accent3 7 3" xfId="5762" xr:uid="{00000000-0005-0000-0000-0000D9010000}"/>
    <cellStyle name="20% - Accent3 7 3 2" xfId="22626" xr:uid="{2A6A7837-07C6-478D-9AC5-D216F2FD1CC9}"/>
    <cellStyle name="20% - Accent3 7 3 3" xfId="14197" xr:uid="{774CAD4C-6A61-469C-9BB3-8BED64B42443}"/>
    <cellStyle name="20% - Accent3 7 3 4" xfId="31054" xr:uid="{84A0E5A9-7D3C-43A9-8CE7-321641DC5ACB}"/>
    <cellStyle name="20% - Accent3 7 4" xfId="18408" xr:uid="{95AE9320-3857-430D-A730-C5887D445874}"/>
    <cellStyle name="20% - Accent3 7 5" xfId="9979" xr:uid="{76749E3D-4B6E-4688-8EDB-6BBA490212DA}"/>
    <cellStyle name="20% - Accent3 7 6" xfId="26837" xr:uid="{99F29833-80EB-4092-89B8-F61B2C1701F3}"/>
    <cellStyle name="20% - Accent3 8" xfId="1868" xr:uid="{00000000-0005-0000-0000-0000DA010000}"/>
    <cellStyle name="20% - Accent3 8 2" xfId="4097" xr:uid="{00000000-0005-0000-0000-0000DB010000}"/>
    <cellStyle name="20% - Accent3 8 2 2" xfId="8320" xr:uid="{00000000-0005-0000-0000-0000DC010000}"/>
    <cellStyle name="20% - Accent3 8 2 2 2" xfId="25184" xr:uid="{EE38EAB0-0C13-4348-893D-5D1C4770DC23}"/>
    <cellStyle name="20% - Accent3 8 2 2 3" xfId="16755" xr:uid="{EEE72B76-4448-4222-A3E8-70FCA479373D}"/>
    <cellStyle name="20% - Accent3 8 2 2 4" xfId="33612" xr:uid="{DB610633-E980-406C-AF69-6619AF273E7C}"/>
    <cellStyle name="20% - Accent3 8 2 3" xfId="20966" xr:uid="{A062818D-FD62-497B-8ABA-C26AA898DD3A}"/>
    <cellStyle name="20% - Accent3 8 2 4" xfId="12537" xr:uid="{6385A409-FA92-4A5B-801C-15EEBF47C10F}"/>
    <cellStyle name="20% - Accent3 8 2 5" xfId="29395" xr:uid="{E942C3AA-0E4C-474A-BD76-593AB81336AD}"/>
    <cellStyle name="20% - Accent3 8 3" xfId="6175" xr:uid="{00000000-0005-0000-0000-0000DD010000}"/>
    <cellStyle name="20% - Accent3 8 3 2" xfId="23039" xr:uid="{B80C8378-E3EA-4AE6-AAE4-E36C2C86F9FD}"/>
    <cellStyle name="20% - Accent3 8 3 3" xfId="14610" xr:uid="{58C51043-CB0E-4DCB-95E1-21A89C16D1F3}"/>
    <cellStyle name="20% - Accent3 8 3 4" xfId="31467" xr:uid="{BF2D9FB9-596C-4F55-98C5-2D21FDB0E37C}"/>
    <cellStyle name="20% - Accent3 8 4" xfId="18821" xr:uid="{7BC9BFAF-8FCA-4056-9E99-967281DC27B2}"/>
    <cellStyle name="20% - Accent3 8 5" xfId="10392" xr:uid="{8D31D478-3601-435E-877D-A2215D1BC046}"/>
    <cellStyle name="20% - Accent3 8 6" xfId="27250" xr:uid="{16D6FCFD-5B58-4050-A523-BF755DB17DD7}"/>
    <cellStyle name="20% - Accent3 9" xfId="2281" xr:uid="{00000000-0005-0000-0000-0000DE010000}"/>
    <cellStyle name="20% - Accent3 9 2" xfId="6588" xr:uid="{00000000-0005-0000-0000-0000DF010000}"/>
    <cellStyle name="20% - Accent3 9 2 2" xfId="23452" xr:uid="{5D4438D1-6518-446C-985B-411295F6EB38}"/>
    <cellStyle name="20% - Accent3 9 2 3" xfId="15023" xr:uid="{6E6F0D54-B5E2-41D2-A09D-35FD2EE3C21F}"/>
    <cellStyle name="20% - Accent3 9 2 4" xfId="31880" xr:uid="{6217DE23-BFEB-41D2-8CEB-13D2DF6D53F1}"/>
    <cellStyle name="20% - Accent3 9 3" xfId="19234" xr:uid="{9EB40FBB-030B-4482-A7D6-85CB63462D38}"/>
    <cellStyle name="20% - Accent3 9 4" xfId="10805" xr:uid="{9E9F8BC2-7B7D-432E-B171-EBE71F1175D1}"/>
    <cellStyle name="20% - Accent3 9 5" xfId="27663" xr:uid="{597D225E-6646-4991-8BC1-C8F837B6A59D}"/>
    <cellStyle name="20% - Accent4" xfId="25" builtinId="42" customBuiltin="1"/>
    <cellStyle name="20% - Accent4 10" xfId="4530" xr:uid="{00000000-0005-0000-0000-0000E1010000}"/>
    <cellStyle name="20% - Accent4 10 2" xfId="21394" xr:uid="{834756A4-926E-40C4-8F3C-E7D82538F8D7}"/>
    <cellStyle name="20% - Accent4 10 3" xfId="12965" xr:uid="{E8644A42-2294-46BA-AC54-0446961B3771}"/>
    <cellStyle name="20% - Accent4 10 4" xfId="29822" xr:uid="{6942107B-AE00-403B-9A8C-2D744E592438}"/>
    <cellStyle name="20% - Accent4 11" xfId="17176" xr:uid="{74D52EB5-EF8F-4C48-8502-603D5D545288}"/>
    <cellStyle name="20% - Accent4 12" xfId="8747" xr:uid="{E2BC8C0C-440F-43ED-B325-2F6F89599208}"/>
    <cellStyle name="20% - Accent4 13" xfId="25605" xr:uid="{8BDEEDB7-394F-4827-AEEF-778C54749FFE}"/>
    <cellStyle name="20% - Accent4 2" xfId="26" xr:uid="{00000000-0005-0000-0000-0000E2010000}"/>
    <cellStyle name="20% - Accent4 2 10" xfId="17177" xr:uid="{4E726B51-0461-4F00-96A7-80A502AA7C45}"/>
    <cellStyle name="20% - Accent4 2 11" xfId="8748" xr:uid="{B385F828-400F-4A8C-9460-0FDB3038CA23}"/>
    <cellStyle name="20% - Accent4 2 12" xfId="25606" xr:uid="{A76A2BD8-9113-4B34-A8CD-7D2EFF5A7B7F}"/>
    <cellStyle name="20% - Accent4 2 2" xfId="27" xr:uid="{00000000-0005-0000-0000-0000E3010000}"/>
    <cellStyle name="20% - Accent4 2 2 10" xfId="8749" xr:uid="{B38D4C3E-2562-47E4-8FC3-0FD515E8A371}"/>
    <cellStyle name="20% - Accent4 2 2 11" xfId="25607" xr:uid="{E94DE961-F4A8-4587-8A9C-2E12B2332D28}"/>
    <cellStyle name="20% - Accent4 2 2 2" xfId="28" xr:uid="{00000000-0005-0000-0000-0000E4010000}"/>
    <cellStyle name="20% - Accent4 2 2 2 10" xfId="25608" xr:uid="{82681356-41C7-4517-BC64-8D011077517A}"/>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2 2 2" xfId="23956" xr:uid="{BFB47104-6DCA-45A9-9D14-D9E796D7A0E6}"/>
    <cellStyle name="20% - Accent4 2 2 2 2 2 2 3" xfId="15527" xr:uid="{290FC7CD-E174-415D-9523-F39D296AFC64}"/>
    <cellStyle name="20% - Accent4 2 2 2 2 2 2 4" xfId="32384" xr:uid="{BB89C1FE-4C1F-4E32-9937-19D133C058E8}"/>
    <cellStyle name="20% - Accent4 2 2 2 2 2 3" xfId="19738" xr:uid="{BBCA621A-3C27-4329-8FD7-660389475347}"/>
    <cellStyle name="20% - Accent4 2 2 2 2 2 4" xfId="11309" xr:uid="{1DDB9CD0-E048-4717-A619-49F82B8E883C}"/>
    <cellStyle name="20% - Accent4 2 2 2 2 2 5" xfId="28167" xr:uid="{08A74552-57FA-4F30-9283-63E829C7A5F7}"/>
    <cellStyle name="20% - Accent4 2 2 2 2 3" xfId="4947" xr:uid="{00000000-0005-0000-0000-0000E8010000}"/>
    <cellStyle name="20% - Accent4 2 2 2 2 3 2" xfId="21811" xr:uid="{36F986A8-A2A7-444D-BEC8-28DB94664F97}"/>
    <cellStyle name="20% - Accent4 2 2 2 2 3 3" xfId="13382" xr:uid="{A6FB289A-F280-46EE-80AF-D9D3D99A7EF2}"/>
    <cellStyle name="20% - Accent4 2 2 2 2 3 4" xfId="30239" xr:uid="{A8ACFF51-4BA8-48B1-A03D-516E48F4BC67}"/>
    <cellStyle name="20% - Accent4 2 2 2 2 4" xfId="17593" xr:uid="{450F312A-1283-4F3D-8AAD-A83EC2D2E786}"/>
    <cellStyle name="20% - Accent4 2 2 2 2 5" xfId="9164" xr:uid="{BD1EE4F7-8FF7-4A01-A176-DECE280CD5AC}"/>
    <cellStyle name="20% - Accent4 2 2 2 2 6" xfId="26022" xr:uid="{A6E9406B-1DF1-4329-B48B-F9F47B13C1AB}"/>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2 2 2" xfId="24369" xr:uid="{B08A6FBE-8AFC-439F-8AA4-07943D1CDC34}"/>
    <cellStyle name="20% - Accent4 2 2 2 3 2 2 3" xfId="15940" xr:uid="{C6A8CE22-492B-4E37-AB2D-AF46E645B0B2}"/>
    <cellStyle name="20% - Accent4 2 2 2 3 2 2 4" xfId="32797" xr:uid="{E21EE6F5-66B1-47CA-932A-34E2C135ED1A}"/>
    <cellStyle name="20% - Accent4 2 2 2 3 2 3" xfId="20151" xr:uid="{98AF8E90-14AC-443E-8B2F-F680F9DDE398}"/>
    <cellStyle name="20% - Accent4 2 2 2 3 2 4" xfId="11722" xr:uid="{788FF4B9-0192-4C63-92E6-E3C81179C93A}"/>
    <cellStyle name="20% - Accent4 2 2 2 3 2 5" xfId="28580" xr:uid="{186828FF-3069-43F2-8BDD-76B6A3FECBAD}"/>
    <cellStyle name="20% - Accent4 2 2 2 3 3" xfId="5360" xr:uid="{00000000-0005-0000-0000-0000EC010000}"/>
    <cellStyle name="20% - Accent4 2 2 2 3 3 2" xfId="22224" xr:uid="{DFA4FBE5-FEC4-4629-8E29-F0648D1D0857}"/>
    <cellStyle name="20% - Accent4 2 2 2 3 3 3" xfId="13795" xr:uid="{2333B6CF-CE96-4B04-B846-B57BD85EA6E5}"/>
    <cellStyle name="20% - Accent4 2 2 2 3 3 4" xfId="30652" xr:uid="{D907F1A6-F580-41E6-ABB8-FCA40F116C66}"/>
    <cellStyle name="20% - Accent4 2 2 2 3 4" xfId="18006" xr:uid="{984C3EF4-F2D9-4654-B85E-375F1788D682}"/>
    <cellStyle name="20% - Accent4 2 2 2 3 5" xfId="9577" xr:uid="{E02A2362-E57E-463F-AE76-37632791BFB9}"/>
    <cellStyle name="20% - Accent4 2 2 2 3 6" xfId="26435" xr:uid="{5E1D0AD8-1EBE-469B-91B4-E8D85EB5AD31}"/>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2 2 2" xfId="24782" xr:uid="{056F0096-7119-4D79-A5C4-97839203CAFE}"/>
    <cellStyle name="20% - Accent4 2 2 2 4 2 2 3" xfId="16353" xr:uid="{08E9F5B8-850E-41D5-B707-3F8F6052D3E5}"/>
    <cellStyle name="20% - Accent4 2 2 2 4 2 2 4" xfId="33210" xr:uid="{4E76D18E-6499-40BA-8030-C14216438EE4}"/>
    <cellStyle name="20% - Accent4 2 2 2 4 2 3" xfId="20564" xr:uid="{1CC9D563-D9BF-4A44-BB5C-F7948BBFB245}"/>
    <cellStyle name="20% - Accent4 2 2 2 4 2 4" xfId="12135" xr:uid="{1B70EEC3-E2D3-487E-A10F-9838B0D52514}"/>
    <cellStyle name="20% - Accent4 2 2 2 4 2 5" xfId="28993" xr:uid="{8E2A947E-714E-4EC0-B433-6F19006E38F3}"/>
    <cellStyle name="20% - Accent4 2 2 2 4 3" xfId="5773" xr:uid="{00000000-0005-0000-0000-0000F0010000}"/>
    <cellStyle name="20% - Accent4 2 2 2 4 3 2" xfId="22637" xr:uid="{37810196-C25E-4BC3-9569-34A0B6D79252}"/>
    <cellStyle name="20% - Accent4 2 2 2 4 3 3" xfId="14208" xr:uid="{FDDD0BA4-4515-45D8-8F95-3D6D0AC918CA}"/>
    <cellStyle name="20% - Accent4 2 2 2 4 3 4" xfId="31065" xr:uid="{AE8B2ECB-8081-44BA-B9ED-1CDDEE72B32B}"/>
    <cellStyle name="20% - Accent4 2 2 2 4 4" xfId="18419" xr:uid="{2C3A055B-1EF7-461D-9124-F486C0C21B4F}"/>
    <cellStyle name="20% - Accent4 2 2 2 4 5" xfId="9990" xr:uid="{BA016A8F-DF1E-4608-9327-09D35B65CD14}"/>
    <cellStyle name="20% - Accent4 2 2 2 4 6" xfId="26848" xr:uid="{1B5D9916-02E9-485C-BE4D-6917BC5B1B14}"/>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2 2 2" xfId="25195" xr:uid="{83C48F01-3F46-4772-ABEB-3CC612979F2B}"/>
    <cellStyle name="20% - Accent4 2 2 2 5 2 2 3" xfId="16766" xr:uid="{5E2606F6-517D-4C88-BA33-31B50F861E54}"/>
    <cellStyle name="20% - Accent4 2 2 2 5 2 2 4" xfId="33623" xr:uid="{B83D6229-84F7-4E76-8341-12D2F1D87CE4}"/>
    <cellStyle name="20% - Accent4 2 2 2 5 2 3" xfId="20977" xr:uid="{EE85D0A0-D5CB-4CEE-91E3-DDDBB1404E4F}"/>
    <cellStyle name="20% - Accent4 2 2 2 5 2 4" xfId="12548" xr:uid="{38DA3B71-636A-4074-864B-6C80B5AEE3E0}"/>
    <cellStyle name="20% - Accent4 2 2 2 5 2 5" xfId="29406" xr:uid="{9947CF3F-1097-4371-AB80-421C45A5E1A6}"/>
    <cellStyle name="20% - Accent4 2 2 2 5 3" xfId="6186" xr:uid="{00000000-0005-0000-0000-0000F4010000}"/>
    <cellStyle name="20% - Accent4 2 2 2 5 3 2" xfId="23050" xr:uid="{A61EA87D-5712-4828-8908-EA33AE10A412}"/>
    <cellStyle name="20% - Accent4 2 2 2 5 3 3" xfId="14621" xr:uid="{5CD44B11-204A-4A93-BF26-9CCEF916EE85}"/>
    <cellStyle name="20% - Accent4 2 2 2 5 3 4" xfId="31478" xr:uid="{15FF9BFA-376C-40BC-BB69-175DDC20A595}"/>
    <cellStyle name="20% - Accent4 2 2 2 5 4" xfId="18832" xr:uid="{C91FD6D5-9BCE-4333-B305-51CEA4D8FBC5}"/>
    <cellStyle name="20% - Accent4 2 2 2 5 5" xfId="10403" xr:uid="{3242BBDC-BE2B-4947-BA19-74298FAE4AEE}"/>
    <cellStyle name="20% - Accent4 2 2 2 5 6" xfId="27261" xr:uid="{22F064D5-C37B-4F29-BE13-302CE8909CBB}"/>
    <cellStyle name="20% - Accent4 2 2 2 6" xfId="2292" xr:uid="{00000000-0005-0000-0000-0000F5010000}"/>
    <cellStyle name="20% - Accent4 2 2 2 6 2" xfId="6599" xr:uid="{00000000-0005-0000-0000-0000F6010000}"/>
    <cellStyle name="20% - Accent4 2 2 2 6 2 2" xfId="23463" xr:uid="{3E7D22F4-660E-452B-9DED-D6A8313994E3}"/>
    <cellStyle name="20% - Accent4 2 2 2 6 2 3" xfId="15034" xr:uid="{5AB7EFB6-E8A3-4331-84C3-B10847A2A760}"/>
    <cellStyle name="20% - Accent4 2 2 2 6 2 4" xfId="31891" xr:uid="{F182825F-4A83-488E-8916-F5F9991C2057}"/>
    <cellStyle name="20% - Accent4 2 2 2 6 3" xfId="19245" xr:uid="{BCC3239D-020E-4FB3-9E0D-FBEF828C1BEB}"/>
    <cellStyle name="20% - Accent4 2 2 2 6 4" xfId="10816" xr:uid="{4F588803-B2D1-431B-8A4B-CF3AF6571A56}"/>
    <cellStyle name="20% - Accent4 2 2 2 6 5" xfId="27674" xr:uid="{B2DFB497-38B6-4CEA-9EAF-C32EDC30C669}"/>
    <cellStyle name="20% - Accent4 2 2 2 7" xfId="4533" xr:uid="{00000000-0005-0000-0000-0000F7010000}"/>
    <cellStyle name="20% - Accent4 2 2 2 7 2" xfId="21397" xr:uid="{23629385-F140-43C7-8D6A-19C0B5A56A49}"/>
    <cellStyle name="20% - Accent4 2 2 2 7 3" xfId="12968" xr:uid="{5210EE1C-976F-438E-8C58-EA928BDA52CB}"/>
    <cellStyle name="20% - Accent4 2 2 2 7 4" xfId="29825" xr:uid="{B877BF65-5F05-4FD9-8CF1-7AEABADD6167}"/>
    <cellStyle name="20% - Accent4 2 2 2 8" xfId="17179" xr:uid="{F8F61D5C-7AE1-4DA9-B6AB-111D7D973E76}"/>
    <cellStyle name="20% - Accent4 2 2 2 9" xfId="8750" xr:uid="{30A72587-0E17-439E-ACEE-1647B5513833}"/>
    <cellStyle name="20% - Accent4 2 2 3" xfId="597" xr:uid="{00000000-0005-0000-0000-0000F8010000}"/>
    <cellStyle name="20% - Accent4 2 2 3 2" xfId="2868" xr:uid="{00000000-0005-0000-0000-0000F9010000}"/>
    <cellStyle name="20% - Accent4 2 2 3 2 2" xfId="7091" xr:uid="{00000000-0005-0000-0000-0000FA010000}"/>
    <cellStyle name="20% - Accent4 2 2 3 2 2 2" xfId="23955" xr:uid="{97630AAD-B850-4A28-A12D-9DAEF9948C57}"/>
    <cellStyle name="20% - Accent4 2 2 3 2 2 3" xfId="15526" xr:uid="{71496512-CA99-42A6-B015-E38A35CB3472}"/>
    <cellStyle name="20% - Accent4 2 2 3 2 2 4" xfId="32383" xr:uid="{D5B2ADD6-AA25-4FE6-9BE9-ECCD08E2A5C8}"/>
    <cellStyle name="20% - Accent4 2 2 3 2 3" xfId="19737" xr:uid="{8A680048-B3C0-4055-A9DC-2BC154D6E251}"/>
    <cellStyle name="20% - Accent4 2 2 3 2 4" xfId="11308" xr:uid="{E14322F4-4589-4027-BA40-3907FF810E3B}"/>
    <cellStyle name="20% - Accent4 2 2 3 2 5" xfId="28166" xr:uid="{D5F801FC-5E1E-4637-A4BE-D7D8CAF73A6A}"/>
    <cellStyle name="20% - Accent4 2 2 3 3" xfId="4946" xr:uid="{00000000-0005-0000-0000-0000FB010000}"/>
    <cellStyle name="20% - Accent4 2 2 3 3 2" xfId="21810" xr:uid="{ABF8BB96-75B6-4188-972B-173C11D50AA7}"/>
    <cellStyle name="20% - Accent4 2 2 3 3 3" xfId="13381" xr:uid="{122804F0-8035-4D03-A7D8-A08599EAFFA8}"/>
    <cellStyle name="20% - Accent4 2 2 3 3 4" xfId="30238" xr:uid="{21DD0F1D-6854-40F4-9F2F-2C4115DDCB76}"/>
    <cellStyle name="20% - Accent4 2 2 3 4" xfId="17592" xr:uid="{396EE508-4DFB-4811-816F-4690878103A2}"/>
    <cellStyle name="20% - Accent4 2 2 3 5" xfId="9163" xr:uid="{9DBB3851-B658-4854-80D5-34ACF57B4539}"/>
    <cellStyle name="20% - Accent4 2 2 3 6" xfId="26021" xr:uid="{3CE41254-B084-4335-8255-0C24B865CF5D}"/>
    <cellStyle name="20% - Accent4 2 2 4" xfId="1050" xr:uid="{00000000-0005-0000-0000-0000FC010000}"/>
    <cellStyle name="20% - Accent4 2 2 4 2" xfId="3281" xr:uid="{00000000-0005-0000-0000-0000FD010000}"/>
    <cellStyle name="20% - Accent4 2 2 4 2 2" xfId="7504" xr:uid="{00000000-0005-0000-0000-0000FE010000}"/>
    <cellStyle name="20% - Accent4 2 2 4 2 2 2" xfId="24368" xr:uid="{C4D3ABE5-797F-4E80-883D-40BB38D873BF}"/>
    <cellStyle name="20% - Accent4 2 2 4 2 2 3" xfId="15939" xr:uid="{3219EB0D-C1A9-41C0-9170-DA8EA06EEFD0}"/>
    <cellStyle name="20% - Accent4 2 2 4 2 2 4" xfId="32796" xr:uid="{612F70D7-1948-49AB-B932-FDD75599BA4F}"/>
    <cellStyle name="20% - Accent4 2 2 4 2 3" xfId="20150" xr:uid="{4C77D161-9C76-46CE-8F95-87E8C2223DBA}"/>
    <cellStyle name="20% - Accent4 2 2 4 2 4" xfId="11721" xr:uid="{7547EDC9-D76D-4D62-80C1-B27D340336EA}"/>
    <cellStyle name="20% - Accent4 2 2 4 2 5" xfId="28579" xr:uid="{6C9626E5-BCE2-4F47-822E-18E42B7F8019}"/>
    <cellStyle name="20% - Accent4 2 2 4 3" xfId="5359" xr:uid="{00000000-0005-0000-0000-0000FF010000}"/>
    <cellStyle name="20% - Accent4 2 2 4 3 2" xfId="22223" xr:uid="{90DD98EB-220F-494A-8323-002EB86804D1}"/>
    <cellStyle name="20% - Accent4 2 2 4 3 3" xfId="13794" xr:uid="{029BD792-1B3E-434C-AAC7-56A4805A9194}"/>
    <cellStyle name="20% - Accent4 2 2 4 3 4" xfId="30651" xr:uid="{E9656633-11AE-420C-B66D-272549125924}"/>
    <cellStyle name="20% - Accent4 2 2 4 4" xfId="18005" xr:uid="{70E8C06B-BFF9-46C6-AA11-34E7B8AFE77E}"/>
    <cellStyle name="20% - Accent4 2 2 4 5" xfId="9576" xr:uid="{DE8E811C-201B-4806-AB38-410BE4B7A551}"/>
    <cellStyle name="20% - Accent4 2 2 4 6" xfId="26434" xr:uid="{38B5F639-9836-4533-887F-FA45118F3496}"/>
    <cellStyle name="20% - Accent4 2 2 5" xfId="1464" xr:uid="{00000000-0005-0000-0000-000000020000}"/>
    <cellStyle name="20% - Accent4 2 2 5 2" xfId="3694" xr:uid="{00000000-0005-0000-0000-000001020000}"/>
    <cellStyle name="20% - Accent4 2 2 5 2 2" xfId="7917" xr:uid="{00000000-0005-0000-0000-000002020000}"/>
    <cellStyle name="20% - Accent4 2 2 5 2 2 2" xfId="24781" xr:uid="{7B6F3151-DFFD-4EE5-9B11-62B5C9C8E4BF}"/>
    <cellStyle name="20% - Accent4 2 2 5 2 2 3" xfId="16352" xr:uid="{7A7D9079-6D09-48E4-B12A-C1DF4FACC77C}"/>
    <cellStyle name="20% - Accent4 2 2 5 2 2 4" xfId="33209" xr:uid="{C483EC66-DA55-48FB-9A66-0EC78B167191}"/>
    <cellStyle name="20% - Accent4 2 2 5 2 3" xfId="20563" xr:uid="{64C3C8FB-0B03-49C2-859E-AA54E3E240A8}"/>
    <cellStyle name="20% - Accent4 2 2 5 2 4" xfId="12134" xr:uid="{A5E1A0A2-8631-4CC5-840B-DA43E78031B5}"/>
    <cellStyle name="20% - Accent4 2 2 5 2 5" xfId="28992" xr:uid="{A0DCEB6B-EFB6-4382-BA72-C65AB6F150A5}"/>
    <cellStyle name="20% - Accent4 2 2 5 3" xfId="5772" xr:uid="{00000000-0005-0000-0000-000003020000}"/>
    <cellStyle name="20% - Accent4 2 2 5 3 2" xfId="22636" xr:uid="{D562D910-0860-4576-A41E-32787103E36B}"/>
    <cellStyle name="20% - Accent4 2 2 5 3 3" xfId="14207" xr:uid="{0DDCD7FA-E679-47CA-B044-D6716B7A642D}"/>
    <cellStyle name="20% - Accent4 2 2 5 3 4" xfId="31064" xr:uid="{4A475B48-2014-468F-95A8-2E8C6170B08B}"/>
    <cellStyle name="20% - Accent4 2 2 5 4" xfId="18418" xr:uid="{6628E311-8DDE-4E4D-AE11-9FF7FB3AF206}"/>
    <cellStyle name="20% - Accent4 2 2 5 5" xfId="9989" xr:uid="{0CB5A275-2383-46E7-9FA5-F0290D4B65B1}"/>
    <cellStyle name="20% - Accent4 2 2 5 6" xfId="26847" xr:uid="{3577341F-42C1-4143-8C1F-E2F2DB254180}"/>
    <cellStyle name="20% - Accent4 2 2 6" xfId="1878" xr:uid="{00000000-0005-0000-0000-000004020000}"/>
    <cellStyle name="20% - Accent4 2 2 6 2" xfId="4107" xr:uid="{00000000-0005-0000-0000-000005020000}"/>
    <cellStyle name="20% - Accent4 2 2 6 2 2" xfId="8330" xr:uid="{00000000-0005-0000-0000-000006020000}"/>
    <cellStyle name="20% - Accent4 2 2 6 2 2 2" xfId="25194" xr:uid="{C7947D55-B0DE-4780-A183-AE9BD8735CD4}"/>
    <cellStyle name="20% - Accent4 2 2 6 2 2 3" xfId="16765" xr:uid="{A52B8149-284A-44C5-AD9C-E5787B5F1599}"/>
    <cellStyle name="20% - Accent4 2 2 6 2 2 4" xfId="33622" xr:uid="{D7471C62-99DD-4E1A-850E-E27526D7D8B0}"/>
    <cellStyle name="20% - Accent4 2 2 6 2 3" xfId="20976" xr:uid="{7A892140-7DB7-4E11-AF9C-CF25017EC096}"/>
    <cellStyle name="20% - Accent4 2 2 6 2 4" xfId="12547" xr:uid="{5087DE02-076C-48F8-A7AD-B5D6A1C28B6A}"/>
    <cellStyle name="20% - Accent4 2 2 6 2 5" xfId="29405" xr:uid="{6E46159D-1A4A-43E0-96F0-55414D9C20F9}"/>
    <cellStyle name="20% - Accent4 2 2 6 3" xfId="6185" xr:uid="{00000000-0005-0000-0000-000007020000}"/>
    <cellStyle name="20% - Accent4 2 2 6 3 2" xfId="23049" xr:uid="{759AD55C-0FDD-4111-9077-60A33E9BE977}"/>
    <cellStyle name="20% - Accent4 2 2 6 3 3" xfId="14620" xr:uid="{8CCFA526-11E7-4BE5-B3A9-10F5FD3B99B1}"/>
    <cellStyle name="20% - Accent4 2 2 6 3 4" xfId="31477" xr:uid="{CF3D847F-31D2-4338-8341-C220F9E3D236}"/>
    <cellStyle name="20% - Accent4 2 2 6 4" xfId="18831" xr:uid="{FA71331C-0161-4F9E-B01E-A3A1EFAD749B}"/>
    <cellStyle name="20% - Accent4 2 2 6 5" xfId="10402" xr:uid="{B43CACC3-780B-47B2-83E3-196881D1522B}"/>
    <cellStyle name="20% - Accent4 2 2 6 6" xfId="27260" xr:uid="{D5EA5A4A-03C3-4B78-8507-E36F61DE5E63}"/>
    <cellStyle name="20% - Accent4 2 2 7" xfId="2291" xr:uid="{00000000-0005-0000-0000-000008020000}"/>
    <cellStyle name="20% - Accent4 2 2 7 2" xfId="6598" xr:uid="{00000000-0005-0000-0000-000009020000}"/>
    <cellStyle name="20% - Accent4 2 2 7 2 2" xfId="23462" xr:uid="{0C24D218-3575-4A7D-A24B-571AA3368BAD}"/>
    <cellStyle name="20% - Accent4 2 2 7 2 3" xfId="15033" xr:uid="{CFD4D727-829B-4676-8604-595B12AB710F}"/>
    <cellStyle name="20% - Accent4 2 2 7 2 4" xfId="31890" xr:uid="{F219A7D2-52EF-4833-85B2-0CED7B36EE22}"/>
    <cellStyle name="20% - Accent4 2 2 7 3" xfId="19244" xr:uid="{D6357509-6E1A-44E6-8BC3-1560CA70DBE7}"/>
    <cellStyle name="20% - Accent4 2 2 7 4" xfId="10815" xr:uid="{D0FCC25F-F6ED-4BDD-A22D-6FEAE2AD264C}"/>
    <cellStyle name="20% - Accent4 2 2 7 5" xfId="27673" xr:uid="{D2429FE3-DEFF-4F10-B42B-303ED76CE41B}"/>
    <cellStyle name="20% - Accent4 2 2 8" xfId="4532" xr:uid="{00000000-0005-0000-0000-00000A020000}"/>
    <cellStyle name="20% - Accent4 2 2 8 2" xfId="21396" xr:uid="{A854762D-F95B-4D29-88F1-8D157C215D1C}"/>
    <cellStyle name="20% - Accent4 2 2 8 3" xfId="12967" xr:uid="{32586C15-87FF-4CFB-B17B-85ABDB031CEA}"/>
    <cellStyle name="20% - Accent4 2 2 8 4" xfId="29824" xr:uid="{934A7B15-27C2-4C81-A8F1-4EC9885C90F3}"/>
    <cellStyle name="20% - Accent4 2 2 9" xfId="17178" xr:uid="{E5AC0EBD-8FD4-4831-B5F0-3316EDCABA6A}"/>
    <cellStyle name="20% - Accent4 2 3" xfId="29" xr:uid="{00000000-0005-0000-0000-00000B020000}"/>
    <cellStyle name="20% - Accent4 2 3 10" xfId="25609" xr:uid="{34C5079B-B8DB-473C-AF05-E92F9717F3FF}"/>
    <cellStyle name="20% - Accent4 2 3 2" xfId="599" xr:uid="{00000000-0005-0000-0000-00000C020000}"/>
    <cellStyle name="20% - Accent4 2 3 2 2" xfId="2870" xr:uid="{00000000-0005-0000-0000-00000D020000}"/>
    <cellStyle name="20% - Accent4 2 3 2 2 2" xfId="7093" xr:uid="{00000000-0005-0000-0000-00000E020000}"/>
    <cellStyle name="20% - Accent4 2 3 2 2 2 2" xfId="23957" xr:uid="{BF7D4364-9D8F-43F9-A48A-EEC99A3BE361}"/>
    <cellStyle name="20% - Accent4 2 3 2 2 2 3" xfId="15528" xr:uid="{A2F43D8E-4A8A-43C6-9813-F3330D6EDC94}"/>
    <cellStyle name="20% - Accent4 2 3 2 2 2 4" xfId="32385" xr:uid="{FA3B6AAB-70BF-45E2-A9A0-7033B2EADB31}"/>
    <cellStyle name="20% - Accent4 2 3 2 2 3" xfId="19739" xr:uid="{EE328CF4-0AD6-40B9-A1D7-0C406D151CBD}"/>
    <cellStyle name="20% - Accent4 2 3 2 2 4" xfId="11310" xr:uid="{91F2C169-E02C-48B1-AFD5-116983D141DE}"/>
    <cellStyle name="20% - Accent4 2 3 2 2 5" xfId="28168" xr:uid="{F67D1DE5-1ACA-4FBE-AAFF-DF9235D1CDA4}"/>
    <cellStyle name="20% - Accent4 2 3 2 3" xfId="4948" xr:uid="{00000000-0005-0000-0000-00000F020000}"/>
    <cellStyle name="20% - Accent4 2 3 2 3 2" xfId="21812" xr:uid="{B54DBF24-A119-47EA-9796-F889A973E297}"/>
    <cellStyle name="20% - Accent4 2 3 2 3 3" xfId="13383" xr:uid="{6C055110-0076-428C-91DE-B3DB9271FC22}"/>
    <cellStyle name="20% - Accent4 2 3 2 3 4" xfId="30240" xr:uid="{7DAE0A70-5FCC-42CD-B646-4510F6284B27}"/>
    <cellStyle name="20% - Accent4 2 3 2 4" xfId="17594" xr:uid="{BE21FF22-E9ED-4544-AF20-2DD92FF1B275}"/>
    <cellStyle name="20% - Accent4 2 3 2 5" xfId="9165" xr:uid="{CC3E34F0-0154-4B57-9A70-4ACA8D9EC1F3}"/>
    <cellStyle name="20% - Accent4 2 3 2 6" xfId="26023" xr:uid="{500F9517-A14B-4372-9640-44BE70D6AC66}"/>
    <cellStyle name="20% - Accent4 2 3 3" xfId="1052" xr:uid="{00000000-0005-0000-0000-000010020000}"/>
    <cellStyle name="20% - Accent4 2 3 3 2" xfId="3283" xr:uid="{00000000-0005-0000-0000-000011020000}"/>
    <cellStyle name="20% - Accent4 2 3 3 2 2" xfId="7506" xr:uid="{00000000-0005-0000-0000-000012020000}"/>
    <cellStyle name="20% - Accent4 2 3 3 2 2 2" xfId="24370" xr:uid="{86AF5AD3-E963-4E2E-8F8B-8BA36E187A68}"/>
    <cellStyle name="20% - Accent4 2 3 3 2 2 3" xfId="15941" xr:uid="{E46EA4AE-C645-4077-9E26-E99350F84F44}"/>
    <cellStyle name="20% - Accent4 2 3 3 2 2 4" xfId="32798" xr:uid="{A0C981EC-16A1-4AE1-94FE-3566EFFAE0F2}"/>
    <cellStyle name="20% - Accent4 2 3 3 2 3" xfId="20152" xr:uid="{60CCF513-8B42-4F4A-8E27-1E1343AAE25F}"/>
    <cellStyle name="20% - Accent4 2 3 3 2 4" xfId="11723" xr:uid="{446A30B9-2ABD-414D-933A-5E462107E68D}"/>
    <cellStyle name="20% - Accent4 2 3 3 2 5" xfId="28581" xr:uid="{09874D02-13E0-4F0C-B22B-2FC6E4F17D92}"/>
    <cellStyle name="20% - Accent4 2 3 3 3" xfId="5361" xr:uid="{00000000-0005-0000-0000-000013020000}"/>
    <cellStyle name="20% - Accent4 2 3 3 3 2" xfId="22225" xr:uid="{A0DAE23C-14FB-4F55-B0CA-42FA6F40A83E}"/>
    <cellStyle name="20% - Accent4 2 3 3 3 3" xfId="13796" xr:uid="{73B09427-BD65-4F7E-8B31-B1B68C7EE4FF}"/>
    <cellStyle name="20% - Accent4 2 3 3 3 4" xfId="30653" xr:uid="{B47F1AD5-A270-45C1-8048-B021470F9AE1}"/>
    <cellStyle name="20% - Accent4 2 3 3 4" xfId="18007" xr:uid="{DF87D944-76C5-4173-A1D9-4AE60833A9C9}"/>
    <cellStyle name="20% - Accent4 2 3 3 5" xfId="9578" xr:uid="{0C3341EB-C9CB-4186-8731-8AE1CA6D56A5}"/>
    <cellStyle name="20% - Accent4 2 3 3 6" xfId="26436" xr:uid="{83DD5040-0619-4AEA-BEDC-2874C61844DE}"/>
    <cellStyle name="20% - Accent4 2 3 4" xfId="1466" xr:uid="{00000000-0005-0000-0000-000014020000}"/>
    <cellStyle name="20% - Accent4 2 3 4 2" xfId="3696" xr:uid="{00000000-0005-0000-0000-000015020000}"/>
    <cellStyle name="20% - Accent4 2 3 4 2 2" xfId="7919" xr:uid="{00000000-0005-0000-0000-000016020000}"/>
    <cellStyle name="20% - Accent4 2 3 4 2 2 2" xfId="24783" xr:uid="{6DE4F15E-5767-4DDA-81F8-CD5C9AE85594}"/>
    <cellStyle name="20% - Accent4 2 3 4 2 2 3" xfId="16354" xr:uid="{623133EF-A7B3-43A4-A460-1FA34B8BE615}"/>
    <cellStyle name="20% - Accent4 2 3 4 2 2 4" xfId="33211" xr:uid="{A0FA1134-2D8D-4926-9CB9-ABAB8A6D188C}"/>
    <cellStyle name="20% - Accent4 2 3 4 2 3" xfId="20565" xr:uid="{BDE19E04-F5D0-408A-8467-4C24995C60F8}"/>
    <cellStyle name="20% - Accent4 2 3 4 2 4" xfId="12136" xr:uid="{8020F86B-4613-4AC1-86BB-C59458893677}"/>
    <cellStyle name="20% - Accent4 2 3 4 2 5" xfId="28994" xr:uid="{7E91E170-250A-4F60-9B12-C18C34DCE3A1}"/>
    <cellStyle name="20% - Accent4 2 3 4 3" xfId="5774" xr:uid="{00000000-0005-0000-0000-000017020000}"/>
    <cellStyle name="20% - Accent4 2 3 4 3 2" xfId="22638" xr:uid="{817E920A-69E9-49D8-A937-0216DB553299}"/>
    <cellStyle name="20% - Accent4 2 3 4 3 3" xfId="14209" xr:uid="{AE514202-FA24-4FA4-9D01-FC7A571CF8C5}"/>
    <cellStyle name="20% - Accent4 2 3 4 3 4" xfId="31066" xr:uid="{1433D3F1-15ED-463F-8A9A-4C1E9A6E1FA2}"/>
    <cellStyle name="20% - Accent4 2 3 4 4" xfId="18420" xr:uid="{201866EB-C7F6-4FCD-ACF1-297E37D85BF9}"/>
    <cellStyle name="20% - Accent4 2 3 4 5" xfId="9991" xr:uid="{FBCB91E9-B6FE-44A9-AEC0-7639662CC16E}"/>
    <cellStyle name="20% - Accent4 2 3 4 6" xfId="26849" xr:uid="{92A67302-028E-44EC-AAB1-D0559DD5D433}"/>
    <cellStyle name="20% - Accent4 2 3 5" xfId="1880" xr:uid="{00000000-0005-0000-0000-000018020000}"/>
    <cellStyle name="20% - Accent4 2 3 5 2" xfId="4109" xr:uid="{00000000-0005-0000-0000-000019020000}"/>
    <cellStyle name="20% - Accent4 2 3 5 2 2" xfId="8332" xr:uid="{00000000-0005-0000-0000-00001A020000}"/>
    <cellStyle name="20% - Accent4 2 3 5 2 2 2" xfId="25196" xr:uid="{56FC15F1-5FD1-4D3B-8A3D-0BAE4BDCD23D}"/>
    <cellStyle name="20% - Accent4 2 3 5 2 2 3" xfId="16767" xr:uid="{748FB6C1-7C1E-4BB8-8663-6B78F5838114}"/>
    <cellStyle name="20% - Accent4 2 3 5 2 2 4" xfId="33624" xr:uid="{0271F7AD-661B-442D-9209-1CB6A0BE79C4}"/>
    <cellStyle name="20% - Accent4 2 3 5 2 3" xfId="20978" xr:uid="{36107EFC-5770-46D1-9879-54E49AA36103}"/>
    <cellStyle name="20% - Accent4 2 3 5 2 4" xfId="12549" xr:uid="{D796ED76-3D72-4CD9-873B-D8F280615721}"/>
    <cellStyle name="20% - Accent4 2 3 5 2 5" xfId="29407" xr:uid="{51898A7A-26D1-4DAD-8C6B-70EEAFBC8A2E}"/>
    <cellStyle name="20% - Accent4 2 3 5 3" xfId="6187" xr:uid="{00000000-0005-0000-0000-00001B020000}"/>
    <cellStyle name="20% - Accent4 2 3 5 3 2" xfId="23051" xr:uid="{FC195B23-77E7-4349-8AFD-CAEB71307A9F}"/>
    <cellStyle name="20% - Accent4 2 3 5 3 3" xfId="14622" xr:uid="{0EE57DBD-749D-42FF-917E-4A69022DA170}"/>
    <cellStyle name="20% - Accent4 2 3 5 3 4" xfId="31479" xr:uid="{E6B0CF25-A895-406B-B135-E160814B2601}"/>
    <cellStyle name="20% - Accent4 2 3 5 4" xfId="18833" xr:uid="{6E498313-E7E4-486C-AA2A-D7070D1DB858}"/>
    <cellStyle name="20% - Accent4 2 3 5 5" xfId="10404" xr:uid="{0F827FF4-FCDE-467E-82FB-1408441D414D}"/>
    <cellStyle name="20% - Accent4 2 3 5 6" xfId="27262" xr:uid="{00A7006D-AB37-4092-BAB3-56BD433BE241}"/>
    <cellStyle name="20% - Accent4 2 3 6" xfId="2293" xr:uid="{00000000-0005-0000-0000-00001C020000}"/>
    <cellStyle name="20% - Accent4 2 3 6 2" xfId="6600" xr:uid="{00000000-0005-0000-0000-00001D020000}"/>
    <cellStyle name="20% - Accent4 2 3 6 2 2" xfId="23464" xr:uid="{C233FC5A-312A-48D8-BC3A-864F80BEA0B2}"/>
    <cellStyle name="20% - Accent4 2 3 6 2 3" xfId="15035" xr:uid="{AEEDE834-4FF3-4A56-8C7C-8B3EC8E53C09}"/>
    <cellStyle name="20% - Accent4 2 3 6 2 4" xfId="31892" xr:uid="{087AF73C-44FD-4CCA-B0C5-F65888C60EC6}"/>
    <cellStyle name="20% - Accent4 2 3 6 3" xfId="19246" xr:uid="{5157B066-5FB2-46F4-81CB-C13C3F62DF66}"/>
    <cellStyle name="20% - Accent4 2 3 6 4" xfId="10817" xr:uid="{CA601A0C-4C38-439E-A6B9-65E942D888D8}"/>
    <cellStyle name="20% - Accent4 2 3 6 5" xfId="27675" xr:uid="{3E4B6D60-ACDD-4B98-BE66-7200D1D6DE49}"/>
    <cellStyle name="20% - Accent4 2 3 7" xfId="4534" xr:uid="{00000000-0005-0000-0000-00001E020000}"/>
    <cellStyle name="20% - Accent4 2 3 7 2" xfId="21398" xr:uid="{5F0863B2-B357-49CC-8673-5968ECA4843E}"/>
    <cellStyle name="20% - Accent4 2 3 7 3" xfId="12969" xr:uid="{5FBCDF6C-4040-47CF-9DEB-1951231F208F}"/>
    <cellStyle name="20% - Accent4 2 3 7 4" xfId="29826" xr:uid="{EA18430E-5BC6-49B3-AFD5-3A1F727DE253}"/>
    <cellStyle name="20% - Accent4 2 3 8" xfId="17180" xr:uid="{D01A0BF6-A88E-4B12-A1A7-727FE38A7CBC}"/>
    <cellStyle name="20% - Accent4 2 3 9" xfId="8751" xr:uid="{9ED78A76-FB76-4D98-A6A8-6415A43BB069}"/>
    <cellStyle name="20% - Accent4 2 4" xfId="596" xr:uid="{00000000-0005-0000-0000-00001F020000}"/>
    <cellStyle name="20% - Accent4 2 4 2" xfId="2867" xr:uid="{00000000-0005-0000-0000-000020020000}"/>
    <cellStyle name="20% - Accent4 2 4 2 2" xfId="7090" xr:uid="{00000000-0005-0000-0000-000021020000}"/>
    <cellStyle name="20% - Accent4 2 4 2 2 2" xfId="23954" xr:uid="{030EDE0C-CFF7-4268-85D3-CA1227E9F713}"/>
    <cellStyle name="20% - Accent4 2 4 2 2 3" xfId="15525" xr:uid="{08D4BA6D-1CA5-4E96-B0AA-B1F0C431E4F3}"/>
    <cellStyle name="20% - Accent4 2 4 2 2 4" xfId="32382" xr:uid="{282DB3DF-A844-471E-A31B-62EE4B0C4AC0}"/>
    <cellStyle name="20% - Accent4 2 4 2 3" xfId="19736" xr:uid="{622BE006-6F8F-4260-8899-E70A85E160B5}"/>
    <cellStyle name="20% - Accent4 2 4 2 4" xfId="11307" xr:uid="{F53DA6C7-3345-4F30-9F12-8C3204DD42E0}"/>
    <cellStyle name="20% - Accent4 2 4 2 5" xfId="28165" xr:uid="{E4C68C85-7074-413B-BA49-F36996C06950}"/>
    <cellStyle name="20% - Accent4 2 4 3" xfId="4945" xr:uid="{00000000-0005-0000-0000-000022020000}"/>
    <cellStyle name="20% - Accent4 2 4 3 2" xfId="21809" xr:uid="{51E57904-266E-46F0-B0A5-03498849A515}"/>
    <cellStyle name="20% - Accent4 2 4 3 3" xfId="13380" xr:uid="{D9BA5D95-A112-406E-B82A-FEACC444F481}"/>
    <cellStyle name="20% - Accent4 2 4 3 4" xfId="30237" xr:uid="{73AB117B-CB53-4A80-B974-B7546A646832}"/>
    <cellStyle name="20% - Accent4 2 4 4" xfId="17591" xr:uid="{85003BD3-2CAB-454C-8669-AE9688EC8F73}"/>
    <cellStyle name="20% - Accent4 2 4 5" xfId="9162" xr:uid="{A8597DC6-2855-4C97-8CF6-4C9F96226700}"/>
    <cellStyle name="20% - Accent4 2 4 6" xfId="26020" xr:uid="{44D18FF8-DED4-4BA8-878A-211918FC33D3}"/>
    <cellStyle name="20% - Accent4 2 5" xfId="1049" xr:uid="{00000000-0005-0000-0000-000023020000}"/>
    <cellStyle name="20% - Accent4 2 5 2" xfId="3280" xr:uid="{00000000-0005-0000-0000-000024020000}"/>
    <cellStyle name="20% - Accent4 2 5 2 2" xfId="7503" xr:uid="{00000000-0005-0000-0000-000025020000}"/>
    <cellStyle name="20% - Accent4 2 5 2 2 2" xfId="24367" xr:uid="{E0FC6B03-960A-4293-9B49-E2E4E8C49BC0}"/>
    <cellStyle name="20% - Accent4 2 5 2 2 3" xfId="15938" xr:uid="{F8A3707E-31C8-4FEC-BB28-54FFB70A336F}"/>
    <cellStyle name="20% - Accent4 2 5 2 2 4" xfId="32795" xr:uid="{D4117A6D-DF83-48D3-A8A1-FFDADEFDA6AC}"/>
    <cellStyle name="20% - Accent4 2 5 2 3" xfId="20149" xr:uid="{B9056897-1854-4A70-A1F3-618A02CF77EC}"/>
    <cellStyle name="20% - Accent4 2 5 2 4" xfId="11720" xr:uid="{6CB431C4-7568-4062-821E-CA03619938CA}"/>
    <cellStyle name="20% - Accent4 2 5 2 5" xfId="28578" xr:uid="{DC2F13A7-D59F-442A-8F17-0BC20D3A3876}"/>
    <cellStyle name="20% - Accent4 2 5 3" xfId="5358" xr:uid="{00000000-0005-0000-0000-000026020000}"/>
    <cellStyle name="20% - Accent4 2 5 3 2" xfId="22222" xr:uid="{14A31556-7AB6-4DD9-AED6-C3DBC32503FB}"/>
    <cellStyle name="20% - Accent4 2 5 3 3" xfId="13793" xr:uid="{1D391F0A-F17B-486D-A311-3256D8236ED3}"/>
    <cellStyle name="20% - Accent4 2 5 3 4" xfId="30650" xr:uid="{64592AF0-09BE-4273-9DEC-B825D633225C}"/>
    <cellStyle name="20% - Accent4 2 5 4" xfId="18004" xr:uid="{E86CA860-5F58-42CF-9CA3-AA06338A77F4}"/>
    <cellStyle name="20% - Accent4 2 5 5" xfId="9575" xr:uid="{C7CF2617-FE1A-4068-947B-41E9D60E57BD}"/>
    <cellStyle name="20% - Accent4 2 5 6" xfId="26433" xr:uid="{BF590028-103B-415B-B4EB-7A3AF21AFECA}"/>
    <cellStyle name="20% - Accent4 2 6" xfId="1463" xr:uid="{00000000-0005-0000-0000-000027020000}"/>
    <cellStyle name="20% - Accent4 2 6 2" xfId="3693" xr:uid="{00000000-0005-0000-0000-000028020000}"/>
    <cellStyle name="20% - Accent4 2 6 2 2" xfId="7916" xr:uid="{00000000-0005-0000-0000-000029020000}"/>
    <cellStyle name="20% - Accent4 2 6 2 2 2" xfId="24780" xr:uid="{14DDE5FC-3379-4795-88C8-FCE4E3F1E9CC}"/>
    <cellStyle name="20% - Accent4 2 6 2 2 3" xfId="16351" xr:uid="{7AFD7AA6-28E9-4143-9C1B-794F2FA36571}"/>
    <cellStyle name="20% - Accent4 2 6 2 2 4" xfId="33208" xr:uid="{6B1C9C79-1779-485C-8C19-91E2B38F3C56}"/>
    <cellStyle name="20% - Accent4 2 6 2 3" xfId="20562" xr:uid="{197727AA-DB8C-4C78-B224-BBF60E30283D}"/>
    <cellStyle name="20% - Accent4 2 6 2 4" xfId="12133" xr:uid="{FCA6EB98-A3B0-4847-8492-C8BF85ACF3C1}"/>
    <cellStyle name="20% - Accent4 2 6 2 5" xfId="28991" xr:uid="{447C750D-D1B5-4F63-BD36-1B3649502063}"/>
    <cellStyle name="20% - Accent4 2 6 3" xfId="5771" xr:uid="{00000000-0005-0000-0000-00002A020000}"/>
    <cellStyle name="20% - Accent4 2 6 3 2" xfId="22635" xr:uid="{BB40D29B-013B-4744-A57C-745D7FBAFA60}"/>
    <cellStyle name="20% - Accent4 2 6 3 3" xfId="14206" xr:uid="{19DF0E5E-CD4D-464C-974C-1398E78C428B}"/>
    <cellStyle name="20% - Accent4 2 6 3 4" xfId="31063" xr:uid="{4E6ABB28-C593-45AA-90C3-FB2051257902}"/>
    <cellStyle name="20% - Accent4 2 6 4" xfId="18417" xr:uid="{1128ABE1-8E95-407B-8AD6-DCDCDE901BE0}"/>
    <cellStyle name="20% - Accent4 2 6 5" xfId="9988" xr:uid="{DE58130B-ABA0-41F9-A9A6-A7B81F2A2899}"/>
    <cellStyle name="20% - Accent4 2 6 6" xfId="26846" xr:uid="{80664DAD-FB2C-45DB-8A5C-9C882442F7A3}"/>
    <cellStyle name="20% - Accent4 2 7" xfId="1877" xr:uid="{00000000-0005-0000-0000-00002B020000}"/>
    <cellStyle name="20% - Accent4 2 7 2" xfId="4106" xr:uid="{00000000-0005-0000-0000-00002C020000}"/>
    <cellStyle name="20% - Accent4 2 7 2 2" xfId="8329" xr:uid="{00000000-0005-0000-0000-00002D020000}"/>
    <cellStyle name="20% - Accent4 2 7 2 2 2" xfId="25193" xr:uid="{5DA7EEE7-4F4F-4EE1-BD65-F5362D889FA3}"/>
    <cellStyle name="20% - Accent4 2 7 2 2 3" xfId="16764" xr:uid="{878B79A5-F8A2-499B-8EFC-ABDE9501B8F2}"/>
    <cellStyle name="20% - Accent4 2 7 2 2 4" xfId="33621" xr:uid="{A054E6DE-AAB5-4972-8215-2A86AD3D0049}"/>
    <cellStyle name="20% - Accent4 2 7 2 3" xfId="20975" xr:uid="{C0CEBE40-C1BE-4893-ACD8-AAB8890BB3C0}"/>
    <cellStyle name="20% - Accent4 2 7 2 4" xfId="12546" xr:uid="{A54BB7D8-1EF6-4B44-9B7A-BAB12A1AF7ED}"/>
    <cellStyle name="20% - Accent4 2 7 2 5" xfId="29404" xr:uid="{1A50E97B-D7FE-46CB-A7CD-8111F5168B6F}"/>
    <cellStyle name="20% - Accent4 2 7 3" xfId="6184" xr:uid="{00000000-0005-0000-0000-00002E020000}"/>
    <cellStyle name="20% - Accent4 2 7 3 2" xfId="23048" xr:uid="{A97250A9-0BD0-45B5-BA2E-42C0EA742640}"/>
    <cellStyle name="20% - Accent4 2 7 3 3" xfId="14619" xr:uid="{C957F571-F3C9-45D7-BF1B-7EBA03F564FF}"/>
    <cellStyle name="20% - Accent4 2 7 3 4" xfId="31476" xr:uid="{B359E431-352E-4F24-B6D4-23ECDFADC9CA}"/>
    <cellStyle name="20% - Accent4 2 7 4" xfId="18830" xr:uid="{7C6F37F3-E96D-4FE6-AFE5-033A8704DC56}"/>
    <cellStyle name="20% - Accent4 2 7 5" xfId="10401" xr:uid="{62CA9BC0-AD7A-4E8F-8D62-E9F1E4105FF6}"/>
    <cellStyle name="20% - Accent4 2 7 6" xfId="27259" xr:uid="{E64AE7A3-4EBE-441F-B07D-1BC35187E0FF}"/>
    <cellStyle name="20% - Accent4 2 8" xfId="2290" xr:uid="{00000000-0005-0000-0000-00002F020000}"/>
    <cellStyle name="20% - Accent4 2 8 2" xfId="6597" xr:uid="{00000000-0005-0000-0000-000030020000}"/>
    <cellStyle name="20% - Accent4 2 8 2 2" xfId="23461" xr:uid="{F10C3F20-5A40-4A34-8C02-7CF65B4199B0}"/>
    <cellStyle name="20% - Accent4 2 8 2 3" xfId="15032" xr:uid="{ED6A93A1-EFFD-4EF5-89C4-FACBBDE68E32}"/>
    <cellStyle name="20% - Accent4 2 8 2 4" xfId="31889" xr:uid="{83ABD235-2A2A-45EF-989A-05656B8CE210}"/>
    <cellStyle name="20% - Accent4 2 8 3" xfId="19243" xr:uid="{E1C5AE5B-8182-4AB6-A8F7-FCE3EE6BA3F1}"/>
    <cellStyle name="20% - Accent4 2 8 4" xfId="10814" xr:uid="{C922413C-E7DC-44CC-A5A9-9D73181177C3}"/>
    <cellStyle name="20% - Accent4 2 8 5" xfId="27672" xr:uid="{813C65EE-0E49-4B21-AFDB-784A4D2A3276}"/>
    <cellStyle name="20% - Accent4 2 9" xfId="4531" xr:uid="{00000000-0005-0000-0000-000031020000}"/>
    <cellStyle name="20% - Accent4 2 9 2" xfId="21395" xr:uid="{379F3081-E536-4164-8C12-F44B13BCCE24}"/>
    <cellStyle name="20% - Accent4 2 9 3" xfId="12966" xr:uid="{05DC4383-734C-4E25-B369-B7050E1F5DE0}"/>
    <cellStyle name="20% - Accent4 2 9 4" xfId="29823" xr:uid="{85392CB6-94C5-451F-98EF-3FF3A00716E4}"/>
    <cellStyle name="20% - Accent4 3" xfId="30" xr:uid="{00000000-0005-0000-0000-000032020000}"/>
    <cellStyle name="20% - Accent4 3 10" xfId="8752" xr:uid="{975A83B6-6743-4374-B852-6FB5E1BD43E7}"/>
    <cellStyle name="20% - Accent4 3 11" xfId="25610" xr:uid="{EFD0EEF8-BE5A-43A5-B8C1-98E0E07A6739}"/>
    <cellStyle name="20% - Accent4 3 2" xfId="31" xr:uid="{00000000-0005-0000-0000-000033020000}"/>
    <cellStyle name="20% - Accent4 3 2 10" xfId="25611" xr:uid="{595608C1-2724-4602-897D-9D35DFA5B2EF}"/>
    <cellStyle name="20% - Accent4 3 2 2" xfId="601" xr:uid="{00000000-0005-0000-0000-000034020000}"/>
    <cellStyle name="20% - Accent4 3 2 2 2" xfId="2872" xr:uid="{00000000-0005-0000-0000-000035020000}"/>
    <cellStyle name="20% - Accent4 3 2 2 2 2" xfId="7095" xr:uid="{00000000-0005-0000-0000-000036020000}"/>
    <cellStyle name="20% - Accent4 3 2 2 2 2 2" xfId="23959" xr:uid="{C6D67D0B-6452-4007-BD6D-B653CC9C37DD}"/>
    <cellStyle name="20% - Accent4 3 2 2 2 2 3" xfId="15530" xr:uid="{9DEDCE2A-F9DC-4A2F-933B-E4ED52C6B17B}"/>
    <cellStyle name="20% - Accent4 3 2 2 2 2 4" xfId="32387" xr:uid="{9779206F-6FC2-4154-A663-2751CCE57267}"/>
    <cellStyle name="20% - Accent4 3 2 2 2 3" xfId="19741" xr:uid="{3F3FE529-275B-4026-9B84-36BCCEEC0225}"/>
    <cellStyle name="20% - Accent4 3 2 2 2 4" xfId="11312" xr:uid="{E1369478-FB4A-4B12-9366-49AF69A0573F}"/>
    <cellStyle name="20% - Accent4 3 2 2 2 5" xfId="28170" xr:uid="{7120F53A-9984-490C-AF59-546902C67BAD}"/>
    <cellStyle name="20% - Accent4 3 2 2 3" xfId="4950" xr:uid="{00000000-0005-0000-0000-000037020000}"/>
    <cellStyle name="20% - Accent4 3 2 2 3 2" xfId="21814" xr:uid="{2DC41576-65A5-4652-ACE6-6B829888AFDB}"/>
    <cellStyle name="20% - Accent4 3 2 2 3 3" xfId="13385" xr:uid="{E2321B77-5CEB-4E75-801A-37E3958C6AAE}"/>
    <cellStyle name="20% - Accent4 3 2 2 3 4" xfId="30242" xr:uid="{13E845FE-DEF3-4C8D-B38F-19B4F5731550}"/>
    <cellStyle name="20% - Accent4 3 2 2 4" xfId="17596" xr:uid="{D34BDEE1-E5EF-4FF8-8874-C3522D775923}"/>
    <cellStyle name="20% - Accent4 3 2 2 5" xfId="9167" xr:uid="{4A0D5CEF-4776-40E5-85F0-3A474FDDD54E}"/>
    <cellStyle name="20% - Accent4 3 2 2 6" xfId="26025" xr:uid="{70210D2E-A7F8-47FA-BFFE-6BB2070700E7}"/>
    <cellStyle name="20% - Accent4 3 2 3" xfId="1054" xr:uid="{00000000-0005-0000-0000-000038020000}"/>
    <cellStyle name="20% - Accent4 3 2 3 2" xfId="3285" xr:uid="{00000000-0005-0000-0000-000039020000}"/>
    <cellStyle name="20% - Accent4 3 2 3 2 2" xfId="7508" xr:uid="{00000000-0005-0000-0000-00003A020000}"/>
    <cellStyle name="20% - Accent4 3 2 3 2 2 2" xfId="24372" xr:uid="{76BE4E3C-859E-402C-A0B6-A95A246C1412}"/>
    <cellStyle name="20% - Accent4 3 2 3 2 2 3" xfId="15943" xr:uid="{5B356D08-14E0-4173-BFFA-D0E17B8CE5C5}"/>
    <cellStyle name="20% - Accent4 3 2 3 2 2 4" xfId="32800" xr:uid="{D80E2347-2104-45A8-BC26-A903639BA16D}"/>
    <cellStyle name="20% - Accent4 3 2 3 2 3" xfId="20154" xr:uid="{E5EE4757-2BB5-461E-9D0F-4C816B591C98}"/>
    <cellStyle name="20% - Accent4 3 2 3 2 4" xfId="11725" xr:uid="{8EBD5812-FB01-4C7B-931A-7CACD20F2DAA}"/>
    <cellStyle name="20% - Accent4 3 2 3 2 5" xfId="28583" xr:uid="{4E86A5F0-E878-4F4E-BB34-ED0905819641}"/>
    <cellStyle name="20% - Accent4 3 2 3 3" xfId="5363" xr:uid="{00000000-0005-0000-0000-00003B020000}"/>
    <cellStyle name="20% - Accent4 3 2 3 3 2" xfId="22227" xr:uid="{0DDED6CB-7A5D-4C62-8874-FF1526EE4CDE}"/>
    <cellStyle name="20% - Accent4 3 2 3 3 3" xfId="13798" xr:uid="{24779D20-B140-4850-AFC5-E35F943A544A}"/>
    <cellStyle name="20% - Accent4 3 2 3 3 4" xfId="30655" xr:uid="{D4DE9072-2DC4-48D6-B413-897D9DC155F1}"/>
    <cellStyle name="20% - Accent4 3 2 3 4" xfId="18009" xr:uid="{67FBC185-EE4E-4FDA-9E17-1F107F33F5DB}"/>
    <cellStyle name="20% - Accent4 3 2 3 5" xfId="9580" xr:uid="{354BCB6A-09E6-4986-8C22-C0FCB99DFD42}"/>
    <cellStyle name="20% - Accent4 3 2 3 6" xfId="26438" xr:uid="{074A67FF-0142-4F73-BA67-3BF417958114}"/>
    <cellStyle name="20% - Accent4 3 2 4" xfId="1468" xr:uid="{00000000-0005-0000-0000-00003C020000}"/>
    <cellStyle name="20% - Accent4 3 2 4 2" xfId="3698" xr:uid="{00000000-0005-0000-0000-00003D020000}"/>
    <cellStyle name="20% - Accent4 3 2 4 2 2" xfId="7921" xr:uid="{00000000-0005-0000-0000-00003E020000}"/>
    <cellStyle name="20% - Accent4 3 2 4 2 2 2" xfId="24785" xr:uid="{CA67A681-4DBB-40AE-AD55-04AA08535AE3}"/>
    <cellStyle name="20% - Accent4 3 2 4 2 2 3" xfId="16356" xr:uid="{F57D9B0A-AD12-4342-8998-840FFCF16182}"/>
    <cellStyle name="20% - Accent4 3 2 4 2 2 4" xfId="33213" xr:uid="{5EFB4438-1D82-481F-A502-5F7F2B7259A9}"/>
    <cellStyle name="20% - Accent4 3 2 4 2 3" xfId="20567" xr:uid="{925D60EE-FD1E-47BD-9400-BA754473DA5E}"/>
    <cellStyle name="20% - Accent4 3 2 4 2 4" xfId="12138" xr:uid="{CEAB5268-EA9D-447E-9B97-9129BACF2ADF}"/>
    <cellStyle name="20% - Accent4 3 2 4 2 5" xfId="28996" xr:uid="{701164BB-938C-4366-9C6A-6977359DD812}"/>
    <cellStyle name="20% - Accent4 3 2 4 3" xfId="5776" xr:uid="{00000000-0005-0000-0000-00003F020000}"/>
    <cellStyle name="20% - Accent4 3 2 4 3 2" xfId="22640" xr:uid="{4D44FCB8-12FF-4932-82A7-E7077BA06C3E}"/>
    <cellStyle name="20% - Accent4 3 2 4 3 3" xfId="14211" xr:uid="{3BB421A9-5ADC-4676-AFB3-D4042D38C8BF}"/>
    <cellStyle name="20% - Accent4 3 2 4 3 4" xfId="31068" xr:uid="{5B61A9BA-1360-4318-AF28-EB48B6E55187}"/>
    <cellStyle name="20% - Accent4 3 2 4 4" xfId="18422" xr:uid="{6AA58500-9AB0-4359-B61B-1238E5FD0CF3}"/>
    <cellStyle name="20% - Accent4 3 2 4 5" xfId="9993" xr:uid="{143AF21E-CF6B-452A-8CF7-7C5E8AB41B6D}"/>
    <cellStyle name="20% - Accent4 3 2 4 6" xfId="26851" xr:uid="{E65190EA-9248-4D02-A348-55D225860FC4}"/>
    <cellStyle name="20% - Accent4 3 2 5" xfId="1882" xr:uid="{00000000-0005-0000-0000-000040020000}"/>
    <cellStyle name="20% - Accent4 3 2 5 2" xfId="4111" xr:uid="{00000000-0005-0000-0000-000041020000}"/>
    <cellStyle name="20% - Accent4 3 2 5 2 2" xfId="8334" xr:uid="{00000000-0005-0000-0000-000042020000}"/>
    <cellStyle name="20% - Accent4 3 2 5 2 2 2" xfId="25198" xr:uid="{1DDBCEA8-CFF6-4DFE-8683-2724774437AE}"/>
    <cellStyle name="20% - Accent4 3 2 5 2 2 3" xfId="16769" xr:uid="{D567BB13-6E3B-4385-ABE5-7F4C5727CEF8}"/>
    <cellStyle name="20% - Accent4 3 2 5 2 2 4" xfId="33626" xr:uid="{7A60E6FC-936F-404F-A394-4408FB18E076}"/>
    <cellStyle name="20% - Accent4 3 2 5 2 3" xfId="20980" xr:uid="{93FDBB5E-B407-4F64-83FA-4A6C4222F8A1}"/>
    <cellStyle name="20% - Accent4 3 2 5 2 4" xfId="12551" xr:uid="{D8F2A352-2C4C-45B6-8A0A-BA79CD6345C2}"/>
    <cellStyle name="20% - Accent4 3 2 5 2 5" xfId="29409" xr:uid="{1A8D6480-84F2-469F-A41C-8F9A961C3163}"/>
    <cellStyle name="20% - Accent4 3 2 5 3" xfId="6189" xr:uid="{00000000-0005-0000-0000-000043020000}"/>
    <cellStyle name="20% - Accent4 3 2 5 3 2" xfId="23053" xr:uid="{006E189E-5630-4087-96AB-CF69D661539F}"/>
    <cellStyle name="20% - Accent4 3 2 5 3 3" xfId="14624" xr:uid="{8EB82D08-2342-4865-B3ED-807FA66F39DD}"/>
    <cellStyle name="20% - Accent4 3 2 5 3 4" xfId="31481" xr:uid="{EA8E02E7-4D2A-451F-8F85-A422FFD99E6D}"/>
    <cellStyle name="20% - Accent4 3 2 5 4" xfId="18835" xr:uid="{C4B95BFF-9D3C-43B3-ACF0-B9A04416E1CC}"/>
    <cellStyle name="20% - Accent4 3 2 5 5" xfId="10406" xr:uid="{B6C5675A-AC90-4542-9550-D41B55F21D6A}"/>
    <cellStyle name="20% - Accent4 3 2 5 6" xfId="27264" xr:uid="{A7BAE251-2BCD-406E-8145-524E34873E12}"/>
    <cellStyle name="20% - Accent4 3 2 6" xfId="2295" xr:uid="{00000000-0005-0000-0000-000044020000}"/>
    <cellStyle name="20% - Accent4 3 2 6 2" xfId="6602" xr:uid="{00000000-0005-0000-0000-000045020000}"/>
    <cellStyle name="20% - Accent4 3 2 6 2 2" xfId="23466" xr:uid="{6284703A-79B8-4FE5-B932-2561AAE72F07}"/>
    <cellStyle name="20% - Accent4 3 2 6 2 3" xfId="15037" xr:uid="{FF63E9BD-E50C-48B4-90AD-B909CF71B099}"/>
    <cellStyle name="20% - Accent4 3 2 6 2 4" xfId="31894" xr:uid="{FBB40C51-F4FD-4C96-8FC4-C772ADCDCE84}"/>
    <cellStyle name="20% - Accent4 3 2 6 3" xfId="19248" xr:uid="{FF97265D-1700-40AA-9705-2EA532DC0052}"/>
    <cellStyle name="20% - Accent4 3 2 6 4" xfId="10819" xr:uid="{D48D87A6-2327-4B74-B9C7-9A00F4DE6A3A}"/>
    <cellStyle name="20% - Accent4 3 2 6 5" xfId="27677" xr:uid="{679FA98A-2A4A-4D15-85E3-A390D008A24E}"/>
    <cellStyle name="20% - Accent4 3 2 7" xfId="4536" xr:uid="{00000000-0005-0000-0000-000046020000}"/>
    <cellStyle name="20% - Accent4 3 2 7 2" xfId="21400" xr:uid="{848D2360-ED7D-42E8-A983-DF09E4CA964E}"/>
    <cellStyle name="20% - Accent4 3 2 7 3" xfId="12971" xr:uid="{578683D9-F5BA-4E3D-A7A7-D78B1B2B0F51}"/>
    <cellStyle name="20% - Accent4 3 2 7 4" xfId="29828" xr:uid="{FB6A3DD0-4332-469C-9E21-5A10719A3116}"/>
    <cellStyle name="20% - Accent4 3 2 8" xfId="17182" xr:uid="{61B2267D-A3F9-4B25-B0D2-2E288F82F89D}"/>
    <cellStyle name="20% - Accent4 3 2 9" xfId="8753" xr:uid="{88817F68-C950-4161-9C2B-08F14745F0EF}"/>
    <cellStyle name="20% - Accent4 3 3" xfId="600" xr:uid="{00000000-0005-0000-0000-000047020000}"/>
    <cellStyle name="20% - Accent4 3 3 2" xfId="2871" xr:uid="{00000000-0005-0000-0000-000048020000}"/>
    <cellStyle name="20% - Accent4 3 3 2 2" xfId="7094" xr:uid="{00000000-0005-0000-0000-000049020000}"/>
    <cellStyle name="20% - Accent4 3 3 2 2 2" xfId="23958" xr:uid="{96DCE5B9-9822-4E17-955C-D71610BBB2AC}"/>
    <cellStyle name="20% - Accent4 3 3 2 2 3" xfId="15529" xr:uid="{B1BB7E8B-1995-48B0-9B48-DA49E43C31B3}"/>
    <cellStyle name="20% - Accent4 3 3 2 2 4" xfId="32386" xr:uid="{22D1DDAE-9459-4E9F-98A6-DB5D64275961}"/>
    <cellStyle name="20% - Accent4 3 3 2 3" xfId="19740" xr:uid="{515598D7-29C6-4B55-B4AE-D6B011CD8E01}"/>
    <cellStyle name="20% - Accent4 3 3 2 4" xfId="11311" xr:uid="{029E850D-DBCB-41DE-AFA8-3F1B7A58565B}"/>
    <cellStyle name="20% - Accent4 3 3 2 5" xfId="28169" xr:uid="{E6B1CCE4-844F-4AB7-BABB-C4280845B789}"/>
    <cellStyle name="20% - Accent4 3 3 3" xfId="4949" xr:uid="{00000000-0005-0000-0000-00004A020000}"/>
    <cellStyle name="20% - Accent4 3 3 3 2" xfId="21813" xr:uid="{4A69D1A7-AE40-469D-B563-36E881FB8394}"/>
    <cellStyle name="20% - Accent4 3 3 3 3" xfId="13384" xr:uid="{4C6ED17C-0EFB-476E-ACC3-DA4EC3E2AFE4}"/>
    <cellStyle name="20% - Accent4 3 3 3 4" xfId="30241" xr:uid="{601DA999-1A59-40F3-B429-C53B5C4D1B43}"/>
    <cellStyle name="20% - Accent4 3 3 4" xfId="17595" xr:uid="{E5AFC4A6-92A4-4880-B4D4-301FA5B54FF6}"/>
    <cellStyle name="20% - Accent4 3 3 5" xfId="9166" xr:uid="{5134D38C-7F8B-4115-B183-600845878088}"/>
    <cellStyle name="20% - Accent4 3 3 6" xfId="26024" xr:uid="{4C653974-4B19-48F6-881A-8BB94944F1A5}"/>
    <cellStyle name="20% - Accent4 3 4" xfId="1053" xr:uid="{00000000-0005-0000-0000-00004B020000}"/>
    <cellStyle name="20% - Accent4 3 4 2" xfId="3284" xr:uid="{00000000-0005-0000-0000-00004C020000}"/>
    <cellStyle name="20% - Accent4 3 4 2 2" xfId="7507" xr:uid="{00000000-0005-0000-0000-00004D020000}"/>
    <cellStyle name="20% - Accent4 3 4 2 2 2" xfId="24371" xr:uid="{00B63012-822E-41CD-A676-9AE721E907F6}"/>
    <cellStyle name="20% - Accent4 3 4 2 2 3" xfId="15942" xr:uid="{D1BD5679-0E28-4D32-BED1-5C7952AC92C6}"/>
    <cellStyle name="20% - Accent4 3 4 2 2 4" xfId="32799" xr:uid="{A5734241-92DE-493C-8E17-F97144409C72}"/>
    <cellStyle name="20% - Accent4 3 4 2 3" xfId="20153" xr:uid="{57A2A255-1A4A-40CC-9BC9-4A1FF7BC5E56}"/>
    <cellStyle name="20% - Accent4 3 4 2 4" xfId="11724" xr:uid="{13443F40-9CEA-4CA5-A0FE-22CBDBAA115D}"/>
    <cellStyle name="20% - Accent4 3 4 2 5" xfId="28582" xr:uid="{F81C8D5A-FB51-4AF2-860F-8997EA9E5853}"/>
    <cellStyle name="20% - Accent4 3 4 3" xfId="5362" xr:uid="{00000000-0005-0000-0000-00004E020000}"/>
    <cellStyle name="20% - Accent4 3 4 3 2" xfId="22226" xr:uid="{79706A68-0E29-451B-AF9C-67F5FEBC82C2}"/>
    <cellStyle name="20% - Accent4 3 4 3 3" xfId="13797" xr:uid="{87F3A7F9-F9D9-4100-9CCE-07FF301D4EEF}"/>
    <cellStyle name="20% - Accent4 3 4 3 4" xfId="30654" xr:uid="{E742E8D1-8908-4D26-8B42-C42D9AC1DE17}"/>
    <cellStyle name="20% - Accent4 3 4 4" xfId="18008" xr:uid="{4E4FE64B-8A5E-4091-B6C3-2D0B3A4CD3A2}"/>
    <cellStyle name="20% - Accent4 3 4 5" xfId="9579" xr:uid="{578747B6-9E5E-4CFB-8202-E6F7FBF124E9}"/>
    <cellStyle name="20% - Accent4 3 4 6" xfId="26437" xr:uid="{AC228ACD-60EC-46E1-987E-4F893690A177}"/>
    <cellStyle name="20% - Accent4 3 5" xfId="1467" xr:uid="{00000000-0005-0000-0000-00004F020000}"/>
    <cellStyle name="20% - Accent4 3 5 2" xfId="3697" xr:uid="{00000000-0005-0000-0000-000050020000}"/>
    <cellStyle name="20% - Accent4 3 5 2 2" xfId="7920" xr:uid="{00000000-0005-0000-0000-000051020000}"/>
    <cellStyle name="20% - Accent4 3 5 2 2 2" xfId="24784" xr:uid="{C93CFA13-67DE-43B3-BE5B-2C65E6C1C925}"/>
    <cellStyle name="20% - Accent4 3 5 2 2 3" xfId="16355" xr:uid="{5AD0FC04-7625-4E59-BADF-541B23B9EB4D}"/>
    <cellStyle name="20% - Accent4 3 5 2 2 4" xfId="33212" xr:uid="{5F49E181-0BE6-4435-AC7E-9B6EAD01A676}"/>
    <cellStyle name="20% - Accent4 3 5 2 3" xfId="20566" xr:uid="{7C794F39-6D60-45B1-90D1-6B78C406DEB0}"/>
    <cellStyle name="20% - Accent4 3 5 2 4" xfId="12137" xr:uid="{E51B09CF-D7A3-49D4-B92C-2482C652568C}"/>
    <cellStyle name="20% - Accent4 3 5 2 5" xfId="28995" xr:uid="{FA209420-D985-4732-8A5F-1DDB515E613F}"/>
    <cellStyle name="20% - Accent4 3 5 3" xfId="5775" xr:uid="{00000000-0005-0000-0000-000052020000}"/>
    <cellStyle name="20% - Accent4 3 5 3 2" xfId="22639" xr:uid="{A4A1C12B-83C1-4EB8-A218-B402761E878A}"/>
    <cellStyle name="20% - Accent4 3 5 3 3" xfId="14210" xr:uid="{89C9C6D7-D8C6-4488-BBCF-2A5AC050BAD2}"/>
    <cellStyle name="20% - Accent4 3 5 3 4" xfId="31067" xr:uid="{2991F38C-3D91-4F05-B4B2-43FE520E1E98}"/>
    <cellStyle name="20% - Accent4 3 5 4" xfId="18421" xr:uid="{F37552FA-6F6F-431A-9046-7822557AA233}"/>
    <cellStyle name="20% - Accent4 3 5 5" xfId="9992" xr:uid="{00942AC4-A362-4821-86E1-035C54C1B910}"/>
    <cellStyle name="20% - Accent4 3 5 6" xfId="26850" xr:uid="{D3C0A02F-9DAD-46FC-8DA0-DDC67451C359}"/>
    <cellStyle name="20% - Accent4 3 6" xfId="1881" xr:uid="{00000000-0005-0000-0000-000053020000}"/>
    <cellStyle name="20% - Accent4 3 6 2" xfId="4110" xr:uid="{00000000-0005-0000-0000-000054020000}"/>
    <cellStyle name="20% - Accent4 3 6 2 2" xfId="8333" xr:uid="{00000000-0005-0000-0000-000055020000}"/>
    <cellStyle name="20% - Accent4 3 6 2 2 2" xfId="25197" xr:uid="{55F228BB-35D7-422C-AF76-60E76CAD9354}"/>
    <cellStyle name="20% - Accent4 3 6 2 2 3" xfId="16768" xr:uid="{1F6AA11F-95FB-4432-915D-73520539962F}"/>
    <cellStyle name="20% - Accent4 3 6 2 2 4" xfId="33625" xr:uid="{0CFD226C-C32F-4EEB-B7E3-A44BFDB52431}"/>
    <cellStyle name="20% - Accent4 3 6 2 3" xfId="20979" xr:uid="{CA336DDB-74B4-4FEB-8431-E1DEF4FB10D2}"/>
    <cellStyle name="20% - Accent4 3 6 2 4" xfId="12550" xr:uid="{5A28B1E5-CC84-4271-A9DA-2AF1206BB36C}"/>
    <cellStyle name="20% - Accent4 3 6 2 5" xfId="29408" xr:uid="{2700D21D-BA49-4F44-B61A-225F7024711F}"/>
    <cellStyle name="20% - Accent4 3 6 3" xfId="6188" xr:uid="{00000000-0005-0000-0000-000056020000}"/>
    <cellStyle name="20% - Accent4 3 6 3 2" xfId="23052" xr:uid="{1720149E-028A-4E10-A4F8-2165BB009237}"/>
    <cellStyle name="20% - Accent4 3 6 3 3" xfId="14623" xr:uid="{3472832F-90DD-46E0-A951-CAC2A247F4B5}"/>
    <cellStyle name="20% - Accent4 3 6 3 4" xfId="31480" xr:uid="{F3FDFF07-05CB-4C02-A0EE-28F279A209AD}"/>
    <cellStyle name="20% - Accent4 3 6 4" xfId="18834" xr:uid="{6652365F-1F35-4BA8-B1CA-1B58D03B92C0}"/>
    <cellStyle name="20% - Accent4 3 6 5" xfId="10405" xr:uid="{00FE9A84-4462-4185-B8FE-4718F8954ABE}"/>
    <cellStyle name="20% - Accent4 3 6 6" xfId="27263" xr:uid="{8DAF9100-CAC4-4D2E-88B7-94302B633FC1}"/>
    <cellStyle name="20% - Accent4 3 7" xfId="2294" xr:uid="{00000000-0005-0000-0000-000057020000}"/>
    <cellStyle name="20% - Accent4 3 7 2" xfId="6601" xr:uid="{00000000-0005-0000-0000-000058020000}"/>
    <cellStyle name="20% - Accent4 3 7 2 2" xfId="23465" xr:uid="{CD21D551-3A42-4030-85B1-1B4BC9300800}"/>
    <cellStyle name="20% - Accent4 3 7 2 3" xfId="15036" xr:uid="{7CE29259-C8D3-4417-81BA-57A259AAE0C5}"/>
    <cellStyle name="20% - Accent4 3 7 2 4" xfId="31893" xr:uid="{BD63DE2E-C7CD-454C-B7AD-53E728826846}"/>
    <cellStyle name="20% - Accent4 3 7 3" xfId="19247" xr:uid="{C282676C-078C-4A3B-BCF1-DD1129D777E4}"/>
    <cellStyle name="20% - Accent4 3 7 4" xfId="10818" xr:uid="{66D51FDB-8AD6-4D9D-979B-E9789FC252B3}"/>
    <cellStyle name="20% - Accent4 3 7 5" xfId="27676" xr:uid="{295B9827-AFF6-468A-8676-6D12750469EB}"/>
    <cellStyle name="20% - Accent4 3 8" xfId="4535" xr:uid="{00000000-0005-0000-0000-000059020000}"/>
    <cellStyle name="20% - Accent4 3 8 2" xfId="21399" xr:uid="{D508111F-8806-4F9D-BA97-8CECF3881905}"/>
    <cellStyle name="20% - Accent4 3 8 3" xfId="12970" xr:uid="{91F60ACC-BF95-4A2B-BA8C-9402773FDADC}"/>
    <cellStyle name="20% - Accent4 3 8 4" xfId="29827" xr:uid="{2654C5DD-7986-4C0C-907E-06FBC751E84D}"/>
    <cellStyle name="20% - Accent4 3 9" xfId="17181" xr:uid="{AD98CD9D-105A-43C1-802D-95A7B350F56E}"/>
    <cellStyle name="20% - Accent4 4" xfId="32" xr:uid="{00000000-0005-0000-0000-00005A020000}"/>
    <cellStyle name="20% - Accent4 4 10" xfId="25612" xr:uid="{2B6D976D-4B4F-439A-A80E-F16459E54078}"/>
    <cellStyle name="20% - Accent4 4 2" xfId="602" xr:uid="{00000000-0005-0000-0000-00005B020000}"/>
    <cellStyle name="20% - Accent4 4 2 2" xfId="2873" xr:uid="{00000000-0005-0000-0000-00005C020000}"/>
    <cellStyle name="20% - Accent4 4 2 2 2" xfId="7096" xr:uid="{00000000-0005-0000-0000-00005D020000}"/>
    <cellStyle name="20% - Accent4 4 2 2 2 2" xfId="23960" xr:uid="{F8FA8CBA-EAA1-42BA-A8D5-E658AF252CB5}"/>
    <cellStyle name="20% - Accent4 4 2 2 2 3" xfId="15531" xr:uid="{9EF445A8-7714-4C5B-ADC1-A23E56F1EA14}"/>
    <cellStyle name="20% - Accent4 4 2 2 2 4" xfId="32388" xr:uid="{93F8A9D9-C824-4C91-9F99-0B6BF7B54333}"/>
    <cellStyle name="20% - Accent4 4 2 2 3" xfId="19742" xr:uid="{853EA982-327B-4DAC-B997-9F13BC775C68}"/>
    <cellStyle name="20% - Accent4 4 2 2 4" xfId="11313" xr:uid="{B2C2D3AF-D39B-435B-8245-F3F11D0E2CB5}"/>
    <cellStyle name="20% - Accent4 4 2 2 5" xfId="28171" xr:uid="{0FAF0859-DE19-413D-9870-C1A0B70FBDD2}"/>
    <cellStyle name="20% - Accent4 4 2 3" xfId="4951" xr:uid="{00000000-0005-0000-0000-00005E020000}"/>
    <cellStyle name="20% - Accent4 4 2 3 2" xfId="21815" xr:uid="{5667465E-CBA0-44F6-88B8-0CFFCB86D89C}"/>
    <cellStyle name="20% - Accent4 4 2 3 3" xfId="13386" xr:uid="{0133F758-63C4-454A-8EC6-A141F92CCD46}"/>
    <cellStyle name="20% - Accent4 4 2 3 4" xfId="30243" xr:uid="{5C124318-0EDA-4C55-90F5-99300E52BD1D}"/>
    <cellStyle name="20% - Accent4 4 2 4" xfId="17597" xr:uid="{2521D907-8DE0-4B32-874C-289FAD089177}"/>
    <cellStyle name="20% - Accent4 4 2 5" xfId="9168" xr:uid="{3C73F75D-1DC1-4EDE-9A03-6DE00F091E0F}"/>
    <cellStyle name="20% - Accent4 4 2 6" xfId="26026" xr:uid="{52679861-5F70-4899-AAEC-95D39608BF2F}"/>
    <cellStyle name="20% - Accent4 4 3" xfId="1055" xr:uid="{00000000-0005-0000-0000-00005F020000}"/>
    <cellStyle name="20% - Accent4 4 3 2" xfId="3286" xr:uid="{00000000-0005-0000-0000-000060020000}"/>
    <cellStyle name="20% - Accent4 4 3 2 2" xfId="7509" xr:uid="{00000000-0005-0000-0000-000061020000}"/>
    <cellStyle name="20% - Accent4 4 3 2 2 2" xfId="24373" xr:uid="{A78DCF98-8ACC-4CD7-BFEC-B64DBE88C4C0}"/>
    <cellStyle name="20% - Accent4 4 3 2 2 3" xfId="15944" xr:uid="{2FA5D4E5-CEA0-429D-BFFB-F64DCD7FFD11}"/>
    <cellStyle name="20% - Accent4 4 3 2 2 4" xfId="32801" xr:uid="{BE608D27-E392-4FFF-B572-FF481B79E809}"/>
    <cellStyle name="20% - Accent4 4 3 2 3" xfId="20155" xr:uid="{09DE4AFF-628E-4571-B7E4-CA087F8CD558}"/>
    <cellStyle name="20% - Accent4 4 3 2 4" xfId="11726" xr:uid="{B817300A-7B85-4144-B89D-891298AF9E33}"/>
    <cellStyle name="20% - Accent4 4 3 2 5" xfId="28584" xr:uid="{5D16AC18-EEF2-4EED-835A-62BBD0B188C5}"/>
    <cellStyle name="20% - Accent4 4 3 3" xfId="5364" xr:uid="{00000000-0005-0000-0000-000062020000}"/>
    <cellStyle name="20% - Accent4 4 3 3 2" xfId="22228" xr:uid="{F3067617-816A-4146-9628-DCF67F470BE3}"/>
    <cellStyle name="20% - Accent4 4 3 3 3" xfId="13799" xr:uid="{AFCBA870-23A3-4DE2-BAD6-DF45347548E6}"/>
    <cellStyle name="20% - Accent4 4 3 3 4" xfId="30656" xr:uid="{C4D25434-3506-41C3-9A62-D10A15FDCD40}"/>
    <cellStyle name="20% - Accent4 4 3 4" xfId="18010" xr:uid="{AF80E791-4B63-4352-9613-326F464C131D}"/>
    <cellStyle name="20% - Accent4 4 3 5" xfId="9581" xr:uid="{A2E50697-195F-4BC8-AD82-C0ED5C285D98}"/>
    <cellStyle name="20% - Accent4 4 3 6" xfId="26439" xr:uid="{A4D5EF01-852C-41D1-AAE5-FB19EFD0D570}"/>
    <cellStyle name="20% - Accent4 4 4" xfId="1469" xr:uid="{00000000-0005-0000-0000-000063020000}"/>
    <cellStyle name="20% - Accent4 4 4 2" xfId="3699" xr:uid="{00000000-0005-0000-0000-000064020000}"/>
    <cellStyle name="20% - Accent4 4 4 2 2" xfId="7922" xr:uid="{00000000-0005-0000-0000-000065020000}"/>
    <cellStyle name="20% - Accent4 4 4 2 2 2" xfId="24786" xr:uid="{A50279AE-A3A9-4AB5-8DB8-51D875E9F38C}"/>
    <cellStyle name="20% - Accent4 4 4 2 2 3" xfId="16357" xr:uid="{4FDBBFB4-81C7-4FD2-8E99-8E3561DF67CD}"/>
    <cellStyle name="20% - Accent4 4 4 2 2 4" xfId="33214" xr:uid="{EA92EC0B-6ADA-4D84-AF90-0103F81A7C0E}"/>
    <cellStyle name="20% - Accent4 4 4 2 3" xfId="20568" xr:uid="{21F128B1-FF0F-401F-97EA-695DECF8C6B4}"/>
    <cellStyle name="20% - Accent4 4 4 2 4" xfId="12139" xr:uid="{F617A9F1-4E84-498B-AC3F-FE061CA020A9}"/>
    <cellStyle name="20% - Accent4 4 4 2 5" xfId="28997" xr:uid="{354027BA-7773-404A-9EB4-1B4BDD259354}"/>
    <cellStyle name="20% - Accent4 4 4 3" xfId="5777" xr:uid="{00000000-0005-0000-0000-000066020000}"/>
    <cellStyle name="20% - Accent4 4 4 3 2" xfId="22641" xr:uid="{DACCE7CC-791C-4A40-8670-A71ACF151BDC}"/>
    <cellStyle name="20% - Accent4 4 4 3 3" xfId="14212" xr:uid="{233C34A1-D94E-4EFB-B82C-E22B0E267FD5}"/>
    <cellStyle name="20% - Accent4 4 4 3 4" xfId="31069" xr:uid="{645FEA03-4A1A-469E-B1B3-DE8EF117B61F}"/>
    <cellStyle name="20% - Accent4 4 4 4" xfId="18423" xr:uid="{EE86BE74-9D33-49E7-AFDC-1CA484CFFACD}"/>
    <cellStyle name="20% - Accent4 4 4 5" xfId="9994" xr:uid="{92D87826-7D39-47CD-841B-064C0B568F4D}"/>
    <cellStyle name="20% - Accent4 4 4 6" xfId="26852" xr:uid="{15FE501A-CA30-45CB-A8EA-52866B4A0724}"/>
    <cellStyle name="20% - Accent4 4 5" xfId="1883" xr:uid="{00000000-0005-0000-0000-000067020000}"/>
    <cellStyle name="20% - Accent4 4 5 2" xfId="4112" xr:uid="{00000000-0005-0000-0000-000068020000}"/>
    <cellStyle name="20% - Accent4 4 5 2 2" xfId="8335" xr:uid="{00000000-0005-0000-0000-000069020000}"/>
    <cellStyle name="20% - Accent4 4 5 2 2 2" xfId="25199" xr:uid="{8D8787EC-E35A-4B46-BFF9-C94768F8C87B}"/>
    <cellStyle name="20% - Accent4 4 5 2 2 3" xfId="16770" xr:uid="{82F4A2CE-59C6-490B-BCF5-8484E8C0926D}"/>
    <cellStyle name="20% - Accent4 4 5 2 2 4" xfId="33627" xr:uid="{A214DDED-4E0E-47B3-AEB2-1A60FAB4C4F3}"/>
    <cellStyle name="20% - Accent4 4 5 2 3" xfId="20981" xr:uid="{30EA0344-BE04-4590-8636-52C13B605E49}"/>
    <cellStyle name="20% - Accent4 4 5 2 4" xfId="12552" xr:uid="{407C3555-6902-4C79-B370-7B8AA1A6B74F}"/>
    <cellStyle name="20% - Accent4 4 5 2 5" xfId="29410" xr:uid="{E661A22C-3A91-4A48-B3C1-B62D182055FD}"/>
    <cellStyle name="20% - Accent4 4 5 3" xfId="6190" xr:uid="{00000000-0005-0000-0000-00006A020000}"/>
    <cellStyle name="20% - Accent4 4 5 3 2" xfId="23054" xr:uid="{16C7CF71-5940-471F-B3F6-CCED4DC2898F}"/>
    <cellStyle name="20% - Accent4 4 5 3 3" xfId="14625" xr:uid="{25499573-A496-4F11-A5B9-980BE3B98009}"/>
    <cellStyle name="20% - Accent4 4 5 3 4" xfId="31482" xr:uid="{339DFAFD-EAB2-4DF8-AFC7-9D28E2C1B41B}"/>
    <cellStyle name="20% - Accent4 4 5 4" xfId="18836" xr:uid="{FE41112E-C30A-4C88-8FCD-796C43918C61}"/>
    <cellStyle name="20% - Accent4 4 5 5" xfId="10407" xr:uid="{336FC2DA-1DF9-4B9E-9591-146ADA1E972D}"/>
    <cellStyle name="20% - Accent4 4 5 6" xfId="27265" xr:uid="{FCEAB4B8-67BC-4B15-A9CA-0F35004011FA}"/>
    <cellStyle name="20% - Accent4 4 6" xfId="2296" xr:uid="{00000000-0005-0000-0000-00006B020000}"/>
    <cellStyle name="20% - Accent4 4 6 2" xfId="6603" xr:uid="{00000000-0005-0000-0000-00006C020000}"/>
    <cellStyle name="20% - Accent4 4 6 2 2" xfId="23467" xr:uid="{16ACBD1C-FF07-4090-A3A5-EE1735DAD5B7}"/>
    <cellStyle name="20% - Accent4 4 6 2 3" xfId="15038" xr:uid="{01D2745F-4AF6-4F8E-98C6-28E4DB3B4638}"/>
    <cellStyle name="20% - Accent4 4 6 2 4" xfId="31895" xr:uid="{C34360AE-C437-476E-B868-11B4228796DD}"/>
    <cellStyle name="20% - Accent4 4 6 3" xfId="19249" xr:uid="{DC602EBE-37D3-44BB-98EB-4FE8C85E38F7}"/>
    <cellStyle name="20% - Accent4 4 6 4" xfId="10820" xr:uid="{D27D7686-79C8-4516-BBDE-0B55B032A6E1}"/>
    <cellStyle name="20% - Accent4 4 6 5" xfId="27678" xr:uid="{B348BC09-C447-4AE6-B5F5-35462291994A}"/>
    <cellStyle name="20% - Accent4 4 7" xfId="4537" xr:uid="{00000000-0005-0000-0000-00006D020000}"/>
    <cellStyle name="20% - Accent4 4 7 2" xfId="21401" xr:uid="{8F591B29-2559-4092-8464-327616324F6F}"/>
    <cellStyle name="20% - Accent4 4 7 3" xfId="12972" xr:uid="{7129F1AF-9050-4D52-B108-78C626C73BC2}"/>
    <cellStyle name="20% - Accent4 4 7 4" xfId="29829" xr:uid="{6C9AF42E-B8FD-46EA-9F53-C9C9A875329E}"/>
    <cellStyle name="20% - Accent4 4 8" xfId="17183" xr:uid="{39696FA1-5CDB-44BF-9298-42D1FC555626}"/>
    <cellStyle name="20% - Accent4 4 9" xfId="8754" xr:uid="{5093BA08-AB31-4846-929A-52D76D3C587C}"/>
    <cellStyle name="20% - Accent4 5" xfId="595" xr:uid="{00000000-0005-0000-0000-00006E020000}"/>
    <cellStyle name="20% - Accent4 5 2" xfId="2866" xr:uid="{00000000-0005-0000-0000-00006F020000}"/>
    <cellStyle name="20% - Accent4 5 2 2" xfId="7089" xr:uid="{00000000-0005-0000-0000-000070020000}"/>
    <cellStyle name="20% - Accent4 5 2 2 2" xfId="23953" xr:uid="{0B575134-A19A-4990-BA46-492EBE8428CE}"/>
    <cellStyle name="20% - Accent4 5 2 2 3" xfId="15524" xr:uid="{3D3F1E4D-8FE6-4E3F-B13E-E3CAFBF008B3}"/>
    <cellStyle name="20% - Accent4 5 2 2 4" xfId="32381" xr:uid="{658A2D27-0D64-4651-8823-F282C48067E2}"/>
    <cellStyle name="20% - Accent4 5 2 3" xfId="19735" xr:uid="{44CE2BE9-B4C1-4A92-A5E0-DAF92669F7D2}"/>
    <cellStyle name="20% - Accent4 5 2 4" xfId="11306" xr:uid="{F536D06D-05A9-474C-9E88-502153CB6895}"/>
    <cellStyle name="20% - Accent4 5 2 5" xfId="28164" xr:uid="{8B2E5261-34DC-4DAE-8E26-9B56BF8F6382}"/>
    <cellStyle name="20% - Accent4 5 3" xfId="4944" xr:uid="{00000000-0005-0000-0000-000071020000}"/>
    <cellStyle name="20% - Accent4 5 3 2" xfId="21808" xr:uid="{F62C4435-2312-4B1F-94FB-2AB60362916D}"/>
    <cellStyle name="20% - Accent4 5 3 3" xfId="13379" xr:uid="{F1014E88-C4BD-4C2B-9B68-C099A2A3BAC5}"/>
    <cellStyle name="20% - Accent4 5 3 4" xfId="30236" xr:uid="{8D5A50AA-6265-4E0E-9C3D-E7D9B1F4503E}"/>
    <cellStyle name="20% - Accent4 5 4" xfId="17590" xr:uid="{8276A6D3-D120-4142-BC7E-60F41E7DB760}"/>
    <cellStyle name="20% - Accent4 5 5" xfId="9161" xr:uid="{599A9866-EEE5-49B3-8B8B-EA3A67DFFD6B}"/>
    <cellStyle name="20% - Accent4 5 6" xfId="26019" xr:uid="{F4726A32-0BAF-47D0-B72D-E3CDDB4CE79F}"/>
    <cellStyle name="20% - Accent4 6" xfId="1048" xr:uid="{00000000-0005-0000-0000-000072020000}"/>
    <cellStyle name="20% - Accent4 6 2" xfId="3279" xr:uid="{00000000-0005-0000-0000-000073020000}"/>
    <cellStyle name="20% - Accent4 6 2 2" xfId="7502" xr:uid="{00000000-0005-0000-0000-000074020000}"/>
    <cellStyle name="20% - Accent4 6 2 2 2" xfId="24366" xr:uid="{0CEAE681-D10A-43EE-B8DA-7AADADAD6913}"/>
    <cellStyle name="20% - Accent4 6 2 2 3" xfId="15937" xr:uid="{59C369D7-6D57-4962-9CB9-D8F391CE3120}"/>
    <cellStyle name="20% - Accent4 6 2 2 4" xfId="32794" xr:uid="{85F80D4A-6F67-4A74-BF64-8EB85E81B1BE}"/>
    <cellStyle name="20% - Accent4 6 2 3" xfId="20148" xr:uid="{33710156-4ECD-49F6-B04F-CB9B68A1C1BE}"/>
    <cellStyle name="20% - Accent4 6 2 4" xfId="11719" xr:uid="{C647336E-140D-422A-8B8A-159300B22A9A}"/>
    <cellStyle name="20% - Accent4 6 2 5" xfId="28577" xr:uid="{9D8B43A7-05A6-4833-B0FE-106C5CC9BD23}"/>
    <cellStyle name="20% - Accent4 6 3" xfId="5357" xr:uid="{00000000-0005-0000-0000-000075020000}"/>
    <cellStyle name="20% - Accent4 6 3 2" xfId="22221" xr:uid="{E1FA7F79-BFC7-4219-8C9D-519FDE16BC98}"/>
    <cellStyle name="20% - Accent4 6 3 3" xfId="13792" xr:uid="{ADCCFE38-53D6-4FC1-A841-B62BC35C862F}"/>
    <cellStyle name="20% - Accent4 6 3 4" xfId="30649" xr:uid="{91B0EA85-ED28-4C94-B04F-307C93623D8F}"/>
    <cellStyle name="20% - Accent4 6 4" xfId="18003" xr:uid="{BF70778D-121A-4E85-9453-C9C215F49F01}"/>
    <cellStyle name="20% - Accent4 6 5" xfId="9574" xr:uid="{2AC2AF07-BBBF-4996-BBB4-830A14FAF297}"/>
    <cellStyle name="20% - Accent4 6 6" xfId="26432" xr:uid="{328008F9-9A0E-46B7-A746-EFAE09ABF3C1}"/>
    <cellStyle name="20% - Accent4 7" xfId="1462" xr:uid="{00000000-0005-0000-0000-000076020000}"/>
    <cellStyle name="20% - Accent4 7 2" xfId="3692" xr:uid="{00000000-0005-0000-0000-000077020000}"/>
    <cellStyle name="20% - Accent4 7 2 2" xfId="7915" xr:uid="{00000000-0005-0000-0000-000078020000}"/>
    <cellStyle name="20% - Accent4 7 2 2 2" xfId="24779" xr:uid="{CF36AB07-958E-411A-8A87-C43F976F7097}"/>
    <cellStyle name="20% - Accent4 7 2 2 3" xfId="16350" xr:uid="{8944F553-5872-4692-A18A-46226C89315C}"/>
    <cellStyle name="20% - Accent4 7 2 2 4" xfId="33207" xr:uid="{3B246FB2-9B70-4748-8DA5-115F6BC97E7C}"/>
    <cellStyle name="20% - Accent4 7 2 3" xfId="20561" xr:uid="{8ACD14D3-3798-4D99-BFB6-34CE2CCA1ADF}"/>
    <cellStyle name="20% - Accent4 7 2 4" xfId="12132" xr:uid="{62C5DACD-1A36-4FF3-89CA-8ECE12B2D697}"/>
    <cellStyle name="20% - Accent4 7 2 5" xfId="28990" xr:uid="{3101D17F-6D46-489D-B95A-B3023DB2C81C}"/>
    <cellStyle name="20% - Accent4 7 3" xfId="5770" xr:uid="{00000000-0005-0000-0000-000079020000}"/>
    <cellStyle name="20% - Accent4 7 3 2" xfId="22634" xr:uid="{B0A68473-F7BB-40DF-A9E8-B47252CA525D}"/>
    <cellStyle name="20% - Accent4 7 3 3" xfId="14205" xr:uid="{194E30A7-2C78-4C14-9A79-BACFCB162305}"/>
    <cellStyle name="20% - Accent4 7 3 4" xfId="31062" xr:uid="{F74FC7C2-C2C6-4ED4-BA6E-6CB06E461E32}"/>
    <cellStyle name="20% - Accent4 7 4" xfId="18416" xr:uid="{E6671C0D-AF1E-4EF8-BEB0-B7E83A68A36B}"/>
    <cellStyle name="20% - Accent4 7 5" xfId="9987" xr:uid="{EE28B216-0750-436E-AB5A-FDAEADB182BD}"/>
    <cellStyle name="20% - Accent4 7 6" xfId="26845" xr:uid="{C9726A5F-0626-4E01-A041-220F67711816}"/>
    <cellStyle name="20% - Accent4 8" xfId="1876" xr:uid="{00000000-0005-0000-0000-00007A020000}"/>
    <cellStyle name="20% - Accent4 8 2" xfId="4105" xr:uid="{00000000-0005-0000-0000-00007B020000}"/>
    <cellStyle name="20% - Accent4 8 2 2" xfId="8328" xr:uid="{00000000-0005-0000-0000-00007C020000}"/>
    <cellStyle name="20% - Accent4 8 2 2 2" xfId="25192" xr:uid="{0C978491-C9D8-4FAB-BA75-149B6A8EDC05}"/>
    <cellStyle name="20% - Accent4 8 2 2 3" xfId="16763" xr:uid="{C8B32A69-1D6F-499B-B4A6-E86AFB6E4FD0}"/>
    <cellStyle name="20% - Accent4 8 2 2 4" xfId="33620" xr:uid="{57406752-5AD7-4921-A497-2FD047A8942A}"/>
    <cellStyle name="20% - Accent4 8 2 3" xfId="20974" xr:uid="{BBA674B9-10EF-400C-8592-FC14886716B1}"/>
    <cellStyle name="20% - Accent4 8 2 4" xfId="12545" xr:uid="{C8F2E11A-D9B1-4F99-91D5-C8911D531C87}"/>
    <cellStyle name="20% - Accent4 8 2 5" xfId="29403" xr:uid="{6EED23E6-7734-4090-9C4C-1D510983BDFA}"/>
    <cellStyle name="20% - Accent4 8 3" xfId="6183" xr:uid="{00000000-0005-0000-0000-00007D020000}"/>
    <cellStyle name="20% - Accent4 8 3 2" xfId="23047" xr:uid="{63A9E2DD-ECD4-415F-95E7-EC93CF407521}"/>
    <cellStyle name="20% - Accent4 8 3 3" xfId="14618" xr:uid="{351093DD-7628-4760-A397-0F63F350F2EA}"/>
    <cellStyle name="20% - Accent4 8 3 4" xfId="31475" xr:uid="{A9395355-7524-4E78-BCBB-01C1363920D9}"/>
    <cellStyle name="20% - Accent4 8 4" xfId="18829" xr:uid="{EA3E70E8-B268-4C7B-A4CE-A1F8EB4085BA}"/>
    <cellStyle name="20% - Accent4 8 5" xfId="10400" xr:uid="{23E16848-19D4-42D3-9035-CA7447C46F6D}"/>
    <cellStyle name="20% - Accent4 8 6" xfId="27258" xr:uid="{2BF20132-E769-486A-8171-2B2E5FB8FD83}"/>
    <cellStyle name="20% - Accent4 9" xfId="2289" xr:uid="{00000000-0005-0000-0000-00007E020000}"/>
    <cellStyle name="20% - Accent4 9 2" xfId="6596" xr:uid="{00000000-0005-0000-0000-00007F020000}"/>
    <cellStyle name="20% - Accent4 9 2 2" xfId="23460" xr:uid="{EA96C41F-C82A-478A-93F1-F498546741BB}"/>
    <cellStyle name="20% - Accent4 9 2 3" xfId="15031" xr:uid="{07789E97-1039-4843-BB0C-5081718A40A9}"/>
    <cellStyle name="20% - Accent4 9 2 4" xfId="31888" xr:uid="{623A7905-9E56-4B43-A3A9-9D77272BB074}"/>
    <cellStyle name="20% - Accent4 9 3" xfId="19242" xr:uid="{06FD51E7-36D7-4E4A-B914-B23FCEE3B2F6}"/>
    <cellStyle name="20% - Accent4 9 4" xfId="10813" xr:uid="{A698A070-AFDC-4D82-9207-9E8F3EA96CC6}"/>
    <cellStyle name="20% - Accent4 9 5" xfId="27671" xr:uid="{6890153B-FCE5-496D-92C9-2268B016296F}"/>
    <cellStyle name="20% - Accent5" xfId="33" builtinId="46" customBuiltin="1"/>
    <cellStyle name="20% - Accent5 10" xfId="4538" xr:uid="{00000000-0005-0000-0000-000081020000}"/>
    <cellStyle name="20% - Accent5 10 2" xfId="21402" xr:uid="{ED23BEB0-12A0-4733-80E5-740D2EAE6699}"/>
    <cellStyle name="20% - Accent5 10 3" xfId="12973" xr:uid="{7B56CFDF-B9D8-4DAC-9FE3-1CA6F82865FB}"/>
    <cellStyle name="20% - Accent5 10 4" xfId="29830" xr:uid="{2EB3F3BF-15F1-454C-AD16-6B3047F2064F}"/>
    <cellStyle name="20% - Accent5 11" xfId="17184" xr:uid="{0F1C0C1F-0729-4B57-B178-B5E3C97642C8}"/>
    <cellStyle name="20% - Accent5 12" xfId="8755" xr:uid="{EDBC4A8B-2F30-416D-90E2-55F4E9F2A93D}"/>
    <cellStyle name="20% - Accent5 13" xfId="25613" xr:uid="{56A297F2-F4E5-493A-8BE9-96E7A5836CA1}"/>
    <cellStyle name="20% - Accent5 2" xfId="34" xr:uid="{00000000-0005-0000-0000-000082020000}"/>
    <cellStyle name="20% - Accent5 2 10" xfId="17185" xr:uid="{BA3BD437-5773-4A17-A9D4-F2D449533AF0}"/>
    <cellStyle name="20% - Accent5 2 11" xfId="8756" xr:uid="{DE92C8FB-6222-4EFB-95AA-01DD151C77B2}"/>
    <cellStyle name="20% - Accent5 2 12" xfId="25614" xr:uid="{9CF500E6-7860-4568-B3CE-33E7F337F5FC}"/>
    <cellStyle name="20% - Accent5 2 2" xfId="35" xr:uid="{00000000-0005-0000-0000-000083020000}"/>
    <cellStyle name="20% - Accent5 2 2 10" xfId="8757" xr:uid="{7A4A91C0-7676-4007-9CBC-1A7421ABEE1B}"/>
    <cellStyle name="20% - Accent5 2 2 11" xfId="25615" xr:uid="{C0785541-65B3-4649-9FF2-CF2182D5F012}"/>
    <cellStyle name="20% - Accent5 2 2 2" xfId="36" xr:uid="{00000000-0005-0000-0000-000084020000}"/>
    <cellStyle name="20% - Accent5 2 2 2 10" xfId="25616" xr:uid="{91ABA9B4-9622-492F-A171-BAF986A6A294}"/>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2 2 2" xfId="23964" xr:uid="{8B9A983A-934D-4879-A1FF-1FECE8AB1E70}"/>
    <cellStyle name="20% - Accent5 2 2 2 2 2 2 3" xfId="15535" xr:uid="{A7A7F1A2-6AEF-4A24-8B07-CDB50162EA54}"/>
    <cellStyle name="20% - Accent5 2 2 2 2 2 2 4" xfId="32392" xr:uid="{4AD6E935-BAC1-4E2A-B3C8-AB10D6497106}"/>
    <cellStyle name="20% - Accent5 2 2 2 2 2 3" xfId="19746" xr:uid="{E027C1E2-9C75-4D9C-8E0F-9C0CAC99BDAB}"/>
    <cellStyle name="20% - Accent5 2 2 2 2 2 4" xfId="11317" xr:uid="{5DF35D08-713A-4ED3-9DF0-3E539CCD4010}"/>
    <cellStyle name="20% - Accent5 2 2 2 2 2 5" xfId="28175" xr:uid="{40576EF8-D259-45B2-8B34-425B69CEFD14}"/>
    <cellStyle name="20% - Accent5 2 2 2 2 3" xfId="4955" xr:uid="{00000000-0005-0000-0000-000088020000}"/>
    <cellStyle name="20% - Accent5 2 2 2 2 3 2" xfId="21819" xr:uid="{94FB33E5-A070-4988-AE45-C2D1F0E2FC07}"/>
    <cellStyle name="20% - Accent5 2 2 2 2 3 3" xfId="13390" xr:uid="{40732E62-D3B5-4980-820D-FF05F095C68C}"/>
    <cellStyle name="20% - Accent5 2 2 2 2 3 4" xfId="30247" xr:uid="{0756C60D-3A97-48FE-AA81-28EC5DD2FAC7}"/>
    <cellStyle name="20% - Accent5 2 2 2 2 4" xfId="17601" xr:uid="{3AF9F826-04C2-48DF-B673-93A0BF21C167}"/>
    <cellStyle name="20% - Accent5 2 2 2 2 5" xfId="9172" xr:uid="{DAD5FA4B-8275-4B04-9617-E0FFAB15B2B3}"/>
    <cellStyle name="20% - Accent5 2 2 2 2 6" xfId="26030" xr:uid="{2F17A098-142F-49F8-B7CE-5F91EED897FA}"/>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2 2 2" xfId="24377" xr:uid="{300B380B-CCD7-4A15-A406-8E943A2826BF}"/>
    <cellStyle name="20% - Accent5 2 2 2 3 2 2 3" xfId="15948" xr:uid="{71605CEB-C80D-4C7D-A6AA-241B0D96C5D4}"/>
    <cellStyle name="20% - Accent5 2 2 2 3 2 2 4" xfId="32805" xr:uid="{B0D83FED-27A7-4F81-A728-DD03B2680CB8}"/>
    <cellStyle name="20% - Accent5 2 2 2 3 2 3" xfId="20159" xr:uid="{385617C6-FA21-426F-B8DF-68DCEC88624B}"/>
    <cellStyle name="20% - Accent5 2 2 2 3 2 4" xfId="11730" xr:uid="{1331D1EC-75B6-4571-88FD-DC05C05E3713}"/>
    <cellStyle name="20% - Accent5 2 2 2 3 2 5" xfId="28588" xr:uid="{A838C93E-D07A-4CAB-BB00-5CCDD678B38F}"/>
    <cellStyle name="20% - Accent5 2 2 2 3 3" xfId="5368" xr:uid="{00000000-0005-0000-0000-00008C020000}"/>
    <cellStyle name="20% - Accent5 2 2 2 3 3 2" xfId="22232" xr:uid="{BD2A861D-66BF-4A32-A617-EFA693B5F25C}"/>
    <cellStyle name="20% - Accent5 2 2 2 3 3 3" xfId="13803" xr:uid="{61076BB8-5D44-4A42-AEE7-CBD66BE055F3}"/>
    <cellStyle name="20% - Accent5 2 2 2 3 3 4" xfId="30660" xr:uid="{8C6A0604-7759-4359-AE73-41DACA34C31A}"/>
    <cellStyle name="20% - Accent5 2 2 2 3 4" xfId="18014" xr:uid="{8EC92F1B-9F73-4A67-983E-F5F370A71500}"/>
    <cellStyle name="20% - Accent5 2 2 2 3 5" xfId="9585" xr:uid="{C3DE12EA-2E2B-42DE-A361-CC4BC05DD6FE}"/>
    <cellStyle name="20% - Accent5 2 2 2 3 6" xfId="26443" xr:uid="{A90935B5-8759-463B-BE7A-7A80614720EE}"/>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2 2 2" xfId="24790" xr:uid="{642D3BE3-3DCE-460B-8892-4992FBCB312A}"/>
    <cellStyle name="20% - Accent5 2 2 2 4 2 2 3" xfId="16361" xr:uid="{585877FF-D550-411A-8959-DF844F3F1E1D}"/>
    <cellStyle name="20% - Accent5 2 2 2 4 2 2 4" xfId="33218" xr:uid="{235AEF9C-D8EE-4B6A-8EA6-B424819A63F2}"/>
    <cellStyle name="20% - Accent5 2 2 2 4 2 3" xfId="20572" xr:uid="{B4297533-75AF-4484-A77E-FD2CCB8AF0E0}"/>
    <cellStyle name="20% - Accent5 2 2 2 4 2 4" xfId="12143" xr:uid="{2189E41E-44CF-4624-AFE0-4554B24DE610}"/>
    <cellStyle name="20% - Accent5 2 2 2 4 2 5" xfId="29001" xr:uid="{815527FC-DFBC-4A05-9556-D135B6B64EF7}"/>
    <cellStyle name="20% - Accent5 2 2 2 4 3" xfId="5781" xr:uid="{00000000-0005-0000-0000-000090020000}"/>
    <cellStyle name="20% - Accent5 2 2 2 4 3 2" xfId="22645" xr:uid="{109D9995-A345-4C69-92D1-7B294F77A2DC}"/>
    <cellStyle name="20% - Accent5 2 2 2 4 3 3" xfId="14216" xr:uid="{F7E26BED-8D99-458D-A87D-B97B5E395211}"/>
    <cellStyle name="20% - Accent5 2 2 2 4 3 4" xfId="31073" xr:uid="{C6666548-E0DF-4630-83D7-A7C487E13371}"/>
    <cellStyle name="20% - Accent5 2 2 2 4 4" xfId="18427" xr:uid="{AF169CF9-B61E-4150-880F-9B086BB6A9EC}"/>
    <cellStyle name="20% - Accent5 2 2 2 4 5" xfId="9998" xr:uid="{7FC36142-99A0-41C5-A138-8736D8976229}"/>
    <cellStyle name="20% - Accent5 2 2 2 4 6" xfId="26856" xr:uid="{BB43444A-93B0-4341-B9D5-C592C5DB7052}"/>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2 2 2" xfId="25203" xr:uid="{54D9D676-75EE-4DA7-AD73-AAF1813B0D53}"/>
    <cellStyle name="20% - Accent5 2 2 2 5 2 2 3" xfId="16774" xr:uid="{100EE1B0-3D40-4954-80EA-3C071E274175}"/>
    <cellStyle name="20% - Accent5 2 2 2 5 2 2 4" xfId="33631" xr:uid="{8C7FF2D4-FA57-4D09-B0EC-7C2E679A426B}"/>
    <cellStyle name="20% - Accent5 2 2 2 5 2 3" xfId="20985" xr:uid="{59B78823-1198-4DFA-854E-454D41ADAF71}"/>
    <cellStyle name="20% - Accent5 2 2 2 5 2 4" xfId="12556" xr:uid="{3685B4E4-59AC-4002-A00A-09EC760AEF0D}"/>
    <cellStyle name="20% - Accent5 2 2 2 5 2 5" xfId="29414" xr:uid="{F54504C3-BABE-44EF-AEE5-DCE5748E568F}"/>
    <cellStyle name="20% - Accent5 2 2 2 5 3" xfId="6194" xr:uid="{00000000-0005-0000-0000-000094020000}"/>
    <cellStyle name="20% - Accent5 2 2 2 5 3 2" xfId="23058" xr:uid="{AA5E1A60-3E44-417F-A7D6-F8C4E57F534C}"/>
    <cellStyle name="20% - Accent5 2 2 2 5 3 3" xfId="14629" xr:uid="{362123FB-868B-4C0A-A4B4-41DFEA5D7F28}"/>
    <cellStyle name="20% - Accent5 2 2 2 5 3 4" xfId="31486" xr:uid="{6C01BFF3-3AB4-44CE-8F83-8352780734B0}"/>
    <cellStyle name="20% - Accent5 2 2 2 5 4" xfId="18840" xr:uid="{B5D539CE-8982-4EBA-A2BC-42B1E5D74F61}"/>
    <cellStyle name="20% - Accent5 2 2 2 5 5" xfId="10411" xr:uid="{517A0276-D7E6-457C-ABB6-2A384EF2333A}"/>
    <cellStyle name="20% - Accent5 2 2 2 5 6" xfId="27269" xr:uid="{29F3DF4C-BBAE-47F0-A221-6DCF06FCC129}"/>
    <cellStyle name="20% - Accent5 2 2 2 6" xfId="2300" xr:uid="{00000000-0005-0000-0000-000095020000}"/>
    <cellStyle name="20% - Accent5 2 2 2 6 2" xfId="6607" xr:uid="{00000000-0005-0000-0000-000096020000}"/>
    <cellStyle name="20% - Accent5 2 2 2 6 2 2" xfId="23471" xr:uid="{74F5CFD8-F0D0-45D2-89E5-22CB06E19AEE}"/>
    <cellStyle name="20% - Accent5 2 2 2 6 2 3" xfId="15042" xr:uid="{E70631C5-B017-4FD8-9374-154397235409}"/>
    <cellStyle name="20% - Accent5 2 2 2 6 2 4" xfId="31899" xr:uid="{93338610-5463-4BC1-891D-FD3E57797597}"/>
    <cellStyle name="20% - Accent5 2 2 2 6 3" xfId="19253" xr:uid="{04BE8632-3719-45E8-988C-32ED5570D302}"/>
    <cellStyle name="20% - Accent5 2 2 2 6 4" xfId="10824" xr:uid="{9475DAF4-6155-4071-B8DB-EFAE41C24FDF}"/>
    <cellStyle name="20% - Accent5 2 2 2 6 5" xfId="27682" xr:uid="{990A086D-81B0-49EE-981F-7C34FFE17A35}"/>
    <cellStyle name="20% - Accent5 2 2 2 7" xfId="4541" xr:uid="{00000000-0005-0000-0000-000097020000}"/>
    <cellStyle name="20% - Accent5 2 2 2 7 2" xfId="21405" xr:uid="{A1679814-7C0C-4B55-8FC2-0A10005EA2EA}"/>
    <cellStyle name="20% - Accent5 2 2 2 7 3" xfId="12976" xr:uid="{665A048E-1F4D-40EE-ADEE-7D09AC117CC9}"/>
    <cellStyle name="20% - Accent5 2 2 2 7 4" xfId="29833" xr:uid="{FA64CA94-A940-40AD-8DD0-A623BDA4225C}"/>
    <cellStyle name="20% - Accent5 2 2 2 8" xfId="17187" xr:uid="{C56B1C07-B626-4CE4-A781-E5BF49990AFE}"/>
    <cellStyle name="20% - Accent5 2 2 2 9" xfId="8758" xr:uid="{2A4A0D71-758C-4910-BB47-DAFCFFDAC961}"/>
    <cellStyle name="20% - Accent5 2 2 3" xfId="605" xr:uid="{00000000-0005-0000-0000-000098020000}"/>
    <cellStyle name="20% - Accent5 2 2 3 2" xfId="2876" xr:uid="{00000000-0005-0000-0000-000099020000}"/>
    <cellStyle name="20% - Accent5 2 2 3 2 2" xfId="7099" xr:uid="{00000000-0005-0000-0000-00009A020000}"/>
    <cellStyle name="20% - Accent5 2 2 3 2 2 2" xfId="23963" xr:uid="{79688F5A-9327-459A-BFC9-FCC6FE68ED2D}"/>
    <cellStyle name="20% - Accent5 2 2 3 2 2 3" xfId="15534" xr:uid="{054E47A5-97E6-4D1A-B8E5-4F9267AD5E2C}"/>
    <cellStyle name="20% - Accent5 2 2 3 2 2 4" xfId="32391" xr:uid="{230A4385-1CDD-4EBE-9EF1-6343825225B4}"/>
    <cellStyle name="20% - Accent5 2 2 3 2 3" xfId="19745" xr:uid="{1AAB3703-4B2E-4C62-966D-9C0214EFD695}"/>
    <cellStyle name="20% - Accent5 2 2 3 2 4" xfId="11316" xr:uid="{0E96B49B-820B-4EE8-A9C8-8FEC3A047AA8}"/>
    <cellStyle name="20% - Accent5 2 2 3 2 5" xfId="28174" xr:uid="{5DDF4975-C6AE-4F33-B7E9-52941412EE2C}"/>
    <cellStyle name="20% - Accent5 2 2 3 3" xfId="4954" xr:uid="{00000000-0005-0000-0000-00009B020000}"/>
    <cellStyle name="20% - Accent5 2 2 3 3 2" xfId="21818" xr:uid="{CED10311-2CA9-4805-BBE6-FEB70941DC85}"/>
    <cellStyle name="20% - Accent5 2 2 3 3 3" xfId="13389" xr:uid="{E7429DC4-A142-4E8C-BB32-FF0CEC016ED5}"/>
    <cellStyle name="20% - Accent5 2 2 3 3 4" xfId="30246" xr:uid="{437C8336-C26F-4A57-9AA8-2519A119DB21}"/>
    <cellStyle name="20% - Accent5 2 2 3 4" xfId="17600" xr:uid="{A8D4191A-2F4B-4951-B511-8952D478A088}"/>
    <cellStyle name="20% - Accent5 2 2 3 5" xfId="9171" xr:uid="{1696EB77-4573-438F-A0E2-1D0BACDC572D}"/>
    <cellStyle name="20% - Accent5 2 2 3 6" xfId="26029" xr:uid="{3959B5DF-F59E-42A9-8457-2709DBBD9EDD}"/>
    <cellStyle name="20% - Accent5 2 2 4" xfId="1058" xr:uid="{00000000-0005-0000-0000-00009C020000}"/>
    <cellStyle name="20% - Accent5 2 2 4 2" xfId="3289" xr:uid="{00000000-0005-0000-0000-00009D020000}"/>
    <cellStyle name="20% - Accent5 2 2 4 2 2" xfId="7512" xr:uid="{00000000-0005-0000-0000-00009E020000}"/>
    <cellStyle name="20% - Accent5 2 2 4 2 2 2" xfId="24376" xr:uid="{9ADB8B17-3697-4B94-814E-987A17B63AA6}"/>
    <cellStyle name="20% - Accent5 2 2 4 2 2 3" xfId="15947" xr:uid="{6B729AA0-BEB9-49A0-8FFC-856B93992E4A}"/>
    <cellStyle name="20% - Accent5 2 2 4 2 2 4" xfId="32804" xr:uid="{460302C3-B1E3-4393-805B-F0DF92BB96FD}"/>
    <cellStyle name="20% - Accent5 2 2 4 2 3" xfId="20158" xr:uid="{23AA4068-5DEC-4CFC-8E77-510816B84B61}"/>
    <cellStyle name="20% - Accent5 2 2 4 2 4" xfId="11729" xr:uid="{4B2AC705-913F-4D7A-97EE-E16EAD8BC959}"/>
    <cellStyle name="20% - Accent5 2 2 4 2 5" xfId="28587" xr:uid="{79AAC40D-1AD5-4DFF-9E2F-C1F53232D9B1}"/>
    <cellStyle name="20% - Accent5 2 2 4 3" xfId="5367" xr:uid="{00000000-0005-0000-0000-00009F020000}"/>
    <cellStyle name="20% - Accent5 2 2 4 3 2" xfId="22231" xr:uid="{E4CB9703-1385-4639-A27C-D69B2C956799}"/>
    <cellStyle name="20% - Accent5 2 2 4 3 3" xfId="13802" xr:uid="{CE55ADE4-D249-4584-97FF-9AAD0BDE5F66}"/>
    <cellStyle name="20% - Accent5 2 2 4 3 4" xfId="30659" xr:uid="{88B13595-6803-458D-B6AE-4F3D23D49ABA}"/>
    <cellStyle name="20% - Accent5 2 2 4 4" xfId="18013" xr:uid="{9A9FF9C2-C7FA-4770-BFF9-56E7F349A225}"/>
    <cellStyle name="20% - Accent5 2 2 4 5" xfId="9584" xr:uid="{751D589E-823D-4EC2-ABF8-12AF99F03462}"/>
    <cellStyle name="20% - Accent5 2 2 4 6" xfId="26442" xr:uid="{A250C847-E75F-474B-A5A4-179F3731734E}"/>
    <cellStyle name="20% - Accent5 2 2 5" xfId="1472" xr:uid="{00000000-0005-0000-0000-0000A0020000}"/>
    <cellStyle name="20% - Accent5 2 2 5 2" xfId="3702" xr:uid="{00000000-0005-0000-0000-0000A1020000}"/>
    <cellStyle name="20% - Accent5 2 2 5 2 2" xfId="7925" xr:uid="{00000000-0005-0000-0000-0000A2020000}"/>
    <cellStyle name="20% - Accent5 2 2 5 2 2 2" xfId="24789" xr:uid="{E114EA47-2E26-484D-9789-CE00A893AFDB}"/>
    <cellStyle name="20% - Accent5 2 2 5 2 2 3" xfId="16360" xr:uid="{2AC34A2B-C867-4677-B447-A6AB7BC23B93}"/>
    <cellStyle name="20% - Accent5 2 2 5 2 2 4" xfId="33217" xr:uid="{D6AAE47B-BD8F-4E33-B0C0-C095313C17C8}"/>
    <cellStyle name="20% - Accent5 2 2 5 2 3" xfId="20571" xr:uid="{16453826-936C-447C-AF2E-26FCBAF3D0BC}"/>
    <cellStyle name="20% - Accent5 2 2 5 2 4" xfId="12142" xr:uid="{C1301BDF-7D06-4534-A013-2D904CFEF1F2}"/>
    <cellStyle name="20% - Accent5 2 2 5 2 5" xfId="29000" xr:uid="{1BBB2433-2E25-4AED-9D5F-D949E1F80E9E}"/>
    <cellStyle name="20% - Accent5 2 2 5 3" xfId="5780" xr:uid="{00000000-0005-0000-0000-0000A3020000}"/>
    <cellStyle name="20% - Accent5 2 2 5 3 2" xfId="22644" xr:uid="{EBA6E7E6-E0F4-4A81-95D8-DF80CEEE9E4D}"/>
    <cellStyle name="20% - Accent5 2 2 5 3 3" xfId="14215" xr:uid="{17E90098-D0D4-4B0A-8A65-2BD7F514A9DB}"/>
    <cellStyle name="20% - Accent5 2 2 5 3 4" xfId="31072" xr:uid="{993B4EC6-6FF8-46DF-8EB1-4F3207C8D771}"/>
    <cellStyle name="20% - Accent5 2 2 5 4" xfId="18426" xr:uid="{58661E44-C9E7-4473-892E-309BC2516D51}"/>
    <cellStyle name="20% - Accent5 2 2 5 5" xfId="9997" xr:uid="{DD717C85-BCEA-4745-8BA9-979A47E63DA3}"/>
    <cellStyle name="20% - Accent5 2 2 5 6" xfId="26855" xr:uid="{B9A52945-35D6-4DAD-9419-DFAB691687A9}"/>
    <cellStyle name="20% - Accent5 2 2 6" xfId="1886" xr:uid="{00000000-0005-0000-0000-0000A4020000}"/>
    <cellStyle name="20% - Accent5 2 2 6 2" xfId="4115" xr:uid="{00000000-0005-0000-0000-0000A5020000}"/>
    <cellStyle name="20% - Accent5 2 2 6 2 2" xfId="8338" xr:uid="{00000000-0005-0000-0000-0000A6020000}"/>
    <cellStyle name="20% - Accent5 2 2 6 2 2 2" xfId="25202" xr:uid="{9B6CAB25-F73A-4CF9-AF43-8F6A29DACB98}"/>
    <cellStyle name="20% - Accent5 2 2 6 2 2 3" xfId="16773" xr:uid="{A937C9C0-384F-471F-B842-98C2E9FC5C76}"/>
    <cellStyle name="20% - Accent5 2 2 6 2 2 4" xfId="33630" xr:uid="{CEB0E473-4467-4B23-9822-D84DE53CEC78}"/>
    <cellStyle name="20% - Accent5 2 2 6 2 3" xfId="20984" xr:uid="{68BC9C0C-A17C-43FB-AFC9-4ACFBB114552}"/>
    <cellStyle name="20% - Accent5 2 2 6 2 4" xfId="12555" xr:uid="{8687E597-7081-47CB-B635-8B85E9C7EAC5}"/>
    <cellStyle name="20% - Accent5 2 2 6 2 5" xfId="29413" xr:uid="{3ED35C4E-E53E-48D4-8FF1-FB303B5F3F00}"/>
    <cellStyle name="20% - Accent5 2 2 6 3" xfId="6193" xr:uid="{00000000-0005-0000-0000-0000A7020000}"/>
    <cellStyle name="20% - Accent5 2 2 6 3 2" xfId="23057" xr:uid="{4DD4C3E8-69E4-4077-9BD2-D4FBA0794868}"/>
    <cellStyle name="20% - Accent5 2 2 6 3 3" xfId="14628" xr:uid="{B753AE97-FB2A-4D51-A76E-E0EE8D0E8D24}"/>
    <cellStyle name="20% - Accent5 2 2 6 3 4" xfId="31485" xr:uid="{0D947486-3073-47B4-AD95-F2E4025960ED}"/>
    <cellStyle name="20% - Accent5 2 2 6 4" xfId="18839" xr:uid="{C8E60860-4CDC-47B1-B9E6-B2CD0869F9CF}"/>
    <cellStyle name="20% - Accent5 2 2 6 5" xfId="10410" xr:uid="{C586D976-31D5-4B78-8225-67EFB95C79BE}"/>
    <cellStyle name="20% - Accent5 2 2 6 6" xfId="27268" xr:uid="{2E78CF13-096D-4874-A108-6D58FBA2895F}"/>
    <cellStyle name="20% - Accent5 2 2 7" xfId="2299" xr:uid="{00000000-0005-0000-0000-0000A8020000}"/>
    <cellStyle name="20% - Accent5 2 2 7 2" xfId="6606" xr:uid="{00000000-0005-0000-0000-0000A9020000}"/>
    <cellStyle name="20% - Accent5 2 2 7 2 2" xfId="23470" xr:uid="{1C1F020C-A2B6-484D-BE20-5A54760D7D79}"/>
    <cellStyle name="20% - Accent5 2 2 7 2 3" xfId="15041" xr:uid="{4FD4C158-5C0F-4E9E-B61B-DCCE8686901E}"/>
    <cellStyle name="20% - Accent5 2 2 7 2 4" xfId="31898" xr:uid="{C97D6AB5-A10F-416F-B8DF-C76CF79462B4}"/>
    <cellStyle name="20% - Accent5 2 2 7 3" xfId="19252" xr:uid="{DD174B8A-F6D8-4965-BB15-F27468D3B9B2}"/>
    <cellStyle name="20% - Accent5 2 2 7 4" xfId="10823" xr:uid="{43CA129C-3D7A-4C4A-BB33-D0FF655F9B8F}"/>
    <cellStyle name="20% - Accent5 2 2 7 5" xfId="27681" xr:uid="{8B421A15-9625-462E-BED8-8631B9419B6E}"/>
    <cellStyle name="20% - Accent5 2 2 8" xfId="4540" xr:uid="{00000000-0005-0000-0000-0000AA020000}"/>
    <cellStyle name="20% - Accent5 2 2 8 2" xfId="21404" xr:uid="{C9C2D6BF-B707-4BEC-AB50-68FCE5AC6813}"/>
    <cellStyle name="20% - Accent5 2 2 8 3" xfId="12975" xr:uid="{4790274F-2A54-4526-8B27-75FDDC642AE4}"/>
    <cellStyle name="20% - Accent5 2 2 8 4" xfId="29832" xr:uid="{8B0D84E7-6557-44FF-90EE-4C47DA0F24A2}"/>
    <cellStyle name="20% - Accent5 2 2 9" xfId="17186" xr:uid="{D8269942-EC74-40D4-9439-3CFAD7A7DAFD}"/>
    <cellStyle name="20% - Accent5 2 3" xfId="37" xr:uid="{00000000-0005-0000-0000-0000AB020000}"/>
    <cellStyle name="20% - Accent5 2 3 10" xfId="25617" xr:uid="{5101F83D-1276-4A4A-BACC-76C68679FA68}"/>
    <cellStyle name="20% - Accent5 2 3 2" xfId="607" xr:uid="{00000000-0005-0000-0000-0000AC020000}"/>
    <cellStyle name="20% - Accent5 2 3 2 2" xfId="2878" xr:uid="{00000000-0005-0000-0000-0000AD020000}"/>
    <cellStyle name="20% - Accent5 2 3 2 2 2" xfId="7101" xr:uid="{00000000-0005-0000-0000-0000AE020000}"/>
    <cellStyle name="20% - Accent5 2 3 2 2 2 2" xfId="23965" xr:uid="{27695F52-69AD-4EFC-B25F-8C322358CFBE}"/>
    <cellStyle name="20% - Accent5 2 3 2 2 2 3" xfId="15536" xr:uid="{88BCFC7A-F9FB-4C30-A158-76EF8C51B1D9}"/>
    <cellStyle name="20% - Accent5 2 3 2 2 2 4" xfId="32393" xr:uid="{457993BE-2D2C-487C-9F65-27903BFFC5BD}"/>
    <cellStyle name="20% - Accent5 2 3 2 2 3" xfId="19747" xr:uid="{2211D7C8-884D-4FA2-8297-884F4CEFDC23}"/>
    <cellStyle name="20% - Accent5 2 3 2 2 4" xfId="11318" xr:uid="{DF850ED1-9DE0-4C36-900E-C699DBF61198}"/>
    <cellStyle name="20% - Accent5 2 3 2 2 5" xfId="28176" xr:uid="{FCB36EC0-0010-45C5-B319-D402847B348C}"/>
    <cellStyle name="20% - Accent5 2 3 2 3" xfId="4956" xr:uid="{00000000-0005-0000-0000-0000AF020000}"/>
    <cellStyle name="20% - Accent5 2 3 2 3 2" xfId="21820" xr:uid="{CDC41FFA-E4E5-4DC4-834B-5D4121AB336E}"/>
    <cellStyle name="20% - Accent5 2 3 2 3 3" xfId="13391" xr:uid="{4BC76878-4925-4F42-ACF6-6850AF42C7EB}"/>
    <cellStyle name="20% - Accent5 2 3 2 3 4" xfId="30248" xr:uid="{24983422-3C20-4323-A519-9EA6156220C7}"/>
    <cellStyle name="20% - Accent5 2 3 2 4" xfId="17602" xr:uid="{22D41316-8BD5-4D78-891F-37B514D4BC91}"/>
    <cellStyle name="20% - Accent5 2 3 2 5" xfId="9173" xr:uid="{F400BB06-123D-4AFF-8738-5856EDB83D95}"/>
    <cellStyle name="20% - Accent5 2 3 2 6" xfId="26031" xr:uid="{5BF624E5-AAB4-4EFD-9EB1-7A8671242097}"/>
    <cellStyle name="20% - Accent5 2 3 3" xfId="1060" xr:uid="{00000000-0005-0000-0000-0000B0020000}"/>
    <cellStyle name="20% - Accent5 2 3 3 2" xfId="3291" xr:uid="{00000000-0005-0000-0000-0000B1020000}"/>
    <cellStyle name="20% - Accent5 2 3 3 2 2" xfId="7514" xr:uid="{00000000-0005-0000-0000-0000B2020000}"/>
    <cellStyle name="20% - Accent5 2 3 3 2 2 2" xfId="24378" xr:uid="{352845F9-6C42-4154-86C9-13B697C6A764}"/>
    <cellStyle name="20% - Accent5 2 3 3 2 2 3" xfId="15949" xr:uid="{3C9840FC-4AB8-4C61-88B3-F62BB52DCD4C}"/>
    <cellStyle name="20% - Accent5 2 3 3 2 2 4" xfId="32806" xr:uid="{C5AB6247-C73A-4E00-8691-2A7745318BD8}"/>
    <cellStyle name="20% - Accent5 2 3 3 2 3" xfId="20160" xr:uid="{AE159AEA-4195-4916-886A-249A5E1ACE21}"/>
    <cellStyle name="20% - Accent5 2 3 3 2 4" xfId="11731" xr:uid="{936736CA-73C2-4EC9-AFC7-F68EAAFA3385}"/>
    <cellStyle name="20% - Accent5 2 3 3 2 5" xfId="28589" xr:uid="{EA54D4ED-54CE-4D8B-9C55-D3E380AF1E16}"/>
    <cellStyle name="20% - Accent5 2 3 3 3" xfId="5369" xr:uid="{00000000-0005-0000-0000-0000B3020000}"/>
    <cellStyle name="20% - Accent5 2 3 3 3 2" xfId="22233" xr:uid="{C01D760B-18BA-489C-B0F8-B10B2F64244D}"/>
    <cellStyle name="20% - Accent5 2 3 3 3 3" xfId="13804" xr:uid="{B3110586-342E-488B-B477-84F7A5223D7F}"/>
    <cellStyle name="20% - Accent5 2 3 3 3 4" xfId="30661" xr:uid="{0F04632E-086D-42EC-A43B-97495304FB09}"/>
    <cellStyle name="20% - Accent5 2 3 3 4" xfId="18015" xr:uid="{1A9919A6-2428-4D65-8A3C-72DF58D87C15}"/>
    <cellStyle name="20% - Accent5 2 3 3 5" xfId="9586" xr:uid="{E0A76F93-99A2-4DAA-93A7-3A16C25D23CE}"/>
    <cellStyle name="20% - Accent5 2 3 3 6" xfId="26444" xr:uid="{46E894E6-3975-498D-97BC-4D666D582DE6}"/>
    <cellStyle name="20% - Accent5 2 3 4" xfId="1474" xr:uid="{00000000-0005-0000-0000-0000B4020000}"/>
    <cellStyle name="20% - Accent5 2 3 4 2" xfId="3704" xr:uid="{00000000-0005-0000-0000-0000B5020000}"/>
    <cellStyle name="20% - Accent5 2 3 4 2 2" xfId="7927" xr:uid="{00000000-0005-0000-0000-0000B6020000}"/>
    <cellStyle name="20% - Accent5 2 3 4 2 2 2" xfId="24791" xr:uid="{DCC74FC4-8A69-45ED-957E-96150AA96B93}"/>
    <cellStyle name="20% - Accent5 2 3 4 2 2 3" xfId="16362" xr:uid="{19C9A44E-C29D-41B8-ADC3-85EEFC727219}"/>
    <cellStyle name="20% - Accent5 2 3 4 2 2 4" xfId="33219" xr:uid="{8575D3D7-AAF8-485E-A524-0ADB48ADB8A4}"/>
    <cellStyle name="20% - Accent5 2 3 4 2 3" xfId="20573" xr:uid="{BECE71AA-5CB4-4DF3-B5DE-232AE266094A}"/>
    <cellStyle name="20% - Accent5 2 3 4 2 4" xfId="12144" xr:uid="{DAE64BDE-11C5-4848-92DD-EEEF609C3ED6}"/>
    <cellStyle name="20% - Accent5 2 3 4 2 5" xfId="29002" xr:uid="{476716D5-3B99-4EBF-AC23-EC06AAC0AEA2}"/>
    <cellStyle name="20% - Accent5 2 3 4 3" xfId="5782" xr:uid="{00000000-0005-0000-0000-0000B7020000}"/>
    <cellStyle name="20% - Accent5 2 3 4 3 2" xfId="22646" xr:uid="{EB8D7900-5D8D-418E-86F9-88632A082A5D}"/>
    <cellStyle name="20% - Accent5 2 3 4 3 3" xfId="14217" xr:uid="{EF937099-159E-467B-AB6C-18C9375895C6}"/>
    <cellStyle name="20% - Accent5 2 3 4 3 4" xfId="31074" xr:uid="{3004CA96-E22C-43A6-BF7D-2B9CE3EC19FC}"/>
    <cellStyle name="20% - Accent5 2 3 4 4" xfId="18428" xr:uid="{03F1A254-4F65-410E-B9A8-8D576C5F73B8}"/>
    <cellStyle name="20% - Accent5 2 3 4 5" xfId="9999" xr:uid="{82F30608-2F11-4147-9BAA-7C4D9824131A}"/>
    <cellStyle name="20% - Accent5 2 3 4 6" xfId="26857" xr:uid="{364DB4EA-9D3B-4E7F-9431-D699D97976F6}"/>
    <cellStyle name="20% - Accent5 2 3 5" xfId="1888" xr:uid="{00000000-0005-0000-0000-0000B8020000}"/>
    <cellStyle name="20% - Accent5 2 3 5 2" xfId="4117" xr:uid="{00000000-0005-0000-0000-0000B9020000}"/>
    <cellStyle name="20% - Accent5 2 3 5 2 2" xfId="8340" xr:uid="{00000000-0005-0000-0000-0000BA020000}"/>
    <cellStyle name="20% - Accent5 2 3 5 2 2 2" xfId="25204" xr:uid="{D08AE475-6959-4FEF-BE70-542C65C00DA4}"/>
    <cellStyle name="20% - Accent5 2 3 5 2 2 3" xfId="16775" xr:uid="{BD30C9B6-CDEB-4BC5-80CD-106B09986482}"/>
    <cellStyle name="20% - Accent5 2 3 5 2 2 4" xfId="33632" xr:uid="{D08F39BA-5131-4186-89A2-BEF92F6BD9B4}"/>
    <cellStyle name="20% - Accent5 2 3 5 2 3" xfId="20986" xr:uid="{2AC8F5AF-4742-488C-8399-8AFC489B07FB}"/>
    <cellStyle name="20% - Accent5 2 3 5 2 4" xfId="12557" xr:uid="{2B26429B-4FE9-4462-816E-1B930E7AA6BD}"/>
    <cellStyle name="20% - Accent5 2 3 5 2 5" xfId="29415" xr:uid="{0F026AEE-948C-4D16-A532-A2BBB00A67DF}"/>
    <cellStyle name="20% - Accent5 2 3 5 3" xfId="6195" xr:uid="{00000000-0005-0000-0000-0000BB020000}"/>
    <cellStyle name="20% - Accent5 2 3 5 3 2" xfId="23059" xr:uid="{E56C2358-143D-4558-93E6-6880354B7D9A}"/>
    <cellStyle name="20% - Accent5 2 3 5 3 3" xfId="14630" xr:uid="{DD63031C-E1E2-4B1D-B6D5-0965E0B7D591}"/>
    <cellStyle name="20% - Accent5 2 3 5 3 4" xfId="31487" xr:uid="{E1B36413-8244-40BA-83A0-79386D2EB4E1}"/>
    <cellStyle name="20% - Accent5 2 3 5 4" xfId="18841" xr:uid="{629B798A-8085-4471-A4BE-4B5F7E96224B}"/>
    <cellStyle name="20% - Accent5 2 3 5 5" xfId="10412" xr:uid="{9C689722-B42A-4358-A505-0A038891587C}"/>
    <cellStyle name="20% - Accent5 2 3 5 6" xfId="27270" xr:uid="{6A834A19-9F88-4646-A928-E26CD61960CA}"/>
    <cellStyle name="20% - Accent5 2 3 6" xfId="2301" xr:uid="{00000000-0005-0000-0000-0000BC020000}"/>
    <cellStyle name="20% - Accent5 2 3 6 2" xfId="6608" xr:uid="{00000000-0005-0000-0000-0000BD020000}"/>
    <cellStyle name="20% - Accent5 2 3 6 2 2" xfId="23472" xr:uid="{F0D8EEC7-5310-484D-BDEA-DAD8F3FBC043}"/>
    <cellStyle name="20% - Accent5 2 3 6 2 3" xfId="15043" xr:uid="{1BA68DFB-2FDA-4FA1-A229-3A2FC3B22CEC}"/>
    <cellStyle name="20% - Accent5 2 3 6 2 4" xfId="31900" xr:uid="{4D51757A-4AEB-4211-9568-A6F6C446F2BA}"/>
    <cellStyle name="20% - Accent5 2 3 6 3" xfId="19254" xr:uid="{99DBB08C-BEFB-49EE-8A0E-F84766D90B23}"/>
    <cellStyle name="20% - Accent5 2 3 6 4" xfId="10825" xr:uid="{6E8962EC-2A9C-4737-84E8-6978A62931ED}"/>
    <cellStyle name="20% - Accent5 2 3 6 5" xfId="27683" xr:uid="{D8B3DD9E-1CEE-4B7B-ABE0-802803D2D175}"/>
    <cellStyle name="20% - Accent5 2 3 7" xfId="4542" xr:uid="{00000000-0005-0000-0000-0000BE020000}"/>
    <cellStyle name="20% - Accent5 2 3 7 2" xfId="21406" xr:uid="{81870F78-BE6D-4183-AE70-B8965D85D04C}"/>
    <cellStyle name="20% - Accent5 2 3 7 3" xfId="12977" xr:uid="{D5DEB965-0CC2-4A57-888C-3BE73BDDBCA5}"/>
    <cellStyle name="20% - Accent5 2 3 7 4" xfId="29834" xr:uid="{C54C22EC-B242-4F8B-BC73-24658BFB9081}"/>
    <cellStyle name="20% - Accent5 2 3 8" xfId="17188" xr:uid="{07244A43-9F02-4F32-8B9C-97FE94D25A31}"/>
    <cellStyle name="20% - Accent5 2 3 9" xfId="8759" xr:uid="{3A7E5435-C859-403E-ADDF-DFB704E3CE96}"/>
    <cellStyle name="20% - Accent5 2 4" xfId="604" xr:uid="{00000000-0005-0000-0000-0000BF020000}"/>
    <cellStyle name="20% - Accent5 2 4 2" xfId="2875" xr:uid="{00000000-0005-0000-0000-0000C0020000}"/>
    <cellStyle name="20% - Accent5 2 4 2 2" xfId="7098" xr:uid="{00000000-0005-0000-0000-0000C1020000}"/>
    <cellStyle name="20% - Accent5 2 4 2 2 2" xfId="23962" xr:uid="{179A055A-AE6F-4885-BE9A-3DC2B947DF61}"/>
    <cellStyle name="20% - Accent5 2 4 2 2 3" xfId="15533" xr:uid="{4CE89597-B798-4054-B98F-4AC595B80383}"/>
    <cellStyle name="20% - Accent5 2 4 2 2 4" xfId="32390" xr:uid="{1B04B5C6-A6D2-42AB-ADD6-E7AAFF645D0D}"/>
    <cellStyle name="20% - Accent5 2 4 2 3" xfId="19744" xr:uid="{E5114850-1ED3-4A8F-862E-859DB709A8E3}"/>
    <cellStyle name="20% - Accent5 2 4 2 4" xfId="11315" xr:uid="{8B4FA054-0197-4C7D-8DB3-428980D81AC1}"/>
    <cellStyle name="20% - Accent5 2 4 2 5" xfId="28173" xr:uid="{4681A012-53B8-4500-8FB0-53B545B95D02}"/>
    <cellStyle name="20% - Accent5 2 4 3" xfId="4953" xr:uid="{00000000-0005-0000-0000-0000C2020000}"/>
    <cellStyle name="20% - Accent5 2 4 3 2" xfId="21817" xr:uid="{DCF65383-8AF8-4471-9E48-DE3028FAD9D9}"/>
    <cellStyle name="20% - Accent5 2 4 3 3" xfId="13388" xr:uid="{E32F4E90-A2F0-4B70-8B9C-B91CD5018A35}"/>
    <cellStyle name="20% - Accent5 2 4 3 4" xfId="30245" xr:uid="{C25890C1-2D9C-4311-9904-198255EB5921}"/>
    <cellStyle name="20% - Accent5 2 4 4" xfId="17599" xr:uid="{77606CAC-C707-4200-ABAB-09D21444BFB4}"/>
    <cellStyle name="20% - Accent5 2 4 5" xfId="9170" xr:uid="{EB10179E-74B1-4F9B-B81A-701309F0FDC4}"/>
    <cellStyle name="20% - Accent5 2 4 6" xfId="26028" xr:uid="{1EA9EFCF-A972-4546-BE25-005614B81408}"/>
    <cellStyle name="20% - Accent5 2 5" xfId="1057" xr:uid="{00000000-0005-0000-0000-0000C3020000}"/>
    <cellStyle name="20% - Accent5 2 5 2" xfId="3288" xr:uid="{00000000-0005-0000-0000-0000C4020000}"/>
    <cellStyle name="20% - Accent5 2 5 2 2" xfId="7511" xr:uid="{00000000-0005-0000-0000-0000C5020000}"/>
    <cellStyle name="20% - Accent5 2 5 2 2 2" xfId="24375" xr:uid="{22CDA648-925C-40AC-8033-DF364B9034AC}"/>
    <cellStyle name="20% - Accent5 2 5 2 2 3" xfId="15946" xr:uid="{181B430B-E8BB-4F96-91BD-B1D0FB43A9E2}"/>
    <cellStyle name="20% - Accent5 2 5 2 2 4" xfId="32803" xr:uid="{622D8C8F-53D6-413B-9207-66462A98A654}"/>
    <cellStyle name="20% - Accent5 2 5 2 3" xfId="20157" xr:uid="{1E0C069C-7CD6-4580-9318-66B94040C77F}"/>
    <cellStyle name="20% - Accent5 2 5 2 4" xfId="11728" xr:uid="{430FD2D8-7763-4CD1-AB24-322D005087D0}"/>
    <cellStyle name="20% - Accent5 2 5 2 5" xfId="28586" xr:uid="{B9F9ACD7-1B3E-4B08-BFCA-841448DB219B}"/>
    <cellStyle name="20% - Accent5 2 5 3" xfId="5366" xr:uid="{00000000-0005-0000-0000-0000C6020000}"/>
    <cellStyle name="20% - Accent5 2 5 3 2" xfId="22230" xr:uid="{916C82D1-E555-4B59-B6D6-2591EEADB676}"/>
    <cellStyle name="20% - Accent5 2 5 3 3" xfId="13801" xr:uid="{B5235A4B-7DCB-4B5F-B4D1-EF1ACDA2F1CD}"/>
    <cellStyle name="20% - Accent5 2 5 3 4" xfId="30658" xr:uid="{6422FBBA-8058-4586-839A-9DEE8B3643F2}"/>
    <cellStyle name="20% - Accent5 2 5 4" xfId="18012" xr:uid="{A8D444ED-5709-42B6-9F66-32936516CCBD}"/>
    <cellStyle name="20% - Accent5 2 5 5" xfId="9583" xr:uid="{31B8BAA1-FB7A-49ED-B505-EDAE332BE33C}"/>
    <cellStyle name="20% - Accent5 2 5 6" xfId="26441" xr:uid="{3B2517C3-8E5C-4D0C-93B5-B43E38B5030D}"/>
    <cellStyle name="20% - Accent5 2 6" xfId="1471" xr:uid="{00000000-0005-0000-0000-0000C7020000}"/>
    <cellStyle name="20% - Accent5 2 6 2" xfId="3701" xr:uid="{00000000-0005-0000-0000-0000C8020000}"/>
    <cellStyle name="20% - Accent5 2 6 2 2" xfId="7924" xr:uid="{00000000-0005-0000-0000-0000C9020000}"/>
    <cellStyle name="20% - Accent5 2 6 2 2 2" xfId="24788" xr:uid="{1D8516C6-01A0-43B9-A18D-A458A8E54BC2}"/>
    <cellStyle name="20% - Accent5 2 6 2 2 3" xfId="16359" xr:uid="{80B1A1CB-D4DC-4842-A99B-CEC53032A47E}"/>
    <cellStyle name="20% - Accent5 2 6 2 2 4" xfId="33216" xr:uid="{AE21DD8A-4E6B-4190-ADDA-8C7F0DB4230B}"/>
    <cellStyle name="20% - Accent5 2 6 2 3" xfId="20570" xr:uid="{006319E9-463F-40E5-B457-66032D5CFCE9}"/>
    <cellStyle name="20% - Accent5 2 6 2 4" xfId="12141" xr:uid="{45B81236-00B1-4930-9BA3-649C3771F448}"/>
    <cellStyle name="20% - Accent5 2 6 2 5" xfId="28999" xr:uid="{6C76C447-9AF5-464E-AD4E-243AD55B7751}"/>
    <cellStyle name="20% - Accent5 2 6 3" xfId="5779" xr:uid="{00000000-0005-0000-0000-0000CA020000}"/>
    <cellStyle name="20% - Accent5 2 6 3 2" xfId="22643" xr:uid="{17A57E29-8692-469D-A9CD-736FFCCAF9D6}"/>
    <cellStyle name="20% - Accent5 2 6 3 3" xfId="14214" xr:uid="{C7EC869D-5125-4FF6-BDBE-5B28462517D7}"/>
    <cellStyle name="20% - Accent5 2 6 3 4" xfId="31071" xr:uid="{07890285-53B6-4CBE-928F-E4AE3366987A}"/>
    <cellStyle name="20% - Accent5 2 6 4" xfId="18425" xr:uid="{C09C61FD-7827-43C6-B0C3-51047A163E8B}"/>
    <cellStyle name="20% - Accent5 2 6 5" xfId="9996" xr:uid="{86E4D3B3-B83F-49AA-A693-C30458572B46}"/>
    <cellStyle name="20% - Accent5 2 6 6" xfId="26854" xr:uid="{2D8083C5-F890-4BFA-814E-4799654439F3}"/>
    <cellStyle name="20% - Accent5 2 7" xfId="1885" xr:uid="{00000000-0005-0000-0000-0000CB020000}"/>
    <cellStyle name="20% - Accent5 2 7 2" xfId="4114" xr:uid="{00000000-0005-0000-0000-0000CC020000}"/>
    <cellStyle name="20% - Accent5 2 7 2 2" xfId="8337" xr:uid="{00000000-0005-0000-0000-0000CD020000}"/>
    <cellStyle name="20% - Accent5 2 7 2 2 2" xfId="25201" xr:uid="{125C25C0-B8F7-4688-8508-2B78F650ECE2}"/>
    <cellStyle name="20% - Accent5 2 7 2 2 3" xfId="16772" xr:uid="{0CA369E4-B235-4125-B659-8EDDA1118B8A}"/>
    <cellStyle name="20% - Accent5 2 7 2 2 4" xfId="33629" xr:uid="{B90FA81C-D298-4AC7-BECF-2B00CB22A675}"/>
    <cellStyle name="20% - Accent5 2 7 2 3" xfId="20983" xr:uid="{1229B263-FFAE-44A5-9B6C-F566E974A115}"/>
    <cellStyle name="20% - Accent5 2 7 2 4" xfId="12554" xr:uid="{8BB6D265-FBCE-4796-8DA2-7D289707FD6E}"/>
    <cellStyle name="20% - Accent5 2 7 2 5" xfId="29412" xr:uid="{413E8670-AD9E-4D80-A00C-56C62612F361}"/>
    <cellStyle name="20% - Accent5 2 7 3" xfId="6192" xr:uid="{00000000-0005-0000-0000-0000CE020000}"/>
    <cellStyle name="20% - Accent5 2 7 3 2" xfId="23056" xr:uid="{AE44F398-D8F5-46A5-BBB8-D41B1E98BFE8}"/>
    <cellStyle name="20% - Accent5 2 7 3 3" xfId="14627" xr:uid="{80CF28F8-A3F1-4A56-BE4E-6FB52174E6A7}"/>
    <cellStyle name="20% - Accent5 2 7 3 4" xfId="31484" xr:uid="{54EC9ECF-5D55-4D88-A0D2-976AB0C7F4A7}"/>
    <cellStyle name="20% - Accent5 2 7 4" xfId="18838" xr:uid="{60A82B6B-0171-4F08-A9FC-C8B093CBC2EF}"/>
    <cellStyle name="20% - Accent5 2 7 5" xfId="10409" xr:uid="{1EE8ABDB-A137-4C96-B378-5A141F9DD6BD}"/>
    <cellStyle name="20% - Accent5 2 7 6" xfId="27267" xr:uid="{290750F4-1B8B-4D80-A661-866CB4678C84}"/>
    <cellStyle name="20% - Accent5 2 8" xfId="2298" xr:uid="{00000000-0005-0000-0000-0000CF020000}"/>
    <cellStyle name="20% - Accent5 2 8 2" xfId="6605" xr:uid="{00000000-0005-0000-0000-0000D0020000}"/>
    <cellStyle name="20% - Accent5 2 8 2 2" xfId="23469" xr:uid="{4C05EE3B-CED0-418A-B9D1-8F4277561655}"/>
    <cellStyle name="20% - Accent5 2 8 2 3" xfId="15040" xr:uid="{ACE63347-F420-446F-BFEF-5220A81C0F70}"/>
    <cellStyle name="20% - Accent5 2 8 2 4" xfId="31897" xr:uid="{61432876-FE8C-4EDB-B1E9-EC0B05308EBB}"/>
    <cellStyle name="20% - Accent5 2 8 3" xfId="19251" xr:uid="{61383B76-4A13-4229-B551-52212D2710F9}"/>
    <cellStyle name="20% - Accent5 2 8 4" xfId="10822" xr:uid="{BF7FB691-0211-4607-8CBE-1E0D2A999115}"/>
    <cellStyle name="20% - Accent5 2 8 5" xfId="27680" xr:uid="{563B4064-C506-494D-AE89-DE8522B288E5}"/>
    <cellStyle name="20% - Accent5 2 9" xfId="4539" xr:uid="{00000000-0005-0000-0000-0000D1020000}"/>
    <cellStyle name="20% - Accent5 2 9 2" xfId="21403" xr:uid="{D9CAF548-CCC3-4483-B889-DF88A82B4631}"/>
    <cellStyle name="20% - Accent5 2 9 3" xfId="12974" xr:uid="{C14547E8-DDD8-4A21-9277-ECACD375B549}"/>
    <cellStyle name="20% - Accent5 2 9 4" xfId="29831" xr:uid="{84C1F08F-7DA1-4B3F-9582-E1DA881170EF}"/>
    <cellStyle name="20% - Accent5 3" xfId="38" xr:uid="{00000000-0005-0000-0000-0000D2020000}"/>
    <cellStyle name="20% - Accent5 3 10" xfId="8760" xr:uid="{80040792-6F71-4D60-9131-759C848CA1F9}"/>
    <cellStyle name="20% - Accent5 3 11" xfId="25618" xr:uid="{67092191-4B55-47F9-8917-CB83DCB9F591}"/>
    <cellStyle name="20% - Accent5 3 2" xfId="39" xr:uid="{00000000-0005-0000-0000-0000D3020000}"/>
    <cellStyle name="20% - Accent5 3 2 10" xfId="25619" xr:uid="{4D0221E9-1B5C-4066-83C7-97CAA2D8D585}"/>
    <cellStyle name="20% - Accent5 3 2 2" xfId="609" xr:uid="{00000000-0005-0000-0000-0000D4020000}"/>
    <cellStyle name="20% - Accent5 3 2 2 2" xfId="2880" xr:uid="{00000000-0005-0000-0000-0000D5020000}"/>
    <cellStyle name="20% - Accent5 3 2 2 2 2" xfId="7103" xr:uid="{00000000-0005-0000-0000-0000D6020000}"/>
    <cellStyle name="20% - Accent5 3 2 2 2 2 2" xfId="23967" xr:uid="{C03679CA-6362-40C6-96D7-2D827328EE90}"/>
    <cellStyle name="20% - Accent5 3 2 2 2 2 3" xfId="15538" xr:uid="{216E3025-089B-4A48-B140-A24B66169276}"/>
    <cellStyle name="20% - Accent5 3 2 2 2 2 4" xfId="32395" xr:uid="{334A03EF-0CAE-4498-93D9-DF5E96C93132}"/>
    <cellStyle name="20% - Accent5 3 2 2 2 3" xfId="19749" xr:uid="{15E12BEC-31BD-4ED5-825B-1E609B6CC0D9}"/>
    <cellStyle name="20% - Accent5 3 2 2 2 4" xfId="11320" xr:uid="{B7573C90-0502-4FC5-BF54-E310A7765C49}"/>
    <cellStyle name="20% - Accent5 3 2 2 2 5" xfId="28178" xr:uid="{E496C165-0CD7-472B-974A-F58E10E87F75}"/>
    <cellStyle name="20% - Accent5 3 2 2 3" xfId="4958" xr:uid="{00000000-0005-0000-0000-0000D7020000}"/>
    <cellStyle name="20% - Accent5 3 2 2 3 2" xfId="21822" xr:uid="{E20D881F-6D20-4F2C-9734-07C57120D386}"/>
    <cellStyle name="20% - Accent5 3 2 2 3 3" xfId="13393" xr:uid="{17657AC9-3160-47DC-A573-3E2AE788B09C}"/>
    <cellStyle name="20% - Accent5 3 2 2 3 4" xfId="30250" xr:uid="{E41600AE-C2A5-44BD-B97A-2F72EAC55AAA}"/>
    <cellStyle name="20% - Accent5 3 2 2 4" xfId="17604" xr:uid="{295ADB0E-9B89-49D3-A526-0065E704C1F2}"/>
    <cellStyle name="20% - Accent5 3 2 2 5" xfId="9175" xr:uid="{B2465C41-9E6B-42A4-B943-45B83E0EA450}"/>
    <cellStyle name="20% - Accent5 3 2 2 6" xfId="26033" xr:uid="{6C0F3931-EB91-4757-AB37-BBCD7039325C}"/>
    <cellStyle name="20% - Accent5 3 2 3" xfId="1062" xr:uid="{00000000-0005-0000-0000-0000D8020000}"/>
    <cellStyle name="20% - Accent5 3 2 3 2" xfId="3293" xr:uid="{00000000-0005-0000-0000-0000D9020000}"/>
    <cellStyle name="20% - Accent5 3 2 3 2 2" xfId="7516" xr:uid="{00000000-0005-0000-0000-0000DA020000}"/>
    <cellStyle name="20% - Accent5 3 2 3 2 2 2" xfId="24380" xr:uid="{57B5C170-AFC1-4F2E-B516-44BADAE65D9D}"/>
    <cellStyle name="20% - Accent5 3 2 3 2 2 3" xfId="15951" xr:uid="{ECE72F0C-59DD-4A9E-9DDE-486E08650527}"/>
    <cellStyle name="20% - Accent5 3 2 3 2 2 4" xfId="32808" xr:uid="{83647544-6535-4E71-848D-AE6D05623F55}"/>
    <cellStyle name="20% - Accent5 3 2 3 2 3" xfId="20162" xr:uid="{D84C0DBD-3830-4310-A113-13CD03ABEF23}"/>
    <cellStyle name="20% - Accent5 3 2 3 2 4" xfId="11733" xr:uid="{947DDB1F-BC4C-4BE6-82E0-3200780D1096}"/>
    <cellStyle name="20% - Accent5 3 2 3 2 5" xfId="28591" xr:uid="{F74552E0-DC06-41FB-8B5D-ADFC31BDFD23}"/>
    <cellStyle name="20% - Accent5 3 2 3 3" xfId="5371" xr:uid="{00000000-0005-0000-0000-0000DB020000}"/>
    <cellStyle name="20% - Accent5 3 2 3 3 2" xfId="22235" xr:uid="{FB0F7307-3704-4C3A-9F2E-DEE1B40D9D5B}"/>
    <cellStyle name="20% - Accent5 3 2 3 3 3" xfId="13806" xr:uid="{8E47DC97-1277-402D-B066-5F5A4CFF4295}"/>
    <cellStyle name="20% - Accent5 3 2 3 3 4" xfId="30663" xr:uid="{DCA850B6-97C0-4927-B515-9AEBBDB6538E}"/>
    <cellStyle name="20% - Accent5 3 2 3 4" xfId="18017" xr:uid="{8D2EB91D-DC40-4DBF-991F-B77F2799705B}"/>
    <cellStyle name="20% - Accent5 3 2 3 5" xfId="9588" xr:uid="{47E5568E-3289-42C0-B41A-AC9EFE5EB969}"/>
    <cellStyle name="20% - Accent5 3 2 3 6" xfId="26446" xr:uid="{58043FEA-EFC3-43F3-9A0F-587917B0DB56}"/>
    <cellStyle name="20% - Accent5 3 2 4" xfId="1476" xr:uid="{00000000-0005-0000-0000-0000DC020000}"/>
    <cellStyle name="20% - Accent5 3 2 4 2" xfId="3706" xr:uid="{00000000-0005-0000-0000-0000DD020000}"/>
    <cellStyle name="20% - Accent5 3 2 4 2 2" xfId="7929" xr:uid="{00000000-0005-0000-0000-0000DE020000}"/>
    <cellStyle name="20% - Accent5 3 2 4 2 2 2" xfId="24793" xr:uid="{843E32E7-1555-4F81-AEF0-57F8DDF1462C}"/>
    <cellStyle name="20% - Accent5 3 2 4 2 2 3" xfId="16364" xr:uid="{D16940A5-92FC-448B-AB5A-D5E9905D1447}"/>
    <cellStyle name="20% - Accent5 3 2 4 2 2 4" xfId="33221" xr:uid="{6518219B-AE1A-48C9-9BAB-16CA11FE9B25}"/>
    <cellStyle name="20% - Accent5 3 2 4 2 3" xfId="20575" xr:uid="{A6F08307-F80A-4D01-ACEE-2A1789D29FC7}"/>
    <cellStyle name="20% - Accent5 3 2 4 2 4" xfId="12146" xr:uid="{461FCB8A-7A3A-436D-BD69-2D078F60A61A}"/>
    <cellStyle name="20% - Accent5 3 2 4 2 5" xfId="29004" xr:uid="{E11E440A-C16C-4E5F-9553-ACEBE9074F59}"/>
    <cellStyle name="20% - Accent5 3 2 4 3" xfId="5784" xr:uid="{00000000-0005-0000-0000-0000DF020000}"/>
    <cellStyle name="20% - Accent5 3 2 4 3 2" xfId="22648" xr:uid="{1733BAC5-CB6C-485C-B00F-BA22594EE0DA}"/>
    <cellStyle name="20% - Accent5 3 2 4 3 3" xfId="14219" xr:uid="{48B2340B-1B4D-4DD9-B35D-5F9726A297A8}"/>
    <cellStyle name="20% - Accent5 3 2 4 3 4" xfId="31076" xr:uid="{2BFAE0C3-BDAB-42B4-9874-3B904E840047}"/>
    <cellStyle name="20% - Accent5 3 2 4 4" xfId="18430" xr:uid="{D45D1EF8-F47D-4F81-A896-EFF9880EF468}"/>
    <cellStyle name="20% - Accent5 3 2 4 5" xfId="10001" xr:uid="{19E9E896-92F3-4D56-8E58-20DF8D069E5D}"/>
    <cellStyle name="20% - Accent5 3 2 4 6" xfId="26859" xr:uid="{79D1708B-E6DE-42DE-B870-893FE4011B86}"/>
    <cellStyle name="20% - Accent5 3 2 5" xfId="1890" xr:uid="{00000000-0005-0000-0000-0000E0020000}"/>
    <cellStyle name="20% - Accent5 3 2 5 2" xfId="4119" xr:uid="{00000000-0005-0000-0000-0000E1020000}"/>
    <cellStyle name="20% - Accent5 3 2 5 2 2" xfId="8342" xr:uid="{00000000-0005-0000-0000-0000E2020000}"/>
    <cellStyle name="20% - Accent5 3 2 5 2 2 2" xfId="25206" xr:uid="{5D9C25D3-4D2E-487B-80F3-E1A79CAB59B3}"/>
    <cellStyle name="20% - Accent5 3 2 5 2 2 3" xfId="16777" xr:uid="{7FDF95B4-90EA-4135-81DF-0B8539CFBFFF}"/>
    <cellStyle name="20% - Accent5 3 2 5 2 2 4" xfId="33634" xr:uid="{9E26AC0D-431C-435F-9B4D-52223E29EB26}"/>
    <cellStyle name="20% - Accent5 3 2 5 2 3" xfId="20988" xr:uid="{E8F0ADF2-27C3-4FE2-BD25-71AA58BF46B2}"/>
    <cellStyle name="20% - Accent5 3 2 5 2 4" xfId="12559" xr:uid="{6B091D36-70AC-4F18-9A46-5E1E326178B9}"/>
    <cellStyle name="20% - Accent5 3 2 5 2 5" xfId="29417" xr:uid="{D072B605-7383-446B-9442-AC84EF20712C}"/>
    <cellStyle name="20% - Accent5 3 2 5 3" xfId="6197" xr:uid="{00000000-0005-0000-0000-0000E3020000}"/>
    <cellStyle name="20% - Accent5 3 2 5 3 2" xfId="23061" xr:uid="{A9709144-5931-4220-B5F2-8EE749F5838B}"/>
    <cellStyle name="20% - Accent5 3 2 5 3 3" xfId="14632" xr:uid="{30E694B2-FED6-4880-882C-A6D90E548825}"/>
    <cellStyle name="20% - Accent5 3 2 5 3 4" xfId="31489" xr:uid="{6161313E-BC9D-4EA1-9C4F-6CE4E39B199A}"/>
    <cellStyle name="20% - Accent5 3 2 5 4" xfId="18843" xr:uid="{BD5AE073-95AA-400F-8F21-197EC72BA8A8}"/>
    <cellStyle name="20% - Accent5 3 2 5 5" xfId="10414" xr:uid="{824CDCBD-F15E-4768-8D40-4C8FAD7801E7}"/>
    <cellStyle name="20% - Accent5 3 2 5 6" xfId="27272" xr:uid="{A66838B6-24DF-497E-AF25-5023691AA93A}"/>
    <cellStyle name="20% - Accent5 3 2 6" xfId="2303" xr:uid="{00000000-0005-0000-0000-0000E4020000}"/>
    <cellStyle name="20% - Accent5 3 2 6 2" xfId="6610" xr:uid="{00000000-0005-0000-0000-0000E5020000}"/>
    <cellStyle name="20% - Accent5 3 2 6 2 2" xfId="23474" xr:uid="{B25C4DF5-90E9-4F09-B761-E82C611C4970}"/>
    <cellStyle name="20% - Accent5 3 2 6 2 3" xfId="15045" xr:uid="{D8D4FBE8-C79E-44B3-8CA8-E0998A2BB815}"/>
    <cellStyle name="20% - Accent5 3 2 6 2 4" xfId="31902" xr:uid="{BE476DE7-1118-43EE-94C9-AB187F7B8CFD}"/>
    <cellStyle name="20% - Accent5 3 2 6 3" xfId="19256" xr:uid="{67DB19D5-8BA5-480E-B9C8-E44733BA1657}"/>
    <cellStyle name="20% - Accent5 3 2 6 4" xfId="10827" xr:uid="{D769844C-2800-48BB-801F-A0D0E2FD1448}"/>
    <cellStyle name="20% - Accent5 3 2 6 5" xfId="27685" xr:uid="{E8DE1184-F33F-4441-8F89-35FB446532E2}"/>
    <cellStyle name="20% - Accent5 3 2 7" xfId="4544" xr:uid="{00000000-0005-0000-0000-0000E6020000}"/>
    <cellStyle name="20% - Accent5 3 2 7 2" xfId="21408" xr:uid="{9EBD172E-159B-4670-88B5-B356ADE65BCA}"/>
    <cellStyle name="20% - Accent5 3 2 7 3" xfId="12979" xr:uid="{01B35A86-80BA-4283-9A34-24BF3EC19E49}"/>
    <cellStyle name="20% - Accent5 3 2 7 4" xfId="29836" xr:uid="{20FA9D1F-5605-404F-BB69-941F4FC999DA}"/>
    <cellStyle name="20% - Accent5 3 2 8" xfId="17190" xr:uid="{A323B767-9067-4577-9F71-436963D4ED67}"/>
    <cellStyle name="20% - Accent5 3 2 9" xfId="8761" xr:uid="{9D557C6A-A1AD-481D-A2A8-9AA6C4238CD3}"/>
    <cellStyle name="20% - Accent5 3 3" xfId="608" xr:uid="{00000000-0005-0000-0000-0000E7020000}"/>
    <cellStyle name="20% - Accent5 3 3 2" xfId="2879" xr:uid="{00000000-0005-0000-0000-0000E8020000}"/>
    <cellStyle name="20% - Accent5 3 3 2 2" xfId="7102" xr:uid="{00000000-0005-0000-0000-0000E9020000}"/>
    <cellStyle name="20% - Accent5 3 3 2 2 2" xfId="23966" xr:uid="{E2F6FE02-D269-40E6-A593-F6B99CA614B0}"/>
    <cellStyle name="20% - Accent5 3 3 2 2 3" xfId="15537" xr:uid="{FC28CE34-C482-4D55-BD39-930C47310CB7}"/>
    <cellStyle name="20% - Accent5 3 3 2 2 4" xfId="32394" xr:uid="{B9B6B413-1375-4F6F-AAD1-5EBDDBDF6838}"/>
    <cellStyle name="20% - Accent5 3 3 2 3" xfId="19748" xr:uid="{6C07F3A2-5A73-4501-A19B-96E12B5C494E}"/>
    <cellStyle name="20% - Accent5 3 3 2 4" xfId="11319" xr:uid="{AA917513-8933-435E-81E9-78A75DEBE315}"/>
    <cellStyle name="20% - Accent5 3 3 2 5" xfId="28177" xr:uid="{821D0565-93F2-40A4-B533-35E2D55C86DD}"/>
    <cellStyle name="20% - Accent5 3 3 3" xfId="4957" xr:uid="{00000000-0005-0000-0000-0000EA020000}"/>
    <cellStyle name="20% - Accent5 3 3 3 2" xfId="21821" xr:uid="{36483EFE-613B-406F-B8D5-5787A6905A59}"/>
    <cellStyle name="20% - Accent5 3 3 3 3" xfId="13392" xr:uid="{7525A8DE-BFCA-4386-BAC7-8D8E4C3A9673}"/>
    <cellStyle name="20% - Accent5 3 3 3 4" xfId="30249" xr:uid="{4D48DC26-7402-4C51-B016-EEE6D43C3085}"/>
    <cellStyle name="20% - Accent5 3 3 4" xfId="17603" xr:uid="{DABBC995-DE74-4CD4-A911-65D4CAFF96D1}"/>
    <cellStyle name="20% - Accent5 3 3 5" xfId="9174" xr:uid="{1B5E925C-3CB2-4B35-8D68-44B8DDC16EDE}"/>
    <cellStyle name="20% - Accent5 3 3 6" xfId="26032" xr:uid="{64ACEF2F-53C3-4DF8-AFF0-978C845CA730}"/>
    <cellStyle name="20% - Accent5 3 4" xfId="1061" xr:uid="{00000000-0005-0000-0000-0000EB020000}"/>
    <cellStyle name="20% - Accent5 3 4 2" xfId="3292" xr:uid="{00000000-0005-0000-0000-0000EC020000}"/>
    <cellStyle name="20% - Accent5 3 4 2 2" xfId="7515" xr:uid="{00000000-0005-0000-0000-0000ED020000}"/>
    <cellStyle name="20% - Accent5 3 4 2 2 2" xfId="24379" xr:uid="{657149A6-513F-47C8-AD51-08F30DBE0711}"/>
    <cellStyle name="20% - Accent5 3 4 2 2 3" xfId="15950" xr:uid="{2DB9BFA1-37D9-42DE-8B2C-F42D63C73742}"/>
    <cellStyle name="20% - Accent5 3 4 2 2 4" xfId="32807" xr:uid="{8BDCE41B-3FDC-48DD-ACB3-B1A8D1DD378F}"/>
    <cellStyle name="20% - Accent5 3 4 2 3" xfId="20161" xr:uid="{6C14F47C-3197-4475-BE08-5D13BEAD103D}"/>
    <cellStyle name="20% - Accent5 3 4 2 4" xfId="11732" xr:uid="{800F234F-661C-4260-B3DF-72EF7B8AE795}"/>
    <cellStyle name="20% - Accent5 3 4 2 5" xfId="28590" xr:uid="{3994E410-C78F-4E25-9609-5A03E6639094}"/>
    <cellStyle name="20% - Accent5 3 4 3" xfId="5370" xr:uid="{00000000-0005-0000-0000-0000EE020000}"/>
    <cellStyle name="20% - Accent5 3 4 3 2" xfId="22234" xr:uid="{A38E56DD-C497-46A6-A955-A8AB11285DB8}"/>
    <cellStyle name="20% - Accent5 3 4 3 3" xfId="13805" xr:uid="{3A4D9F05-0A6E-45BF-9476-CCEFEDA11595}"/>
    <cellStyle name="20% - Accent5 3 4 3 4" xfId="30662" xr:uid="{070CA71B-0B74-4B8B-A3E3-9D881A4DF913}"/>
    <cellStyle name="20% - Accent5 3 4 4" xfId="18016" xr:uid="{43AFAF19-ED85-410B-9E49-9F12D856688B}"/>
    <cellStyle name="20% - Accent5 3 4 5" xfId="9587" xr:uid="{67D6D31F-9ABA-48D4-8197-3C5E7CBE96A1}"/>
    <cellStyle name="20% - Accent5 3 4 6" xfId="26445" xr:uid="{69418977-FF9F-4E27-B758-C5159A738FBD}"/>
    <cellStyle name="20% - Accent5 3 5" xfId="1475" xr:uid="{00000000-0005-0000-0000-0000EF020000}"/>
    <cellStyle name="20% - Accent5 3 5 2" xfId="3705" xr:uid="{00000000-0005-0000-0000-0000F0020000}"/>
    <cellStyle name="20% - Accent5 3 5 2 2" xfId="7928" xr:uid="{00000000-0005-0000-0000-0000F1020000}"/>
    <cellStyle name="20% - Accent5 3 5 2 2 2" xfId="24792" xr:uid="{B0FF1A61-7E30-466F-8C54-2943718A2A7B}"/>
    <cellStyle name="20% - Accent5 3 5 2 2 3" xfId="16363" xr:uid="{736BAF25-3520-4D96-B155-570ADCA19F8C}"/>
    <cellStyle name="20% - Accent5 3 5 2 2 4" xfId="33220" xr:uid="{18F014AE-70E9-4B2C-980A-D674DE0FD8B4}"/>
    <cellStyle name="20% - Accent5 3 5 2 3" xfId="20574" xr:uid="{110FB090-F051-44F9-924A-1BE290EF7C11}"/>
    <cellStyle name="20% - Accent5 3 5 2 4" xfId="12145" xr:uid="{766D8497-880F-4229-9390-1E6D9C399B59}"/>
    <cellStyle name="20% - Accent5 3 5 2 5" xfId="29003" xr:uid="{A7E37B19-46B8-405C-9EF6-89466E04E2BE}"/>
    <cellStyle name="20% - Accent5 3 5 3" xfId="5783" xr:uid="{00000000-0005-0000-0000-0000F2020000}"/>
    <cellStyle name="20% - Accent5 3 5 3 2" xfId="22647" xr:uid="{83EA43A4-9CB8-47F5-AF2E-09B080578BBC}"/>
    <cellStyle name="20% - Accent5 3 5 3 3" xfId="14218" xr:uid="{3D443FC2-10C0-4A37-81A4-59BAAABA5160}"/>
    <cellStyle name="20% - Accent5 3 5 3 4" xfId="31075" xr:uid="{41D62EE6-6D16-4FF3-9CA9-721A71B6B319}"/>
    <cellStyle name="20% - Accent5 3 5 4" xfId="18429" xr:uid="{377BA70E-3340-42B2-B2D1-8D45A140E12B}"/>
    <cellStyle name="20% - Accent5 3 5 5" xfId="10000" xr:uid="{AC69D337-6DC1-4818-B161-BF44FE4588DC}"/>
    <cellStyle name="20% - Accent5 3 5 6" xfId="26858" xr:uid="{8553874D-6EE5-4517-B4E9-9059AE26921E}"/>
    <cellStyle name="20% - Accent5 3 6" xfId="1889" xr:uid="{00000000-0005-0000-0000-0000F3020000}"/>
    <cellStyle name="20% - Accent5 3 6 2" xfId="4118" xr:uid="{00000000-0005-0000-0000-0000F4020000}"/>
    <cellStyle name="20% - Accent5 3 6 2 2" xfId="8341" xr:uid="{00000000-0005-0000-0000-0000F5020000}"/>
    <cellStyle name="20% - Accent5 3 6 2 2 2" xfId="25205" xr:uid="{DACB35A3-CA51-47C1-95BA-4D9C8696C8E4}"/>
    <cellStyle name="20% - Accent5 3 6 2 2 3" xfId="16776" xr:uid="{76511898-46A4-4CA9-99C1-4E8EFA082F25}"/>
    <cellStyle name="20% - Accent5 3 6 2 2 4" xfId="33633" xr:uid="{5EF37AFE-E0E9-4FA4-9903-2C87C1D8D1D2}"/>
    <cellStyle name="20% - Accent5 3 6 2 3" xfId="20987" xr:uid="{CE195EE9-9A28-46F3-9DFB-CE80D9F35698}"/>
    <cellStyle name="20% - Accent5 3 6 2 4" xfId="12558" xr:uid="{C7D8EDEC-030E-4C54-8A69-83A8FAAFF99A}"/>
    <cellStyle name="20% - Accent5 3 6 2 5" xfId="29416" xr:uid="{93A6F159-B9EB-4A77-AFE4-BD02C73A6422}"/>
    <cellStyle name="20% - Accent5 3 6 3" xfId="6196" xr:uid="{00000000-0005-0000-0000-0000F6020000}"/>
    <cellStyle name="20% - Accent5 3 6 3 2" xfId="23060" xr:uid="{E71815CE-AA09-405C-AD66-5F03D9C00D96}"/>
    <cellStyle name="20% - Accent5 3 6 3 3" xfId="14631" xr:uid="{51024356-666E-4D5B-BDEA-D283C9E492D3}"/>
    <cellStyle name="20% - Accent5 3 6 3 4" xfId="31488" xr:uid="{B47E1F86-6965-4FB2-AE30-D938500B2678}"/>
    <cellStyle name="20% - Accent5 3 6 4" xfId="18842" xr:uid="{1B0C033D-7D53-4735-A92F-CBDCD9FDC1CA}"/>
    <cellStyle name="20% - Accent5 3 6 5" xfId="10413" xr:uid="{F1165F91-0609-4774-82A0-2078B94973E8}"/>
    <cellStyle name="20% - Accent5 3 6 6" xfId="27271" xr:uid="{469B39B2-D5D5-4485-8A5F-BB248D9C93CB}"/>
    <cellStyle name="20% - Accent5 3 7" xfId="2302" xr:uid="{00000000-0005-0000-0000-0000F7020000}"/>
    <cellStyle name="20% - Accent5 3 7 2" xfId="6609" xr:uid="{00000000-0005-0000-0000-0000F8020000}"/>
    <cellStyle name="20% - Accent5 3 7 2 2" xfId="23473" xr:uid="{860C7197-9165-40FB-9FB6-694A2F269665}"/>
    <cellStyle name="20% - Accent5 3 7 2 3" xfId="15044" xr:uid="{AB290D48-15EE-4997-97DF-3541636EA508}"/>
    <cellStyle name="20% - Accent5 3 7 2 4" xfId="31901" xr:uid="{C6512611-CFD8-407A-B411-6CC6C278D85B}"/>
    <cellStyle name="20% - Accent5 3 7 3" xfId="19255" xr:uid="{1E62AEC9-B870-4157-A14A-FAFF17EB46D1}"/>
    <cellStyle name="20% - Accent5 3 7 4" xfId="10826" xr:uid="{F8AD4D48-33FE-4338-B5B8-089678CD1211}"/>
    <cellStyle name="20% - Accent5 3 7 5" xfId="27684" xr:uid="{AFCC58E7-FB34-4F36-A0B4-7E52D23EBC0B}"/>
    <cellStyle name="20% - Accent5 3 8" xfId="4543" xr:uid="{00000000-0005-0000-0000-0000F9020000}"/>
    <cellStyle name="20% - Accent5 3 8 2" xfId="21407" xr:uid="{4AB8E3F9-EDB3-4FF0-A92D-87A5BF81AE68}"/>
    <cellStyle name="20% - Accent5 3 8 3" xfId="12978" xr:uid="{4A610C7C-E3C6-44D7-BF28-8F2206F6E23F}"/>
    <cellStyle name="20% - Accent5 3 8 4" xfId="29835" xr:uid="{8F122807-4ECD-40F8-AF6D-921780CA6A1D}"/>
    <cellStyle name="20% - Accent5 3 9" xfId="17189" xr:uid="{E083A75C-8E1A-44F4-A051-34E9048344A0}"/>
    <cellStyle name="20% - Accent5 4" xfId="40" xr:uid="{00000000-0005-0000-0000-0000FA020000}"/>
    <cellStyle name="20% - Accent5 4 10" xfId="25620" xr:uid="{DF60BCAB-6CB7-4CEB-B3F3-D4B672A8E216}"/>
    <cellStyle name="20% - Accent5 4 2" xfId="610" xr:uid="{00000000-0005-0000-0000-0000FB020000}"/>
    <cellStyle name="20% - Accent5 4 2 2" xfId="2881" xr:uid="{00000000-0005-0000-0000-0000FC020000}"/>
    <cellStyle name="20% - Accent5 4 2 2 2" xfId="7104" xr:uid="{00000000-0005-0000-0000-0000FD020000}"/>
    <cellStyle name="20% - Accent5 4 2 2 2 2" xfId="23968" xr:uid="{00914975-7B1C-4443-B859-BC9114B543B9}"/>
    <cellStyle name="20% - Accent5 4 2 2 2 3" xfId="15539" xr:uid="{1B46289A-3D56-4BE0-9B04-8A59C11EE6D4}"/>
    <cellStyle name="20% - Accent5 4 2 2 2 4" xfId="32396" xr:uid="{BE68574F-3A71-4292-8B8F-649C349E6E61}"/>
    <cellStyle name="20% - Accent5 4 2 2 3" xfId="19750" xr:uid="{CE3235DF-ED97-42A6-A62B-0635B5051F6D}"/>
    <cellStyle name="20% - Accent5 4 2 2 4" xfId="11321" xr:uid="{23D84A37-593A-4333-B284-5F518791BE7C}"/>
    <cellStyle name="20% - Accent5 4 2 2 5" xfId="28179" xr:uid="{0C3D8C82-397A-4FF8-BFBF-D867138673D8}"/>
    <cellStyle name="20% - Accent5 4 2 3" xfId="4959" xr:uid="{00000000-0005-0000-0000-0000FE020000}"/>
    <cellStyle name="20% - Accent5 4 2 3 2" xfId="21823" xr:uid="{E64FE912-021D-47CA-89F6-0EDA88564185}"/>
    <cellStyle name="20% - Accent5 4 2 3 3" xfId="13394" xr:uid="{910BC461-5A70-44E5-BAF7-9338B942FB45}"/>
    <cellStyle name="20% - Accent5 4 2 3 4" xfId="30251" xr:uid="{0B6091B8-B5F0-492F-A3A0-090BC5D5BAF0}"/>
    <cellStyle name="20% - Accent5 4 2 4" xfId="17605" xr:uid="{DEB9702D-485A-4E92-8239-C0B4D8011004}"/>
    <cellStyle name="20% - Accent5 4 2 5" xfId="9176" xr:uid="{99704195-F6A6-4CDA-AC0B-5FD90023ED66}"/>
    <cellStyle name="20% - Accent5 4 2 6" xfId="26034" xr:uid="{70F55111-2232-459A-B8FE-4364E393B490}"/>
    <cellStyle name="20% - Accent5 4 3" xfId="1063" xr:uid="{00000000-0005-0000-0000-0000FF020000}"/>
    <cellStyle name="20% - Accent5 4 3 2" xfId="3294" xr:uid="{00000000-0005-0000-0000-000000030000}"/>
    <cellStyle name="20% - Accent5 4 3 2 2" xfId="7517" xr:uid="{00000000-0005-0000-0000-000001030000}"/>
    <cellStyle name="20% - Accent5 4 3 2 2 2" xfId="24381" xr:uid="{7E9E84EA-DD71-4879-A5C1-0690FE622E10}"/>
    <cellStyle name="20% - Accent5 4 3 2 2 3" xfId="15952" xr:uid="{137721F3-7E81-461D-AA86-7E0B7FF50F92}"/>
    <cellStyle name="20% - Accent5 4 3 2 2 4" xfId="32809" xr:uid="{57336676-F6D2-4D98-8437-25729C906AB2}"/>
    <cellStyle name="20% - Accent5 4 3 2 3" xfId="20163" xr:uid="{2731374B-19FD-4424-B839-19B6DCB903A2}"/>
    <cellStyle name="20% - Accent5 4 3 2 4" xfId="11734" xr:uid="{81175A48-7CFF-472E-A6EB-0499ABFBE510}"/>
    <cellStyle name="20% - Accent5 4 3 2 5" xfId="28592" xr:uid="{EAB871B4-57CF-4095-9C8C-1BAD9A64988B}"/>
    <cellStyle name="20% - Accent5 4 3 3" xfId="5372" xr:uid="{00000000-0005-0000-0000-000002030000}"/>
    <cellStyle name="20% - Accent5 4 3 3 2" xfId="22236" xr:uid="{01A821A6-7BE1-4883-A18D-74EF5AA15441}"/>
    <cellStyle name="20% - Accent5 4 3 3 3" xfId="13807" xr:uid="{92E92B7A-145A-4450-808C-9F7F9D67ABC2}"/>
    <cellStyle name="20% - Accent5 4 3 3 4" xfId="30664" xr:uid="{B077C1A4-966E-4A8E-BE78-AE795F267416}"/>
    <cellStyle name="20% - Accent5 4 3 4" xfId="18018" xr:uid="{1AC492F8-9238-47FD-8B87-8DAB9BE5AEB5}"/>
    <cellStyle name="20% - Accent5 4 3 5" xfId="9589" xr:uid="{27B90441-4039-4738-A05C-0E47F8C5A592}"/>
    <cellStyle name="20% - Accent5 4 3 6" xfId="26447" xr:uid="{36FB3C60-DB8A-4317-B62D-90E57F7C0C28}"/>
    <cellStyle name="20% - Accent5 4 4" xfId="1477" xr:uid="{00000000-0005-0000-0000-000003030000}"/>
    <cellStyle name="20% - Accent5 4 4 2" xfId="3707" xr:uid="{00000000-0005-0000-0000-000004030000}"/>
    <cellStyle name="20% - Accent5 4 4 2 2" xfId="7930" xr:uid="{00000000-0005-0000-0000-000005030000}"/>
    <cellStyle name="20% - Accent5 4 4 2 2 2" xfId="24794" xr:uid="{A29AB113-D27B-4ECC-A050-4A0574EF9773}"/>
    <cellStyle name="20% - Accent5 4 4 2 2 3" xfId="16365" xr:uid="{C7589E0E-F21B-46DA-9FB4-2DA52E337582}"/>
    <cellStyle name="20% - Accent5 4 4 2 2 4" xfId="33222" xr:uid="{6EC8EDA4-6355-48B0-916E-5B99975B4B45}"/>
    <cellStyle name="20% - Accent5 4 4 2 3" xfId="20576" xr:uid="{932DFB93-0EC9-4BA2-8E25-27F1FF203994}"/>
    <cellStyle name="20% - Accent5 4 4 2 4" xfId="12147" xr:uid="{FF9BE1CF-E198-4512-88EA-088A63177EBC}"/>
    <cellStyle name="20% - Accent5 4 4 2 5" xfId="29005" xr:uid="{B805EF34-579C-43A5-9B8E-0801E78427FF}"/>
    <cellStyle name="20% - Accent5 4 4 3" xfId="5785" xr:uid="{00000000-0005-0000-0000-000006030000}"/>
    <cellStyle name="20% - Accent5 4 4 3 2" xfId="22649" xr:uid="{EF345288-D509-450D-BD36-F07D702ACBDA}"/>
    <cellStyle name="20% - Accent5 4 4 3 3" xfId="14220" xr:uid="{F354072E-3A97-4E2E-B7AB-EF281844DB56}"/>
    <cellStyle name="20% - Accent5 4 4 3 4" xfId="31077" xr:uid="{13FA9E1A-4814-4239-9AB0-6E89031F6B3B}"/>
    <cellStyle name="20% - Accent5 4 4 4" xfId="18431" xr:uid="{A5F51C0B-023F-4404-B76B-3C8D42A80FED}"/>
    <cellStyle name="20% - Accent5 4 4 5" xfId="10002" xr:uid="{F8214A15-23E0-4052-A4F0-DB7CCCF9B20A}"/>
    <cellStyle name="20% - Accent5 4 4 6" xfId="26860" xr:uid="{CF012AE9-4554-46DE-9E54-07DC75E7AF5F}"/>
    <cellStyle name="20% - Accent5 4 5" xfId="1891" xr:uid="{00000000-0005-0000-0000-000007030000}"/>
    <cellStyle name="20% - Accent5 4 5 2" xfId="4120" xr:uid="{00000000-0005-0000-0000-000008030000}"/>
    <cellStyle name="20% - Accent5 4 5 2 2" xfId="8343" xr:uid="{00000000-0005-0000-0000-000009030000}"/>
    <cellStyle name="20% - Accent5 4 5 2 2 2" xfId="25207" xr:uid="{0DA92103-FE72-4864-877D-0647D596A023}"/>
    <cellStyle name="20% - Accent5 4 5 2 2 3" xfId="16778" xr:uid="{13ECFAB8-F45E-4DA3-9BD1-13ADE7F8AF64}"/>
    <cellStyle name="20% - Accent5 4 5 2 2 4" xfId="33635" xr:uid="{30CC8E3F-557F-4075-B1B2-7436AA3BDCE3}"/>
    <cellStyle name="20% - Accent5 4 5 2 3" xfId="20989" xr:uid="{582BDA34-7905-4EC6-A362-D2EE6A742209}"/>
    <cellStyle name="20% - Accent5 4 5 2 4" xfId="12560" xr:uid="{38D34ED4-9931-41FD-BF68-BD78D8BED6AB}"/>
    <cellStyle name="20% - Accent5 4 5 2 5" xfId="29418" xr:uid="{34D66F83-2C39-4BE7-8B1C-DE72C11C95E0}"/>
    <cellStyle name="20% - Accent5 4 5 3" xfId="6198" xr:uid="{00000000-0005-0000-0000-00000A030000}"/>
    <cellStyle name="20% - Accent5 4 5 3 2" xfId="23062" xr:uid="{CFB92A1B-1504-48C2-AA3B-25C5A617A03F}"/>
    <cellStyle name="20% - Accent5 4 5 3 3" xfId="14633" xr:uid="{8E9C5523-F820-4C40-8070-1E285281DCB5}"/>
    <cellStyle name="20% - Accent5 4 5 3 4" xfId="31490" xr:uid="{AA62818B-4978-4D31-876A-430B1464D290}"/>
    <cellStyle name="20% - Accent5 4 5 4" xfId="18844" xr:uid="{1A4F1E21-768B-48F2-87B5-AE596E3FE413}"/>
    <cellStyle name="20% - Accent5 4 5 5" xfId="10415" xr:uid="{FD467A7B-FC88-4D73-859C-6006D734AC02}"/>
    <cellStyle name="20% - Accent5 4 5 6" xfId="27273" xr:uid="{18C5C204-203E-4A78-8E6A-F5FE0EC7E615}"/>
    <cellStyle name="20% - Accent5 4 6" xfId="2304" xr:uid="{00000000-0005-0000-0000-00000B030000}"/>
    <cellStyle name="20% - Accent5 4 6 2" xfId="6611" xr:uid="{00000000-0005-0000-0000-00000C030000}"/>
    <cellStyle name="20% - Accent5 4 6 2 2" xfId="23475" xr:uid="{688292D1-45E1-4D52-8BF9-93D3DA09C727}"/>
    <cellStyle name="20% - Accent5 4 6 2 3" xfId="15046" xr:uid="{20DAFABE-0711-47C6-BAE7-F1E3E78C4684}"/>
    <cellStyle name="20% - Accent5 4 6 2 4" xfId="31903" xr:uid="{68C5BFAB-3AE5-4153-9209-E51118615F6C}"/>
    <cellStyle name="20% - Accent5 4 6 3" xfId="19257" xr:uid="{26306903-F67C-45D4-B951-9E83C0BB6627}"/>
    <cellStyle name="20% - Accent5 4 6 4" xfId="10828" xr:uid="{823F9983-488D-4028-A702-B095BB5F4342}"/>
    <cellStyle name="20% - Accent5 4 6 5" xfId="27686" xr:uid="{81C79847-A46E-4189-9FD4-D4B63E6C4D91}"/>
    <cellStyle name="20% - Accent5 4 7" xfId="4545" xr:uid="{00000000-0005-0000-0000-00000D030000}"/>
    <cellStyle name="20% - Accent5 4 7 2" xfId="21409" xr:uid="{B0592D17-C89F-4585-8FAD-3E9AE275DBE2}"/>
    <cellStyle name="20% - Accent5 4 7 3" xfId="12980" xr:uid="{26EB5A60-94A7-433E-9C95-19A646A26923}"/>
    <cellStyle name="20% - Accent5 4 7 4" xfId="29837" xr:uid="{A8577924-9345-4CD2-AC72-6F5E9004448E}"/>
    <cellStyle name="20% - Accent5 4 8" xfId="17191" xr:uid="{57B075A6-DD3A-4008-8D3D-DC9D81867B35}"/>
    <cellStyle name="20% - Accent5 4 9" xfId="8762" xr:uid="{830DBDA8-6062-46B0-B3FA-B13CAAC38F61}"/>
    <cellStyle name="20% - Accent5 5" xfId="603" xr:uid="{00000000-0005-0000-0000-00000E030000}"/>
    <cellStyle name="20% - Accent5 5 2" xfId="2874" xr:uid="{00000000-0005-0000-0000-00000F030000}"/>
    <cellStyle name="20% - Accent5 5 2 2" xfId="7097" xr:uid="{00000000-0005-0000-0000-000010030000}"/>
    <cellStyle name="20% - Accent5 5 2 2 2" xfId="23961" xr:uid="{1EA6632B-87D9-4171-A927-7A86C85472AF}"/>
    <cellStyle name="20% - Accent5 5 2 2 3" xfId="15532" xr:uid="{F614FF92-88CF-4155-A556-A99C5318B3DB}"/>
    <cellStyle name="20% - Accent5 5 2 2 4" xfId="32389" xr:uid="{8F37ADB3-CA60-4877-858D-A6072DCB28EA}"/>
    <cellStyle name="20% - Accent5 5 2 3" xfId="19743" xr:uid="{ED858B6C-184B-4B03-A771-FA430E1A0AFE}"/>
    <cellStyle name="20% - Accent5 5 2 4" xfId="11314" xr:uid="{A137DDE2-2FBF-4DB9-861E-0B13E52F12D5}"/>
    <cellStyle name="20% - Accent5 5 2 5" xfId="28172" xr:uid="{2EF6ED9D-90DD-4342-ABD0-E29CCDA0351E}"/>
    <cellStyle name="20% - Accent5 5 3" xfId="4952" xr:uid="{00000000-0005-0000-0000-000011030000}"/>
    <cellStyle name="20% - Accent5 5 3 2" xfId="21816" xr:uid="{5D5F5832-0084-4BF9-960C-B63B99622A72}"/>
    <cellStyle name="20% - Accent5 5 3 3" xfId="13387" xr:uid="{13035376-50B5-423A-8AD2-BEC37CC4563B}"/>
    <cellStyle name="20% - Accent5 5 3 4" xfId="30244" xr:uid="{B451B558-7E86-4971-BB17-D3B0941B046C}"/>
    <cellStyle name="20% - Accent5 5 4" xfId="17598" xr:uid="{C713B438-CC46-4EE1-929E-F53DE63472A6}"/>
    <cellStyle name="20% - Accent5 5 5" xfId="9169" xr:uid="{567EED6A-77AB-44C6-83A5-DADD37017313}"/>
    <cellStyle name="20% - Accent5 5 6" xfId="26027" xr:uid="{777EE450-BBD1-4FD5-B838-6FB0E6A2973E}"/>
    <cellStyle name="20% - Accent5 6" xfId="1056" xr:uid="{00000000-0005-0000-0000-000012030000}"/>
    <cellStyle name="20% - Accent5 6 2" xfId="3287" xr:uid="{00000000-0005-0000-0000-000013030000}"/>
    <cellStyle name="20% - Accent5 6 2 2" xfId="7510" xr:uid="{00000000-0005-0000-0000-000014030000}"/>
    <cellStyle name="20% - Accent5 6 2 2 2" xfId="24374" xr:uid="{99A9119E-1B64-4653-883F-7711F7FAAE93}"/>
    <cellStyle name="20% - Accent5 6 2 2 3" xfId="15945" xr:uid="{C5BBA501-91F0-4B16-901C-2710E28542ED}"/>
    <cellStyle name="20% - Accent5 6 2 2 4" xfId="32802" xr:uid="{5C4CDEEC-A76F-4567-A787-26FB2595E2AC}"/>
    <cellStyle name="20% - Accent5 6 2 3" xfId="20156" xr:uid="{784CA55D-AFCF-44C4-94FC-99689A0C8DBC}"/>
    <cellStyle name="20% - Accent5 6 2 4" xfId="11727" xr:uid="{0D241776-6A57-4A4B-A85B-83DCB1807AC5}"/>
    <cellStyle name="20% - Accent5 6 2 5" xfId="28585" xr:uid="{15D45C36-581E-439D-881E-8E4EEBB0E38E}"/>
    <cellStyle name="20% - Accent5 6 3" xfId="5365" xr:uid="{00000000-0005-0000-0000-000015030000}"/>
    <cellStyle name="20% - Accent5 6 3 2" xfId="22229" xr:uid="{D9165385-116E-4E60-BEB3-30C28DE470B6}"/>
    <cellStyle name="20% - Accent5 6 3 3" xfId="13800" xr:uid="{B0FC3E73-E118-4E0B-A31C-3E877975862B}"/>
    <cellStyle name="20% - Accent5 6 3 4" xfId="30657" xr:uid="{B789F4AD-CD65-4B74-9A0A-1FF92936C3ED}"/>
    <cellStyle name="20% - Accent5 6 4" xfId="18011" xr:uid="{D2AEBE10-219D-4951-85C6-BD0F96DE89E1}"/>
    <cellStyle name="20% - Accent5 6 5" xfId="9582" xr:uid="{7F7356B9-3F57-474E-9AC6-A533C920ADAB}"/>
    <cellStyle name="20% - Accent5 6 6" xfId="26440" xr:uid="{968DEAA0-09DB-46EF-92D2-51268CCC5082}"/>
    <cellStyle name="20% - Accent5 7" xfId="1470" xr:uid="{00000000-0005-0000-0000-000016030000}"/>
    <cellStyle name="20% - Accent5 7 2" xfId="3700" xr:uid="{00000000-0005-0000-0000-000017030000}"/>
    <cellStyle name="20% - Accent5 7 2 2" xfId="7923" xr:uid="{00000000-0005-0000-0000-000018030000}"/>
    <cellStyle name="20% - Accent5 7 2 2 2" xfId="24787" xr:uid="{F1341073-0744-4294-AA2A-5D9F8CDCC9D0}"/>
    <cellStyle name="20% - Accent5 7 2 2 3" xfId="16358" xr:uid="{25A4C361-5106-450E-87D0-B28AE08D4831}"/>
    <cellStyle name="20% - Accent5 7 2 2 4" xfId="33215" xr:uid="{3526555B-63D0-47A7-B5DE-8C4D27FC83A1}"/>
    <cellStyle name="20% - Accent5 7 2 3" xfId="20569" xr:uid="{EE70D86A-4E57-4136-B4EC-58555E60E779}"/>
    <cellStyle name="20% - Accent5 7 2 4" xfId="12140" xr:uid="{09E989F5-288B-416A-81B1-D45270E6F531}"/>
    <cellStyle name="20% - Accent5 7 2 5" xfId="28998" xr:uid="{9EBFFA42-CAD2-43F8-A5CB-830719D4CC3F}"/>
    <cellStyle name="20% - Accent5 7 3" xfId="5778" xr:uid="{00000000-0005-0000-0000-000019030000}"/>
    <cellStyle name="20% - Accent5 7 3 2" xfId="22642" xr:uid="{C1DE5C86-1EB2-44F0-88AA-7F75DC05D8B3}"/>
    <cellStyle name="20% - Accent5 7 3 3" xfId="14213" xr:uid="{0AEFBDB7-6D66-4CD7-8868-05959366A6FC}"/>
    <cellStyle name="20% - Accent5 7 3 4" xfId="31070" xr:uid="{ED9E586F-DAE3-4B3F-B468-9BCF1563A0E6}"/>
    <cellStyle name="20% - Accent5 7 4" xfId="18424" xr:uid="{51F05CC8-1CF6-4CE3-B2E5-EF5459840796}"/>
    <cellStyle name="20% - Accent5 7 5" xfId="9995" xr:uid="{2A2AC1E8-0359-4328-A698-41537BF99265}"/>
    <cellStyle name="20% - Accent5 7 6" xfId="26853" xr:uid="{8F54D984-0FE2-4559-B3FC-C9ECBD7FA97E}"/>
    <cellStyle name="20% - Accent5 8" xfId="1884" xr:uid="{00000000-0005-0000-0000-00001A030000}"/>
    <cellStyle name="20% - Accent5 8 2" xfId="4113" xr:uid="{00000000-0005-0000-0000-00001B030000}"/>
    <cellStyle name="20% - Accent5 8 2 2" xfId="8336" xr:uid="{00000000-0005-0000-0000-00001C030000}"/>
    <cellStyle name="20% - Accent5 8 2 2 2" xfId="25200" xr:uid="{0EC108DF-28B1-4B6C-8DED-4AD353FF3B49}"/>
    <cellStyle name="20% - Accent5 8 2 2 3" xfId="16771" xr:uid="{7FB06F60-92C0-4F83-8A23-0DB78DEBF4D0}"/>
    <cellStyle name="20% - Accent5 8 2 2 4" xfId="33628" xr:uid="{55DE25A6-6A04-46BC-BFC2-E13D033CA066}"/>
    <cellStyle name="20% - Accent5 8 2 3" xfId="20982" xr:uid="{950A00A0-26BD-486F-BF82-066C3D04557F}"/>
    <cellStyle name="20% - Accent5 8 2 4" xfId="12553" xr:uid="{4F70913A-A329-4016-8965-4C24A8EB1433}"/>
    <cellStyle name="20% - Accent5 8 2 5" xfId="29411" xr:uid="{1C608D13-CC3B-4C50-BA89-F59F2F65A6DE}"/>
    <cellStyle name="20% - Accent5 8 3" xfId="6191" xr:uid="{00000000-0005-0000-0000-00001D030000}"/>
    <cellStyle name="20% - Accent5 8 3 2" xfId="23055" xr:uid="{0714755C-931C-4CA5-A619-768506A54C3B}"/>
    <cellStyle name="20% - Accent5 8 3 3" xfId="14626" xr:uid="{558EEADD-9844-4809-8AA1-49E0D98A197E}"/>
    <cellStyle name="20% - Accent5 8 3 4" xfId="31483" xr:uid="{610F2C2D-FA2E-4932-9D86-7950D7F7017C}"/>
    <cellStyle name="20% - Accent5 8 4" xfId="18837" xr:uid="{5BF3C7AF-045B-463B-8DC5-55FAB952F4C5}"/>
    <cellStyle name="20% - Accent5 8 5" xfId="10408" xr:uid="{351ABFAD-B172-4D83-8154-B8B813560D69}"/>
    <cellStyle name="20% - Accent5 8 6" xfId="27266" xr:uid="{370488F2-D47E-451C-AE39-B0D089F51752}"/>
    <cellStyle name="20% - Accent5 9" xfId="2297" xr:uid="{00000000-0005-0000-0000-00001E030000}"/>
    <cellStyle name="20% - Accent5 9 2" xfId="6604" xr:uid="{00000000-0005-0000-0000-00001F030000}"/>
    <cellStyle name="20% - Accent5 9 2 2" xfId="23468" xr:uid="{B9C4EFA9-B6D6-451E-8A37-D3EDABBB8D52}"/>
    <cellStyle name="20% - Accent5 9 2 3" xfId="15039" xr:uid="{4F3DBCF5-DC2B-4867-ADC0-F6FC0A5147F7}"/>
    <cellStyle name="20% - Accent5 9 2 4" xfId="31896" xr:uid="{C9DDC034-F0C0-45FB-A77F-E09814E456EF}"/>
    <cellStyle name="20% - Accent5 9 3" xfId="19250" xr:uid="{25449032-E53D-4366-871C-2611F8EA81C4}"/>
    <cellStyle name="20% - Accent5 9 4" xfId="10821" xr:uid="{FFFEFE69-07AB-4074-A567-FA79F110E199}"/>
    <cellStyle name="20% - Accent5 9 5" xfId="27679" xr:uid="{BAFAE771-D936-4FC6-A170-253E6613C832}"/>
    <cellStyle name="20% - Accent6" xfId="41" builtinId="50" customBuiltin="1"/>
    <cellStyle name="20% - Accent6 10" xfId="4546" xr:uid="{00000000-0005-0000-0000-000021030000}"/>
    <cellStyle name="20% - Accent6 10 2" xfId="21410" xr:uid="{A60B2532-9655-48EF-A31B-2C79983692A2}"/>
    <cellStyle name="20% - Accent6 10 3" xfId="12981" xr:uid="{412C73D7-45D1-43D5-A916-38022264D772}"/>
    <cellStyle name="20% - Accent6 10 4" xfId="29838" xr:uid="{4C3811A5-84AE-4D8F-A2D6-7B5BBA273504}"/>
    <cellStyle name="20% - Accent6 11" xfId="17192" xr:uid="{2CAD2A6F-8E2A-469F-B9C7-157CC9B9CB60}"/>
    <cellStyle name="20% - Accent6 12" xfId="8763" xr:uid="{37FCEB9C-17D6-4A37-8756-ABD81EC66DBA}"/>
    <cellStyle name="20% - Accent6 13" xfId="25621" xr:uid="{97A5D197-9DE6-49A4-9902-4D1017EFDBDC}"/>
    <cellStyle name="20% - Accent6 2" xfId="42" xr:uid="{00000000-0005-0000-0000-000022030000}"/>
    <cellStyle name="20% - Accent6 2 10" xfId="17193" xr:uid="{5791CF03-BC77-4692-B17D-6735B4DC56B4}"/>
    <cellStyle name="20% - Accent6 2 11" xfId="8764" xr:uid="{0356337F-8BBC-4073-A093-CC07C50C58C4}"/>
    <cellStyle name="20% - Accent6 2 12" xfId="25622" xr:uid="{BFA60F8E-2401-4305-83B2-3929E8DBE682}"/>
    <cellStyle name="20% - Accent6 2 2" xfId="43" xr:uid="{00000000-0005-0000-0000-000023030000}"/>
    <cellStyle name="20% - Accent6 2 2 10" xfId="8765" xr:uid="{54C39343-3DF5-4E64-9218-F5F194DD620D}"/>
    <cellStyle name="20% - Accent6 2 2 11" xfId="25623" xr:uid="{3F1D44EA-C4B2-4FAE-99AA-667D0E51DE8A}"/>
    <cellStyle name="20% - Accent6 2 2 2" xfId="44" xr:uid="{00000000-0005-0000-0000-000024030000}"/>
    <cellStyle name="20% - Accent6 2 2 2 10" xfId="25624" xr:uid="{39A2AA8A-CAAE-4A54-8F15-D4008696946E}"/>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2 2 2" xfId="23972" xr:uid="{2A488940-D4A8-4E49-93B4-E11966446281}"/>
    <cellStyle name="20% - Accent6 2 2 2 2 2 2 3" xfId="15543" xr:uid="{6C978490-90ED-471D-84C7-8E7000837F96}"/>
    <cellStyle name="20% - Accent6 2 2 2 2 2 2 4" xfId="32400" xr:uid="{0946AB68-741D-411F-B436-64884D774E5A}"/>
    <cellStyle name="20% - Accent6 2 2 2 2 2 3" xfId="19754" xr:uid="{D261374D-C71C-4743-9D4A-37132186A8F5}"/>
    <cellStyle name="20% - Accent6 2 2 2 2 2 4" xfId="11325" xr:uid="{6213E21E-2E12-4323-BA58-F9D9970CFD06}"/>
    <cellStyle name="20% - Accent6 2 2 2 2 2 5" xfId="28183" xr:uid="{ED043802-2171-4BDC-BCCE-41B551A2C5ED}"/>
    <cellStyle name="20% - Accent6 2 2 2 2 3" xfId="4963" xr:uid="{00000000-0005-0000-0000-000028030000}"/>
    <cellStyle name="20% - Accent6 2 2 2 2 3 2" xfId="21827" xr:uid="{6D1AA0F5-D150-46B9-A421-514936A77220}"/>
    <cellStyle name="20% - Accent6 2 2 2 2 3 3" xfId="13398" xr:uid="{CA5AF047-4FB1-4DC5-8D65-B14E6043E2B2}"/>
    <cellStyle name="20% - Accent6 2 2 2 2 3 4" xfId="30255" xr:uid="{6DB22D1F-7762-4AA7-B323-1926CB091DAD}"/>
    <cellStyle name="20% - Accent6 2 2 2 2 4" xfId="17609" xr:uid="{236E2C88-0879-4F61-9535-CD8F5C4C70BF}"/>
    <cellStyle name="20% - Accent6 2 2 2 2 5" xfId="9180" xr:uid="{62709417-7F8F-4A93-A33F-CD313559E63E}"/>
    <cellStyle name="20% - Accent6 2 2 2 2 6" xfId="26038" xr:uid="{4CC77242-A65A-4E4B-986D-91CC15F3EF81}"/>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2 2 2" xfId="24385" xr:uid="{ADF8038A-634D-403A-876D-A188D469F1D9}"/>
    <cellStyle name="20% - Accent6 2 2 2 3 2 2 3" xfId="15956" xr:uid="{0F742215-2818-48F5-BDE0-E48E274B364B}"/>
    <cellStyle name="20% - Accent6 2 2 2 3 2 2 4" xfId="32813" xr:uid="{FE7406CD-2F27-4B47-B6FC-B208B89FA49B}"/>
    <cellStyle name="20% - Accent6 2 2 2 3 2 3" xfId="20167" xr:uid="{BF831360-0C14-46A9-8583-9EC0EEC0A1AB}"/>
    <cellStyle name="20% - Accent6 2 2 2 3 2 4" xfId="11738" xr:uid="{E7B32E28-F0CB-4572-9089-6537A57710A2}"/>
    <cellStyle name="20% - Accent6 2 2 2 3 2 5" xfId="28596" xr:uid="{A7A1A708-2470-42F2-A942-CB8F8EAB1E26}"/>
    <cellStyle name="20% - Accent6 2 2 2 3 3" xfId="5376" xr:uid="{00000000-0005-0000-0000-00002C030000}"/>
    <cellStyle name="20% - Accent6 2 2 2 3 3 2" xfId="22240" xr:uid="{D184693B-2547-4DDB-86CB-734596E0D64C}"/>
    <cellStyle name="20% - Accent6 2 2 2 3 3 3" xfId="13811" xr:uid="{FB70E85E-EFA4-46C8-8E9E-EE8282D8F1A1}"/>
    <cellStyle name="20% - Accent6 2 2 2 3 3 4" xfId="30668" xr:uid="{0C059A5F-5D80-4730-B71D-C891F3EA36F9}"/>
    <cellStyle name="20% - Accent6 2 2 2 3 4" xfId="18022" xr:uid="{5E227A7F-84BA-4D51-B5DB-DD5595ABE099}"/>
    <cellStyle name="20% - Accent6 2 2 2 3 5" xfId="9593" xr:uid="{1CF9A18D-1599-4E08-936A-74825D097282}"/>
    <cellStyle name="20% - Accent6 2 2 2 3 6" xfId="26451" xr:uid="{50253269-F161-4DC1-9417-418ED200A8F4}"/>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2 2 2" xfId="24798" xr:uid="{551291F6-EA75-47AB-8F6F-CA52AFC9F34D}"/>
    <cellStyle name="20% - Accent6 2 2 2 4 2 2 3" xfId="16369" xr:uid="{51B2F253-48C4-4D47-9761-B8E80C306F3D}"/>
    <cellStyle name="20% - Accent6 2 2 2 4 2 2 4" xfId="33226" xr:uid="{53688DD9-A9B6-4874-BF61-BAF8C2CAE14F}"/>
    <cellStyle name="20% - Accent6 2 2 2 4 2 3" xfId="20580" xr:uid="{C6193873-C2C2-4E77-B9E4-781ABBDB9FAE}"/>
    <cellStyle name="20% - Accent6 2 2 2 4 2 4" xfId="12151" xr:uid="{D28AA31D-F017-4B7B-9272-94BA17B62138}"/>
    <cellStyle name="20% - Accent6 2 2 2 4 2 5" xfId="29009" xr:uid="{F33671A8-07FB-4AF6-A4E3-6136EFC93DF4}"/>
    <cellStyle name="20% - Accent6 2 2 2 4 3" xfId="5789" xr:uid="{00000000-0005-0000-0000-000030030000}"/>
    <cellStyle name="20% - Accent6 2 2 2 4 3 2" xfId="22653" xr:uid="{A4F5EC6D-E0C4-47CE-90BD-CBA9C3240779}"/>
    <cellStyle name="20% - Accent6 2 2 2 4 3 3" xfId="14224" xr:uid="{7477C18D-73C4-4AAD-B693-14F62AD11AA1}"/>
    <cellStyle name="20% - Accent6 2 2 2 4 3 4" xfId="31081" xr:uid="{8C83259E-AC93-4C12-8C91-20ED1C671420}"/>
    <cellStyle name="20% - Accent6 2 2 2 4 4" xfId="18435" xr:uid="{CF2966BC-331A-4FCC-A3B2-07BC5A41684D}"/>
    <cellStyle name="20% - Accent6 2 2 2 4 5" xfId="10006" xr:uid="{A7642FB6-DB34-4196-B550-3BFA95934EF5}"/>
    <cellStyle name="20% - Accent6 2 2 2 4 6" xfId="26864" xr:uid="{F6D3EA50-0476-43C6-B84D-C57B2ED61841}"/>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2 2 2" xfId="25211" xr:uid="{6E14D8C2-9ADE-4CB5-BB2A-A1391F496091}"/>
    <cellStyle name="20% - Accent6 2 2 2 5 2 2 3" xfId="16782" xr:uid="{62DD5622-7856-495F-8A39-C87AFC2EAC5A}"/>
    <cellStyle name="20% - Accent6 2 2 2 5 2 2 4" xfId="33639" xr:uid="{1B4BABF0-E396-431E-A246-6A930E0744B0}"/>
    <cellStyle name="20% - Accent6 2 2 2 5 2 3" xfId="20993" xr:uid="{1D1BBA13-FDEC-40FE-B1B8-A3784EC6C5DC}"/>
    <cellStyle name="20% - Accent6 2 2 2 5 2 4" xfId="12564" xr:uid="{A1B0D9A7-EA4E-4338-9325-BB066267AFC5}"/>
    <cellStyle name="20% - Accent6 2 2 2 5 2 5" xfId="29422" xr:uid="{E54BCE6D-1BEF-4EB4-884F-2C78B2E56C5F}"/>
    <cellStyle name="20% - Accent6 2 2 2 5 3" xfId="6202" xr:uid="{00000000-0005-0000-0000-000034030000}"/>
    <cellStyle name="20% - Accent6 2 2 2 5 3 2" xfId="23066" xr:uid="{28D68953-C70C-4AAD-ADD6-C9405AF7E183}"/>
    <cellStyle name="20% - Accent6 2 2 2 5 3 3" xfId="14637" xr:uid="{C99CBB3A-20C4-493A-ABA1-2AF18B2A779D}"/>
    <cellStyle name="20% - Accent6 2 2 2 5 3 4" xfId="31494" xr:uid="{0F959CDC-04A9-44F8-B80E-987C0202AD2E}"/>
    <cellStyle name="20% - Accent6 2 2 2 5 4" xfId="18848" xr:uid="{6B8E5DEF-0498-4A86-8790-B4DD9E64554E}"/>
    <cellStyle name="20% - Accent6 2 2 2 5 5" xfId="10419" xr:uid="{D765F574-4FDA-4122-BDFD-AEEF23348F4B}"/>
    <cellStyle name="20% - Accent6 2 2 2 5 6" xfId="27277" xr:uid="{1524CD54-C128-400C-A6B6-52B0A7117138}"/>
    <cellStyle name="20% - Accent6 2 2 2 6" xfId="2308" xr:uid="{00000000-0005-0000-0000-000035030000}"/>
    <cellStyle name="20% - Accent6 2 2 2 6 2" xfId="6615" xr:uid="{00000000-0005-0000-0000-000036030000}"/>
    <cellStyle name="20% - Accent6 2 2 2 6 2 2" xfId="23479" xr:uid="{4355D162-9FDF-4D09-977B-D4B68A73FCE8}"/>
    <cellStyle name="20% - Accent6 2 2 2 6 2 3" xfId="15050" xr:uid="{9A92E555-D99C-4F8E-B090-D82CBB173B14}"/>
    <cellStyle name="20% - Accent6 2 2 2 6 2 4" xfId="31907" xr:uid="{27F121EB-FE4C-49C6-97E1-3175E54CD6B2}"/>
    <cellStyle name="20% - Accent6 2 2 2 6 3" xfId="19261" xr:uid="{E92FE2DC-AE77-44FF-910B-51B64D0F9C36}"/>
    <cellStyle name="20% - Accent6 2 2 2 6 4" xfId="10832" xr:uid="{7AA89678-FA83-4978-92F8-BB3A00F7E9F0}"/>
    <cellStyle name="20% - Accent6 2 2 2 6 5" xfId="27690" xr:uid="{B70E18F6-0E3A-4518-831B-B2EFFAE844AE}"/>
    <cellStyle name="20% - Accent6 2 2 2 7" xfId="4549" xr:uid="{00000000-0005-0000-0000-000037030000}"/>
    <cellStyle name="20% - Accent6 2 2 2 7 2" xfId="21413" xr:uid="{C9AE0D97-8A7C-4B31-A3F2-80E5BE2FF0CD}"/>
    <cellStyle name="20% - Accent6 2 2 2 7 3" xfId="12984" xr:uid="{D74E7579-54A3-4D00-B551-3829A9DC16FD}"/>
    <cellStyle name="20% - Accent6 2 2 2 7 4" xfId="29841" xr:uid="{D6DEC9D7-D3A7-4300-90B2-4654A936C32C}"/>
    <cellStyle name="20% - Accent6 2 2 2 8" xfId="17195" xr:uid="{C5641B9F-506A-457B-9E02-8D60BC779A7B}"/>
    <cellStyle name="20% - Accent6 2 2 2 9" xfId="8766" xr:uid="{3395FC08-0DBA-40EA-BC87-B98655305998}"/>
    <cellStyle name="20% - Accent6 2 2 3" xfId="613" xr:uid="{00000000-0005-0000-0000-000038030000}"/>
    <cellStyle name="20% - Accent6 2 2 3 2" xfId="2884" xr:uid="{00000000-0005-0000-0000-000039030000}"/>
    <cellStyle name="20% - Accent6 2 2 3 2 2" xfId="7107" xr:uid="{00000000-0005-0000-0000-00003A030000}"/>
    <cellStyle name="20% - Accent6 2 2 3 2 2 2" xfId="23971" xr:uid="{0E47F3A8-DBB1-4B19-925D-9E1DE158FFDE}"/>
    <cellStyle name="20% - Accent6 2 2 3 2 2 3" xfId="15542" xr:uid="{C5967B35-3DDB-41A6-AED1-6F4AFCBEC478}"/>
    <cellStyle name="20% - Accent6 2 2 3 2 2 4" xfId="32399" xr:uid="{9C5B9BC0-155E-461B-9A24-5C2E94CAAD78}"/>
    <cellStyle name="20% - Accent6 2 2 3 2 3" xfId="19753" xr:uid="{94E4276C-0C3E-40F4-B495-F0A872D4A336}"/>
    <cellStyle name="20% - Accent6 2 2 3 2 4" xfId="11324" xr:uid="{DCD7E66D-9168-4B91-9220-7576DE5CA1BF}"/>
    <cellStyle name="20% - Accent6 2 2 3 2 5" xfId="28182" xr:uid="{CF2CFFA0-F93D-4DC4-BF63-5A4A955BA8FB}"/>
    <cellStyle name="20% - Accent6 2 2 3 3" xfId="4962" xr:uid="{00000000-0005-0000-0000-00003B030000}"/>
    <cellStyle name="20% - Accent6 2 2 3 3 2" xfId="21826" xr:uid="{49F700A4-D249-48B8-8A21-B51F10CEF985}"/>
    <cellStyle name="20% - Accent6 2 2 3 3 3" xfId="13397" xr:uid="{B46B41F3-9A38-4E2A-A5F9-D8C226E099C8}"/>
    <cellStyle name="20% - Accent6 2 2 3 3 4" xfId="30254" xr:uid="{8BE081D1-A8B9-436A-AC96-B7A8994EB294}"/>
    <cellStyle name="20% - Accent6 2 2 3 4" xfId="17608" xr:uid="{7F99F755-3D32-4ED4-BF96-26326682A21F}"/>
    <cellStyle name="20% - Accent6 2 2 3 5" xfId="9179" xr:uid="{6E1B2635-A50C-4AC5-A932-8CF8679DF729}"/>
    <cellStyle name="20% - Accent6 2 2 3 6" xfId="26037" xr:uid="{79912030-E2B5-4206-9852-9F87E23E27C1}"/>
    <cellStyle name="20% - Accent6 2 2 4" xfId="1066" xr:uid="{00000000-0005-0000-0000-00003C030000}"/>
    <cellStyle name="20% - Accent6 2 2 4 2" xfId="3297" xr:uid="{00000000-0005-0000-0000-00003D030000}"/>
    <cellStyle name="20% - Accent6 2 2 4 2 2" xfId="7520" xr:uid="{00000000-0005-0000-0000-00003E030000}"/>
    <cellStyle name="20% - Accent6 2 2 4 2 2 2" xfId="24384" xr:uid="{34019B33-5EBC-421E-8636-58B1CB5BB737}"/>
    <cellStyle name="20% - Accent6 2 2 4 2 2 3" xfId="15955" xr:uid="{41B38596-F99E-465A-8CBE-F78CD4F80FB1}"/>
    <cellStyle name="20% - Accent6 2 2 4 2 2 4" xfId="32812" xr:uid="{35E67209-2628-4E24-872B-B46E110141B0}"/>
    <cellStyle name="20% - Accent6 2 2 4 2 3" xfId="20166" xr:uid="{BDE6066B-D16E-47EB-92A7-57950D98D239}"/>
    <cellStyle name="20% - Accent6 2 2 4 2 4" xfId="11737" xr:uid="{35A13F9C-4B5C-49C4-92A1-B38AED101C82}"/>
    <cellStyle name="20% - Accent6 2 2 4 2 5" xfId="28595" xr:uid="{5EF24A9A-91F5-4275-A62B-8E4BD73D4C18}"/>
    <cellStyle name="20% - Accent6 2 2 4 3" xfId="5375" xr:uid="{00000000-0005-0000-0000-00003F030000}"/>
    <cellStyle name="20% - Accent6 2 2 4 3 2" xfId="22239" xr:uid="{B5FC7764-9082-4F90-8BDF-53887DCA00BD}"/>
    <cellStyle name="20% - Accent6 2 2 4 3 3" xfId="13810" xr:uid="{D7C53810-70CE-40A9-A0D7-354694E8C07F}"/>
    <cellStyle name="20% - Accent6 2 2 4 3 4" xfId="30667" xr:uid="{A794DA4A-E716-4806-842C-07826672AFB7}"/>
    <cellStyle name="20% - Accent6 2 2 4 4" xfId="18021" xr:uid="{F41D70AB-4BDB-4D83-BB5E-CA4BF6865689}"/>
    <cellStyle name="20% - Accent6 2 2 4 5" xfId="9592" xr:uid="{00D0A9A8-F359-41ED-9069-D0EE78908358}"/>
    <cellStyle name="20% - Accent6 2 2 4 6" xfId="26450" xr:uid="{D30D53D3-0EB3-4197-8482-F3E792054407}"/>
    <cellStyle name="20% - Accent6 2 2 5" xfId="1480" xr:uid="{00000000-0005-0000-0000-000040030000}"/>
    <cellStyle name="20% - Accent6 2 2 5 2" xfId="3710" xr:uid="{00000000-0005-0000-0000-000041030000}"/>
    <cellStyle name="20% - Accent6 2 2 5 2 2" xfId="7933" xr:uid="{00000000-0005-0000-0000-000042030000}"/>
    <cellStyle name="20% - Accent6 2 2 5 2 2 2" xfId="24797" xr:uid="{60278342-34A0-44C8-BA8A-2669B5C7CA27}"/>
    <cellStyle name="20% - Accent6 2 2 5 2 2 3" xfId="16368" xr:uid="{791C1158-8C5E-4888-8981-E127DFF47251}"/>
    <cellStyle name="20% - Accent6 2 2 5 2 2 4" xfId="33225" xr:uid="{2B86EA0F-96F0-4C1E-B301-E32462E55731}"/>
    <cellStyle name="20% - Accent6 2 2 5 2 3" xfId="20579" xr:uid="{3EE0ED8F-8A0A-42EE-AC2C-A5453D14CA8C}"/>
    <cellStyle name="20% - Accent6 2 2 5 2 4" xfId="12150" xr:uid="{E12358FC-5519-4335-99B8-6B8E6F7176B6}"/>
    <cellStyle name="20% - Accent6 2 2 5 2 5" xfId="29008" xr:uid="{D7CDC73A-259B-468E-902C-952BEE41BF54}"/>
    <cellStyle name="20% - Accent6 2 2 5 3" xfId="5788" xr:uid="{00000000-0005-0000-0000-000043030000}"/>
    <cellStyle name="20% - Accent6 2 2 5 3 2" xfId="22652" xr:uid="{5E37BFF4-02AD-40A5-8093-B5ADAE5DD82F}"/>
    <cellStyle name="20% - Accent6 2 2 5 3 3" xfId="14223" xr:uid="{7029F9CF-7EFF-4D7C-BD3C-7D9BA7013B14}"/>
    <cellStyle name="20% - Accent6 2 2 5 3 4" xfId="31080" xr:uid="{D9230125-6118-4657-A42D-FA0F280C3985}"/>
    <cellStyle name="20% - Accent6 2 2 5 4" xfId="18434" xr:uid="{E7B3692A-2089-4D14-9FC7-0B1396696116}"/>
    <cellStyle name="20% - Accent6 2 2 5 5" xfId="10005" xr:uid="{C14DEB55-038D-4B9E-8F34-A329A390A5A0}"/>
    <cellStyle name="20% - Accent6 2 2 5 6" xfId="26863" xr:uid="{AC871799-6A80-476D-A9DA-68A3D29F263B}"/>
    <cellStyle name="20% - Accent6 2 2 6" xfId="1894" xr:uid="{00000000-0005-0000-0000-000044030000}"/>
    <cellStyle name="20% - Accent6 2 2 6 2" xfId="4123" xr:uid="{00000000-0005-0000-0000-000045030000}"/>
    <cellStyle name="20% - Accent6 2 2 6 2 2" xfId="8346" xr:uid="{00000000-0005-0000-0000-000046030000}"/>
    <cellStyle name="20% - Accent6 2 2 6 2 2 2" xfId="25210" xr:uid="{D5FD4E3F-681A-46DE-ACA3-F2929ACA22CF}"/>
    <cellStyle name="20% - Accent6 2 2 6 2 2 3" xfId="16781" xr:uid="{A82380FE-F1B6-4BC0-A479-9865E8940BE1}"/>
    <cellStyle name="20% - Accent6 2 2 6 2 2 4" xfId="33638" xr:uid="{B92C5176-05A0-4CB7-889F-646973781107}"/>
    <cellStyle name="20% - Accent6 2 2 6 2 3" xfId="20992" xr:uid="{82C30118-CDA5-4ACB-AFCE-6671E1F2EFCF}"/>
    <cellStyle name="20% - Accent6 2 2 6 2 4" xfId="12563" xr:uid="{BA13578E-5FD6-4AC1-9044-E14B3D5CFE2B}"/>
    <cellStyle name="20% - Accent6 2 2 6 2 5" xfId="29421" xr:uid="{DE126CAB-6E56-43B3-B2D9-6FDB72483CE6}"/>
    <cellStyle name="20% - Accent6 2 2 6 3" xfId="6201" xr:uid="{00000000-0005-0000-0000-000047030000}"/>
    <cellStyle name="20% - Accent6 2 2 6 3 2" xfId="23065" xr:uid="{596AFF37-64B8-44CD-9AA0-F65807C222D1}"/>
    <cellStyle name="20% - Accent6 2 2 6 3 3" xfId="14636" xr:uid="{90AEE66A-6C0D-410A-BB88-914AFE4306C4}"/>
    <cellStyle name="20% - Accent6 2 2 6 3 4" xfId="31493" xr:uid="{6CE9D69D-684D-4E94-B2CB-8FA9ED28C62E}"/>
    <cellStyle name="20% - Accent6 2 2 6 4" xfId="18847" xr:uid="{1A91BE31-4F7A-4CCB-9C75-03E8070E50C3}"/>
    <cellStyle name="20% - Accent6 2 2 6 5" xfId="10418" xr:uid="{875146FA-E037-45E4-A277-F92D9757FE60}"/>
    <cellStyle name="20% - Accent6 2 2 6 6" xfId="27276" xr:uid="{5A670F43-09CD-4CE2-93C9-6746C0F46EA7}"/>
    <cellStyle name="20% - Accent6 2 2 7" xfId="2307" xr:uid="{00000000-0005-0000-0000-000048030000}"/>
    <cellStyle name="20% - Accent6 2 2 7 2" xfId="6614" xr:uid="{00000000-0005-0000-0000-000049030000}"/>
    <cellStyle name="20% - Accent6 2 2 7 2 2" xfId="23478" xr:uid="{F07E211F-E74C-4B23-A45B-8EFAB46E53B8}"/>
    <cellStyle name="20% - Accent6 2 2 7 2 3" xfId="15049" xr:uid="{AB7FBA15-FD9B-4322-AFDC-D869CD03047F}"/>
    <cellStyle name="20% - Accent6 2 2 7 2 4" xfId="31906" xr:uid="{453363D2-516E-4BC0-B592-FA03FB8207E7}"/>
    <cellStyle name="20% - Accent6 2 2 7 3" xfId="19260" xr:uid="{9BFD4283-9718-412C-BEAF-2854E5BAD6F5}"/>
    <cellStyle name="20% - Accent6 2 2 7 4" xfId="10831" xr:uid="{464A5E11-7B91-496E-B213-39EBC394F41D}"/>
    <cellStyle name="20% - Accent6 2 2 7 5" xfId="27689" xr:uid="{AD2322CC-3A5E-4F74-9AA0-61B3BA40548C}"/>
    <cellStyle name="20% - Accent6 2 2 8" xfId="4548" xr:uid="{00000000-0005-0000-0000-00004A030000}"/>
    <cellStyle name="20% - Accent6 2 2 8 2" xfId="21412" xr:uid="{379F3FF7-AD34-4D83-B806-4CB85EAF93EA}"/>
    <cellStyle name="20% - Accent6 2 2 8 3" xfId="12983" xr:uid="{9D9B38F9-C3EC-4E2F-B6C1-072002C988EA}"/>
    <cellStyle name="20% - Accent6 2 2 8 4" xfId="29840" xr:uid="{7DC2C333-F744-40BC-B413-A7455941C14F}"/>
    <cellStyle name="20% - Accent6 2 2 9" xfId="17194" xr:uid="{0DB8F8D2-40C9-4005-B764-EDAB33E3969C}"/>
    <cellStyle name="20% - Accent6 2 3" xfId="45" xr:uid="{00000000-0005-0000-0000-00004B030000}"/>
    <cellStyle name="20% - Accent6 2 3 10" xfId="25625" xr:uid="{0E2E1F70-5E77-40BD-AC71-447CC301A93D}"/>
    <cellStyle name="20% - Accent6 2 3 2" xfId="615" xr:uid="{00000000-0005-0000-0000-00004C030000}"/>
    <cellStyle name="20% - Accent6 2 3 2 2" xfId="2886" xr:uid="{00000000-0005-0000-0000-00004D030000}"/>
    <cellStyle name="20% - Accent6 2 3 2 2 2" xfId="7109" xr:uid="{00000000-0005-0000-0000-00004E030000}"/>
    <cellStyle name="20% - Accent6 2 3 2 2 2 2" xfId="23973" xr:uid="{D5722FC1-322D-4239-9BDE-E3AB385A4A48}"/>
    <cellStyle name="20% - Accent6 2 3 2 2 2 3" xfId="15544" xr:uid="{D9FEC7AB-7587-4DEA-AAE9-E5C7662C601E}"/>
    <cellStyle name="20% - Accent6 2 3 2 2 2 4" xfId="32401" xr:uid="{703D75BE-FB54-42CF-8C5B-3C9EB8B0ADB9}"/>
    <cellStyle name="20% - Accent6 2 3 2 2 3" xfId="19755" xr:uid="{5AA779F5-80EC-4C87-BB36-75B85C300CFD}"/>
    <cellStyle name="20% - Accent6 2 3 2 2 4" xfId="11326" xr:uid="{06A65485-5836-422B-AED1-D496C0C59F83}"/>
    <cellStyle name="20% - Accent6 2 3 2 2 5" xfId="28184" xr:uid="{3C57F680-6459-4B6E-BBFA-B70D235D860A}"/>
    <cellStyle name="20% - Accent6 2 3 2 3" xfId="4964" xr:uid="{00000000-0005-0000-0000-00004F030000}"/>
    <cellStyle name="20% - Accent6 2 3 2 3 2" xfId="21828" xr:uid="{D60181C4-B055-4DC7-8E10-1211A597C5C7}"/>
    <cellStyle name="20% - Accent6 2 3 2 3 3" xfId="13399" xr:uid="{A690C56C-C782-4E93-B324-F9DDF45484B8}"/>
    <cellStyle name="20% - Accent6 2 3 2 3 4" xfId="30256" xr:uid="{C5D7959A-1C03-44B0-8FC3-AA2B17452AC8}"/>
    <cellStyle name="20% - Accent6 2 3 2 4" xfId="17610" xr:uid="{1C577A09-0429-4C4A-BAE3-75F72606BC4E}"/>
    <cellStyle name="20% - Accent6 2 3 2 5" xfId="9181" xr:uid="{76680913-66E9-48D4-AD52-C6860ACB802B}"/>
    <cellStyle name="20% - Accent6 2 3 2 6" xfId="26039" xr:uid="{0EBBE961-7634-4730-B2C7-555005797781}"/>
    <cellStyle name="20% - Accent6 2 3 3" xfId="1068" xr:uid="{00000000-0005-0000-0000-000050030000}"/>
    <cellStyle name="20% - Accent6 2 3 3 2" xfId="3299" xr:uid="{00000000-0005-0000-0000-000051030000}"/>
    <cellStyle name="20% - Accent6 2 3 3 2 2" xfId="7522" xr:uid="{00000000-0005-0000-0000-000052030000}"/>
    <cellStyle name="20% - Accent6 2 3 3 2 2 2" xfId="24386" xr:uid="{B8F41D07-A123-4BBC-9D92-C0B0905369B6}"/>
    <cellStyle name="20% - Accent6 2 3 3 2 2 3" xfId="15957" xr:uid="{E929F19C-FCDA-4A61-9CD3-FC1076BC7C71}"/>
    <cellStyle name="20% - Accent6 2 3 3 2 2 4" xfId="32814" xr:uid="{5C37F38E-44C9-47C0-A8A5-71D131B0E33E}"/>
    <cellStyle name="20% - Accent6 2 3 3 2 3" xfId="20168" xr:uid="{2F2F6F7B-297E-48B0-BF8C-4A0F59A1FA26}"/>
    <cellStyle name="20% - Accent6 2 3 3 2 4" xfId="11739" xr:uid="{4B692123-2F44-40E4-A8A9-A98F6F32D125}"/>
    <cellStyle name="20% - Accent6 2 3 3 2 5" xfId="28597" xr:uid="{188E0337-C342-4625-B519-30381B1311BA}"/>
    <cellStyle name="20% - Accent6 2 3 3 3" xfId="5377" xr:uid="{00000000-0005-0000-0000-000053030000}"/>
    <cellStyle name="20% - Accent6 2 3 3 3 2" xfId="22241" xr:uid="{66FE3B26-48A4-4373-A303-456C2EE97894}"/>
    <cellStyle name="20% - Accent6 2 3 3 3 3" xfId="13812" xr:uid="{29FC1EE6-FBD9-4B1B-9227-64BDDA5B6325}"/>
    <cellStyle name="20% - Accent6 2 3 3 3 4" xfId="30669" xr:uid="{497BE056-7237-4239-84A6-6A4BDCDDE20E}"/>
    <cellStyle name="20% - Accent6 2 3 3 4" xfId="18023" xr:uid="{D91A40CC-C009-4CD5-8956-EE21A25A97DA}"/>
    <cellStyle name="20% - Accent6 2 3 3 5" xfId="9594" xr:uid="{E6A95BBD-9B41-42ED-B547-21C133D1FE76}"/>
    <cellStyle name="20% - Accent6 2 3 3 6" xfId="26452" xr:uid="{30197272-1394-4074-B05C-B1765EB3597D}"/>
    <cellStyle name="20% - Accent6 2 3 4" xfId="1482" xr:uid="{00000000-0005-0000-0000-000054030000}"/>
    <cellStyle name="20% - Accent6 2 3 4 2" xfId="3712" xr:uid="{00000000-0005-0000-0000-000055030000}"/>
    <cellStyle name="20% - Accent6 2 3 4 2 2" xfId="7935" xr:uid="{00000000-0005-0000-0000-000056030000}"/>
    <cellStyle name="20% - Accent6 2 3 4 2 2 2" xfId="24799" xr:uid="{805BAD47-D9D1-49BE-A6CF-46F20836841C}"/>
    <cellStyle name="20% - Accent6 2 3 4 2 2 3" xfId="16370" xr:uid="{21FF78FD-B3C1-4AE6-BB3B-FD6888755D34}"/>
    <cellStyle name="20% - Accent6 2 3 4 2 2 4" xfId="33227" xr:uid="{FB84A651-C064-4BA3-96BB-E10473863028}"/>
    <cellStyle name="20% - Accent6 2 3 4 2 3" xfId="20581" xr:uid="{6D4C8C68-1A46-4184-9858-5BC3D2D149CB}"/>
    <cellStyle name="20% - Accent6 2 3 4 2 4" xfId="12152" xr:uid="{EF08D5D7-2E59-46DA-B123-8E91B76F9936}"/>
    <cellStyle name="20% - Accent6 2 3 4 2 5" xfId="29010" xr:uid="{69D35B96-96E9-41F1-89F6-8ED33593D7B8}"/>
    <cellStyle name="20% - Accent6 2 3 4 3" xfId="5790" xr:uid="{00000000-0005-0000-0000-000057030000}"/>
    <cellStyle name="20% - Accent6 2 3 4 3 2" xfId="22654" xr:uid="{A9A5A56B-4FB7-4591-A43F-7A109F7E283E}"/>
    <cellStyle name="20% - Accent6 2 3 4 3 3" xfId="14225" xr:uid="{FA2D841F-3C43-4158-999B-B5F0CF3F9DC0}"/>
    <cellStyle name="20% - Accent6 2 3 4 3 4" xfId="31082" xr:uid="{97A9ED19-8B30-4559-8D46-84AB35916CB2}"/>
    <cellStyle name="20% - Accent6 2 3 4 4" xfId="18436" xr:uid="{294DB794-DA00-4271-B177-64FE4DA0B4AA}"/>
    <cellStyle name="20% - Accent6 2 3 4 5" xfId="10007" xr:uid="{E004F3D3-C235-49E6-B92E-83DC0D5C4A9B}"/>
    <cellStyle name="20% - Accent6 2 3 4 6" xfId="26865" xr:uid="{23F43D25-81FF-479A-AE07-997C7F661E08}"/>
    <cellStyle name="20% - Accent6 2 3 5" xfId="1896" xr:uid="{00000000-0005-0000-0000-000058030000}"/>
    <cellStyle name="20% - Accent6 2 3 5 2" xfId="4125" xr:uid="{00000000-0005-0000-0000-000059030000}"/>
    <cellStyle name="20% - Accent6 2 3 5 2 2" xfId="8348" xr:uid="{00000000-0005-0000-0000-00005A030000}"/>
    <cellStyle name="20% - Accent6 2 3 5 2 2 2" xfId="25212" xr:uid="{2C38BA0A-37B2-427C-822D-2F466F901A5C}"/>
    <cellStyle name="20% - Accent6 2 3 5 2 2 3" xfId="16783" xr:uid="{874BCCB4-0EBA-4C4C-A8E3-AF8B29C1DE78}"/>
    <cellStyle name="20% - Accent6 2 3 5 2 2 4" xfId="33640" xr:uid="{38783CBA-7C37-4A49-8963-055BFD1C8464}"/>
    <cellStyle name="20% - Accent6 2 3 5 2 3" xfId="20994" xr:uid="{DCE90268-9A20-4ED2-B64B-F78A08F400A8}"/>
    <cellStyle name="20% - Accent6 2 3 5 2 4" xfId="12565" xr:uid="{AFECFC76-2E2A-42E9-9225-71699ADA2259}"/>
    <cellStyle name="20% - Accent6 2 3 5 2 5" xfId="29423" xr:uid="{4AB8B761-0214-45FD-A9F8-59CBE8719DB4}"/>
    <cellStyle name="20% - Accent6 2 3 5 3" xfId="6203" xr:uid="{00000000-0005-0000-0000-00005B030000}"/>
    <cellStyle name="20% - Accent6 2 3 5 3 2" xfId="23067" xr:uid="{79D44807-13A2-49EF-B09C-79DBFC086C7E}"/>
    <cellStyle name="20% - Accent6 2 3 5 3 3" xfId="14638" xr:uid="{A4678396-950C-403A-8517-BA1A15676DA9}"/>
    <cellStyle name="20% - Accent6 2 3 5 3 4" xfId="31495" xr:uid="{7C69B2BD-4D5D-41B1-90C3-87E3F69E0DF8}"/>
    <cellStyle name="20% - Accent6 2 3 5 4" xfId="18849" xr:uid="{101EE452-2774-4CAD-B04B-785E48B92F9E}"/>
    <cellStyle name="20% - Accent6 2 3 5 5" xfId="10420" xr:uid="{F2F06D8C-C164-4D31-8E6C-3741C4262A78}"/>
    <cellStyle name="20% - Accent6 2 3 5 6" xfId="27278" xr:uid="{73A5817D-7DDE-486D-A7DA-A04D5E1FC9A6}"/>
    <cellStyle name="20% - Accent6 2 3 6" xfId="2309" xr:uid="{00000000-0005-0000-0000-00005C030000}"/>
    <cellStyle name="20% - Accent6 2 3 6 2" xfId="6616" xr:uid="{00000000-0005-0000-0000-00005D030000}"/>
    <cellStyle name="20% - Accent6 2 3 6 2 2" xfId="23480" xr:uid="{79029092-5FA9-40C3-B83A-195D97426F9E}"/>
    <cellStyle name="20% - Accent6 2 3 6 2 3" xfId="15051" xr:uid="{B69AE6A3-D0A2-4875-97A1-44704B555B61}"/>
    <cellStyle name="20% - Accent6 2 3 6 2 4" xfId="31908" xr:uid="{EBEB1FCE-130D-4382-ADCD-ACC60F9428AF}"/>
    <cellStyle name="20% - Accent6 2 3 6 3" xfId="19262" xr:uid="{083214FB-59C6-43E0-948C-981CF9D9C894}"/>
    <cellStyle name="20% - Accent6 2 3 6 4" xfId="10833" xr:uid="{E559EFA5-07EE-46C8-8892-C0AA267A702B}"/>
    <cellStyle name="20% - Accent6 2 3 6 5" xfId="27691" xr:uid="{5E0B075B-9C5D-4C41-9747-37685144E700}"/>
    <cellStyle name="20% - Accent6 2 3 7" xfId="4550" xr:uid="{00000000-0005-0000-0000-00005E030000}"/>
    <cellStyle name="20% - Accent6 2 3 7 2" xfId="21414" xr:uid="{14B5A99E-22E9-4A0C-B4B5-0033E96F2621}"/>
    <cellStyle name="20% - Accent6 2 3 7 3" xfId="12985" xr:uid="{00677C59-2D38-45C4-8A74-16FB77194CB6}"/>
    <cellStyle name="20% - Accent6 2 3 7 4" xfId="29842" xr:uid="{C1C89E40-C83E-43B8-BA39-3223C0BD0437}"/>
    <cellStyle name="20% - Accent6 2 3 8" xfId="17196" xr:uid="{6AAA98EF-D227-451D-A0D4-9228373168C1}"/>
    <cellStyle name="20% - Accent6 2 3 9" xfId="8767" xr:uid="{2F54A9D2-5B25-463A-A7A7-D1D6B0F5DD5A}"/>
    <cellStyle name="20% - Accent6 2 4" xfId="612" xr:uid="{00000000-0005-0000-0000-00005F030000}"/>
    <cellStyle name="20% - Accent6 2 4 2" xfId="2883" xr:uid="{00000000-0005-0000-0000-000060030000}"/>
    <cellStyle name="20% - Accent6 2 4 2 2" xfId="7106" xr:uid="{00000000-0005-0000-0000-000061030000}"/>
    <cellStyle name="20% - Accent6 2 4 2 2 2" xfId="23970" xr:uid="{20D8050E-D6B2-44F9-8D8B-75516106F41D}"/>
    <cellStyle name="20% - Accent6 2 4 2 2 3" xfId="15541" xr:uid="{3EC505F2-A4A6-4B2A-ABF2-796CA76F38FE}"/>
    <cellStyle name="20% - Accent6 2 4 2 2 4" xfId="32398" xr:uid="{C86BF6B2-4EFF-4C35-9630-18E54345740B}"/>
    <cellStyle name="20% - Accent6 2 4 2 3" xfId="19752" xr:uid="{5ECE164B-FAA3-471D-8583-CD672CE31FA0}"/>
    <cellStyle name="20% - Accent6 2 4 2 4" xfId="11323" xr:uid="{0976D2B8-F074-46FA-B612-1760E7390ED0}"/>
    <cellStyle name="20% - Accent6 2 4 2 5" xfId="28181" xr:uid="{ED78F46D-4733-47F3-AA7D-B1FFD6913B6D}"/>
    <cellStyle name="20% - Accent6 2 4 3" xfId="4961" xr:uid="{00000000-0005-0000-0000-000062030000}"/>
    <cellStyle name="20% - Accent6 2 4 3 2" xfId="21825" xr:uid="{7467E145-C8B8-437D-ACB9-9D00BACC2AF8}"/>
    <cellStyle name="20% - Accent6 2 4 3 3" xfId="13396" xr:uid="{3DCF518E-306F-49DA-8600-9E869A36C00D}"/>
    <cellStyle name="20% - Accent6 2 4 3 4" xfId="30253" xr:uid="{ACDB0BEB-4874-4CC3-B4A0-00B8CCE91704}"/>
    <cellStyle name="20% - Accent6 2 4 4" xfId="17607" xr:uid="{30423C24-776A-47E3-BE0B-002702EF6046}"/>
    <cellStyle name="20% - Accent6 2 4 5" xfId="9178" xr:uid="{05D3F876-AF6C-4778-92CF-9CD303DD6BE2}"/>
    <cellStyle name="20% - Accent6 2 4 6" xfId="26036" xr:uid="{48C856C1-3E94-4B96-AD38-64C1B1C28DEF}"/>
    <cellStyle name="20% - Accent6 2 5" xfId="1065" xr:uid="{00000000-0005-0000-0000-000063030000}"/>
    <cellStyle name="20% - Accent6 2 5 2" xfId="3296" xr:uid="{00000000-0005-0000-0000-000064030000}"/>
    <cellStyle name="20% - Accent6 2 5 2 2" xfId="7519" xr:uid="{00000000-0005-0000-0000-000065030000}"/>
    <cellStyle name="20% - Accent6 2 5 2 2 2" xfId="24383" xr:uid="{6F0FA84F-7489-4A30-B8AC-E723A0A6FD56}"/>
    <cellStyle name="20% - Accent6 2 5 2 2 3" xfId="15954" xr:uid="{F415698F-634B-4C98-B0FE-7B602135EADB}"/>
    <cellStyle name="20% - Accent6 2 5 2 2 4" xfId="32811" xr:uid="{B4244686-6345-44E8-939E-CED16EC7D4BE}"/>
    <cellStyle name="20% - Accent6 2 5 2 3" xfId="20165" xr:uid="{B5710967-6B3A-4065-A398-F56AEB14BD90}"/>
    <cellStyle name="20% - Accent6 2 5 2 4" xfId="11736" xr:uid="{093EAD15-7157-474B-A739-B63800CD1D74}"/>
    <cellStyle name="20% - Accent6 2 5 2 5" xfId="28594" xr:uid="{AEBCCCD9-D188-48B4-9D0D-0B2293C011B1}"/>
    <cellStyle name="20% - Accent6 2 5 3" xfId="5374" xr:uid="{00000000-0005-0000-0000-000066030000}"/>
    <cellStyle name="20% - Accent6 2 5 3 2" xfId="22238" xr:uid="{FE0A8869-D7F5-476B-94FD-BD2DA71E466C}"/>
    <cellStyle name="20% - Accent6 2 5 3 3" xfId="13809" xr:uid="{7C007FA5-D9A3-4EF9-B8ED-4805AFDA728F}"/>
    <cellStyle name="20% - Accent6 2 5 3 4" xfId="30666" xr:uid="{CC26F8C8-A7F2-4151-8E17-6E018A2689B5}"/>
    <cellStyle name="20% - Accent6 2 5 4" xfId="18020" xr:uid="{D53AEFDE-E2B5-4CB7-BEDB-0C5506BE912C}"/>
    <cellStyle name="20% - Accent6 2 5 5" xfId="9591" xr:uid="{EC2DA82F-665A-4B4A-8531-3701AAC3DEF3}"/>
    <cellStyle name="20% - Accent6 2 5 6" xfId="26449" xr:uid="{E776ED2B-C3BE-41EE-B1F7-B518C9EC356C}"/>
    <cellStyle name="20% - Accent6 2 6" xfId="1479" xr:uid="{00000000-0005-0000-0000-000067030000}"/>
    <cellStyle name="20% - Accent6 2 6 2" xfId="3709" xr:uid="{00000000-0005-0000-0000-000068030000}"/>
    <cellStyle name="20% - Accent6 2 6 2 2" xfId="7932" xr:uid="{00000000-0005-0000-0000-000069030000}"/>
    <cellStyle name="20% - Accent6 2 6 2 2 2" xfId="24796" xr:uid="{93268CE7-316A-42F2-9F4D-14C7F48F6E28}"/>
    <cellStyle name="20% - Accent6 2 6 2 2 3" xfId="16367" xr:uid="{9D23EE85-B452-4A03-B0B7-F83E0B37957B}"/>
    <cellStyle name="20% - Accent6 2 6 2 2 4" xfId="33224" xr:uid="{26826A9B-E255-4204-9C10-59283F85286F}"/>
    <cellStyle name="20% - Accent6 2 6 2 3" xfId="20578" xr:uid="{9977AD69-620C-41E0-8229-3D52528F7289}"/>
    <cellStyle name="20% - Accent6 2 6 2 4" xfId="12149" xr:uid="{3BC1C51F-D587-4FD2-97B5-23FAB9AE4FE9}"/>
    <cellStyle name="20% - Accent6 2 6 2 5" xfId="29007" xr:uid="{E699EF52-4178-4706-86BC-82165D5D72DA}"/>
    <cellStyle name="20% - Accent6 2 6 3" xfId="5787" xr:uid="{00000000-0005-0000-0000-00006A030000}"/>
    <cellStyle name="20% - Accent6 2 6 3 2" xfId="22651" xr:uid="{B9331D5B-9F26-4A05-8114-A9C5028ED02F}"/>
    <cellStyle name="20% - Accent6 2 6 3 3" xfId="14222" xr:uid="{CE19192E-FC6C-4A6D-BCB0-33C7FF894B2D}"/>
    <cellStyle name="20% - Accent6 2 6 3 4" xfId="31079" xr:uid="{402A0BDE-C70F-4821-B97A-85E90799B8DD}"/>
    <cellStyle name="20% - Accent6 2 6 4" xfId="18433" xr:uid="{6A6DFDC2-50F8-4B72-AE77-224F57D358F3}"/>
    <cellStyle name="20% - Accent6 2 6 5" xfId="10004" xr:uid="{9CAE9F97-90B3-42B4-A17F-310A097BBFD2}"/>
    <cellStyle name="20% - Accent6 2 6 6" xfId="26862" xr:uid="{430F0308-A295-4CCA-9A7A-93A816FB18C8}"/>
    <cellStyle name="20% - Accent6 2 7" xfId="1893" xr:uid="{00000000-0005-0000-0000-00006B030000}"/>
    <cellStyle name="20% - Accent6 2 7 2" xfId="4122" xr:uid="{00000000-0005-0000-0000-00006C030000}"/>
    <cellStyle name="20% - Accent6 2 7 2 2" xfId="8345" xr:uid="{00000000-0005-0000-0000-00006D030000}"/>
    <cellStyle name="20% - Accent6 2 7 2 2 2" xfId="25209" xr:uid="{6F94C3CC-F604-461C-9B80-4AEC7B773FAC}"/>
    <cellStyle name="20% - Accent6 2 7 2 2 3" xfId="16780" xr:uid="{CD177422-51DC-4B6C-8EEB-41DD53170180}"/>
    <cellStyle name="20% - Accent6 2 7 2 2 4" xfId="33637" xr:uid="{53F37CD9-2174-4816-829B-A3C2EDF216C2}"/>
    <cellStyle name="20% - Accent6 2 7 2 3" xfId="20991" xr:uid="{23F88C34-CE26-4D44-8B55-3F2ED765DF52}"/>
    <cellStyle name="20% - Accent6 2 7 2 4" xfId="12562" xr:uid="{33F93416-A7D3-45B8-AC7C-0DF1598D48F9}"/>
    <cellStyle name="20% - Accent6 2 7 2 5" xfId="29420" xr:uid="{5E8B3DD1-6FCF-499D-A839-A0520E97C04A}"/>
    <cellStyle name="20% - Accent6 2 7 3" xfId="6200" xr:uid="{00000000-0005-0000-0000-00006E030000}"/>
    <cellStyle name="20% - Accent6 2 7 3 2" xfId="23064" xr:uid="{ACBEA5F5-858C-42FB-8F19-AE5292C4B2FB}"/>
    <cellStyle name="20% - Accent6 2 7 3 3" xfId="14635" xr:uid="{A022EF04-CE26-47FD-B79A-099FF95218C6}"/>
    <cellStyle name="20% - Accent6 2 7 3 4" xfId="31492" xr:uid="{64BEB818-5466-4428-B6C0-BB38BF34B682}"/>
    <cellStyle name="20% - Accent6 2 7 4" xfId="18846" xr:uid="{B9A33E60-C97F-4B6E-AD79-470A49C0A9DB}"/>
    <cellStyle name="20% - Accent6 2 7 5" xfId="10417" xr:uid="{CA90AC38-809C-422E-AA43-CC0783DF4A2D}"/>
    <cellStyle name="20% - Accent6 2 7 6" xfId="27275" xr:uid="{AEBF4445-8371-4B3F-AE46-39823EB10158}"/>
    <cellStyle name="20% - Accent6 2 8" xfId="2306" xr:uid="{00000000-0005-0000-0000-00006F030000}"/>
    <cellStyle name="20% - Accent6 2 8 2" xfId="6613" xr:uid="{00000000-0005-0000-0000-000070030000}"/>
    <cellStyle name="20% - Accent6 2 8 2 2" xfId="23477" xr:uid="{B96100C2-8404-4CBC-B59E-429F19C158B7}"/>
    <cellStyle name="20% - Accent6 2 8 2 3" xfId="15048" xr:uid="{65B35256-6B3D-4445-BDBB-ACB8045D1673}"/>
    <cellStyle name="20% - Accent6 2 8 2 4" xfId="31905" xr:uid="{A6E5E160-7278-4E49-8E84-35B5E2416FA5}"/>
    <cellStyle name="20% - Accent6 2 8 3" xfId="19259" xr:uid="{F7AD2699-B123-4A23-B0EF-1CA27BC609C9}"/>
    <cellStyle name="20% - Accent6 2 8 4" xfId="10830" xr:uid="{6204969A-2FB7-47B8-930B-E0BEFE287E56}"/>
    <cellStyle name="20% - Accent6 2 8 5" xfId="27688" xr:uid="{466CEB49-36B9-4514-BACE-46975AC76ED0}"/>
    <cellStyle name="20% - Accent6 2 9" xfId="4547" xr:uid="{00000000-0005-0000-0000-000071030000}"/>
    <cellStyle name="20% - Accent6 2 9 2" xfId="21411" xr:uid="{AF6ED924-BFB8-478B-8C14-65B76FB0BE3C}"/>
    <cellStyle name="20% - Accent6 2 9 3" xfId="12982" xr:uid="{E4434F1B-C969-4C61-B143-05FCE932F96A}"/>
    <cellStyle name="20% - Accent6 2 9 4" xfId="29839" xr:uid="{003B4A3E-0DB4-4E29-B709-A2FA7361F6A6}"/>
    <cellStyle name="20% - Accent6 3" xfId="46" xr:uid="{00000000-0005-0000-0000-000072030000}"/>
    <cellStyle name="20% - Accent6 3 10" xfId="8768" xr:uid="{00BF2704-2461-4B15-9509-7D90CE012A60}"/>
    <cellStyle name="20% - Accent6 3 11" xfId="25626" xr:uid="{458E56BA-2F06-4996-898E-43A0F2E3024C}"/>
    <cellStyle name="20% - Accent6 3 2" xfId="47" xr:uid="{00000000-0005-0000-0000-000073030000}"/>
    <cellStyle name="20% - Accent6 3 2 10" xfId="25627" xr:uid="{F9D62E6C-8A52-4C9C-9C28-43CEEACADEF7}"/>
    <cellStyle name="20% - Accent6 3 2 2" xfId="617" xr:uid="{00000000-0005-0000-0000-000074030000}"/>
    <cellStyle name="20% - Accent6 3 2 2 2" xfId="2888" xr:uid="{00000000-0005-0000-0000-000075030000}"/>
    <cellStyle name="20% - Accent6 3 2 2 2 2" xfId="7111" xr:uid="{00000000-0005-0000-0000-000076030000}"/>
    <cellStyle name="20% - Accent6 3 2 2 2 2 2" xfId="23975" xr:uid="{637F4817-EC95-411F-B5F5-70737D893805}"/>
    <cellStyle name="20% - Accent6 3 2 2 2 2 3" xfId="15546" xr:uid="{5FEB4163-ABEC-4A13-9780-1C9D22682622}"/>
    <cellStyle name="20% - Accent6 3 2 2 2 2 4" xfId="32403" xr:uid="{44A4C853-1ED3-43E0-A265-50C45E016091}"/>
    <cellStyle name="20% - Accent6 3 2 2 2 3" xfId="19757" xr:uid="{8BCFDD1D-5851-4F59-92A8-9592B4E577CF}"/>
    <cellStyle name="20% - Accent6 3 2 2 2 4" xfId="11328" xr:uid="{003F4D02-6533-4ABF-8785-B5598F678AFB}"/>
    <cellStyle name="20% - Accent6 3 2 2 2 5" xfId="28186" xr:uid="{13114341-084B-4E71-8E52-172601FED14B}"/>
    <cellStyle name="20% - Accent6 3 2 2 3" xfId="4966" xr:uid="{00000000-0005-0000-0000-000077030000}"/>
    <cellStyle name="20% - Accent6 3 2 2 3 2" xfId="21830" xr:uid="{9CC7AEA4-C065-4D5D-8835-CE4752C64068}"/>
    <cellStyle name="20% - Accent6 3 2 2 3 3" xfId="13401" xr:uid="{1F1F7E22-1D36-47B1-9A1D-0FA773527CD9}"/>
    <cellStyle name="20% - Accent6 3 2 2 3 4" xfId="30258" xr:uid="{086B8A5F-9AFA-4F4F-993D-CCA9E7372F92}"/>
    <cellStyle name="20% - Accent6 3 2 2 4" xfId="17612" xr:uid="{B1C59518-AC33-45C1-8865-0362667D93D6}"/>
    <cellStyle name="20% - Accent6 3 2 2 5" xfId="9183" xr:uid="{02CE897F-9916-4AE1-8423-F95D0B3DA9D1}"/>
    <cellStyle name="20% - Accent6 3 2 2 6" xfId="26041" xr:uid="{B1407364-8225-486C-9212-4448AE49894E}"/>
    <cellStyle name="20% - Accent6 3 2 3" xfId="1070" xr:uid="{00000000-0005-0000-0000-000078030000}"/>
    <cellStyle name="20% - Accent6 3 2 3 2" xfId="3301" xr:uid="{00000000-0005-0000-0000-000079030000}"/>
    <cellStyle name="20% - Accent6 3 2 3 2 2" xfId="7524" xr:uid="{00000000-0005-0000-0000-00007A030000}"/>
    <cellStyle name="20% - Accent6 3 2 3 2 2 2" xfId="24388" xr:uid="{B58B8215-784C-492A-9F36-BAF51CB03B4C}"/>
    <cellStyle name="20% - Accent6 3 2 3 2 2 3" xfId="15959" xr:uid="{C1F111E4-3B3D-49CA-AA66-9CCC85CE264F}"/>
    <cellStyle name="20% - Accent6 3 2 3 2 2 4" xfId="32816" xr:uid="{F551CFEF-8F85-4BD9-8E67-7C96E1ABEE5E}"/>
    <cellStyle name="20% - Accent6 3 2 3 2 3" xfId="20170" xr:uid="{C6DEB7AD-AB92-49F0-A6E8-215439F9C0E5}"/>
    <cellStyle name="20% - Accent6 3 2 3 2 4" xfId="11741" xr:uid="{B529E7D6-6860-44D7-BBEF-71ABDB686184}"/>
    <cellStyle name="20% - Accent6 3 2 3 2 5" xfId="28599" xr:uid="{58BE678D-0987-4770-AC7D-0C2FDACD6D86}"/>
    <cellStyle name="20% - Accent6 3 2 3 3" xfId="5379" xr:uid="{00000000-0005-0000-0000-00007B030000}"/>
    <cellStyle name="20% - Accent6 3 2 3 3 2" xfId="22243" xr:uid="{1D12F80F-BCC7-486F-9948-1577C315B34E}"/>
    <cellStyle name="20% - Accent6 3 2 3 3 3" xfId="13814" xr:uid="{D6DF461F-1D7B-4C92-BE46-7366B99E8F8D}"/>
    <cellStyle name="20% - Accent6 3 2 3 3 4" xfId="30671" xr:uid="{3C780A75-9B28-4340-A180-33ADAF1B0AA8}"/>
    <cellStyle name="20% - Accent6 3 2 3 4" xfId="18025" xr:uid="{D656D1C1-C46C-4416-88E1-DC814D4582F5}"/>
    <cellStyle name="20% - Accent6 3 2 3 5" xfId="9596" xr:uid="{809F56EE-7629-48A6-9CE0-8EB518C557AA}"/>
    <cellStyle name="20% - Accent6 3 2 3 6" xfId="26454" xr:uid="{3C130773-00EE-4287-ACF5-59939E51F112}"/>
    <cellStyle name="20% - Accent6 3 2 4" xfId="1484" xr:uid="{00000000-0005-0000-0000-00007C030000}"/>
    <cellStyle name="20% - Accent6 3 2 4 2" xfId="3714" xr:uid="{00000000-0005-0000-0000-00007D030000}"/>
    <cellStyle name="20% - Accent6 3 2 4 2 2" xfId="7937" xr:uid="{00000000-0005-0000-0000-00007E030000}"/>
    <cellStyle name="20% - Accent6 3 2 4 2 2 2" xfId="24801" xr:uid="{4742A760-A56A-4EEF-BF04-BA8F9BD88B00}"/>
    <cellStyle name="20% - Accent6 3 2 4 2 2 3" xfId="16372" xr:uid="{4029F09D-3515-4A54-8298-EE76DA32CE56}"/>
    <cellStyle name="20% - Accent6 3 2 4 2 2 4" xfId="33229" xr:uid="{22806EC6-92DD-44F8-8B2E-59C6A6FE247A}"/>
    <cellStyle name="20% - Accent6 3 2 4 2 3" xfId="20583" xr:uid="{89B4CE0B-204C-41A3-9D29-38EFDF2B2B28}"/>
    <cellStyle name="20% - Accent6 3 2 4 2 4" xfId="12154" xr:uid="{B384805A-85DE-4EF1-9355-002008D1D069}"/>
    <cellStyle name="20% - Accent6 3 2 4 2 5" xfId="29012" xr:uid="{D2D9A8C0-1BDA-40C0-A4E8-D8F15353F1AC}"/>
    <cellStyle name="20% - Accent6 3 2 4 3" xfId="5792" xr:uid="{00000000-0005-0000-0000-00007F030000}"/>
    <cellStyle name="20% - Accent6 3 2 4 3 2" xfId="22656" xr:uid="{CB8CE97D-1CD1-44A6-B8F5-404D10A78111}"/>
    <cellStyle name="20% - Accent6 3 2 4 3 3" xfId="14227" xr:uid="{6A9091C0-F66A-4257-A430-A987E1EFB50A}"/>
    <cellStyle name="20% - Accent6 3 2 4 3 4" xfId="31084" xr:uid="{6DA9B307-3DD5-4AE4-ABA0-6EEE5D106A81}"/>
    <cellStyle name="20% - Accent6 3 2 4 4" xfId="18438" xr:uid="{2B0B6C5B-3541-4BCE-B7EA-4B67A3337921}"/>
    <cellStyle name="20% - Accent6 3 2 4 5" xfId="10009" xr:uid="{8BC9C960-EB23-441C-A3C6-CB138279141B}"/>
    <cellStyle name="20% - Accent6 3 2 4 6" xfId="26867" xr:uid="{B712A4D9-7EE5-4E8A-A190-893CD530FD21}"/>
    <cellStyle name="20% - Accent6 3 2 5" xfId="1898" xr:uid="{00000000-0005-0000-0000-000080030000}"/>
    <cellStyle name="20% - Accent6 3 2 5 2" xfId="4127" xr:uid="{00000000-0005-0000-0000-000081030000}"/>
    <cellStyle name="20% - Accent6 3 2 5 2 2" xfId="8350" xr:uid="{00000000-0005-0000-0000-000082030000}"/>
    <cellStyle name="20% - Accent6 3 2 5 2 2 2" xfId="25214" xr:uid="{CA1233CB-9093-48E1-A4E3-32A4F39747F6}"/>
    <cellStyle name="20% - Accent6 3 2 5 2 2 3" xfId="16785" xr:uid="{A263AC9C-8EE9-4B79-989D-6889D00642DB}"/>
    <cellStyle name="20% - Accent6 3 2 5 2 2 4" xfId="33642" xr:uid="{CA9E24A2-0EBB-4AAF-AE00-0790A80E7B18}"/>
    <cellStyle name="20% - Accent6 3 2 5 2 3" xfId="20996" xr:uid="{5C420EBD-88F3-4B45-A0FC-5E2BAEA54568}"/>
    <cellStyle name="20% - Accent6 3 2 5 2 4" xfId="12567" xr:uid="{59141D67-BFC8-49B0-83A8-BD455AEE555D}"/>
    <cellStyle name="20% - Accent6 3 2 5 2 5" xfId="29425" xr:uid="{18BAD687-424D-4DA6-BCC8-986B35DF175E}"/>
    <cellStyle name="20% - Accent6 3 2 5 3" xfId="6205" xr:uid="{00000000-0005-0000-0000-000083030000}"/>
    <cellStyle name="20% - Accent6 3 2 5 3 2" xfId="23069" xr:uid="{1ACCBF0C-559A-4E9D-B6B2-2E5819F905BB}"/>
    <cellStyle name="20% - Accent6 3 2 5 3 3" xfId="14640" xr:uid="{D9616348-0479-4271-82E2-CFD9145FA64B}"/>
    <cellStyle name="20% - Accent6 3 2 5 3 4" xfId="31497" xr:uid="{86682CBE-4BD9-4D08-A0D3-C1E25FEB99B2}"/>
    <cellStyle name="20% - Accent6 3 2 5 4" xfId="18851" xr:uid="{B8870870-3987-4B7C-96B0-8C6A55AE2635}"/>
    <cellStyle name="20% - Accent6 3 2 5 5" xfId="10422" xr:uid="{1B27C4B6-6D94-4D70-9341-17B938A364E3}"/>
    <cellStyle name="20% - Accent6 3 2 5 6" xfId="27280" xr:uid="{D39F1322-A8A7-42A5-8431-3B56CF285DE5}"/>
    <cellStyle name="20% - Accent6 3 2 6" xfId="2311" xr:uid="{00000000-0005-0000-0000-000084030000}"/>
    <cellStyle name="20% - Accent6 3 2 6 2" xfId="6618" xr:uid="{00000000-0005-0000-0000-000085030000}"/>
    <cellStyle name="20% - Accent6 3 2 6 2 2" xfId="23482" xr:uid="{D006B0D5-66DF-46B8-ABF1-B95A0C2E4B5C}"/>
    <cellStyle name="20% - Accent6 3 2 6 2 3" xfId="15053" xr:uid="{7DB38675-E914-4D5C-8F92-0193F775F19D}"/>
    <cellStyle name="20% - Accent6 3 2 6 2 4" xfId="31910" xr:uid="{F93E7B6F-B818-4F4E-B56D-7E2F20C42529}"/>
    <cellStyle name="20% - Accent6 3 2 6 3" xfId="19264" xr:uid="{9156805F-0624-499E-9D9E-83B94C3B6070}"/>
    <cellStyle name="20% - Accent6 3 2 6 4" xfId="10835" xr:uid="{24447703-A010-4170-9B22-4896C40983FC}"/>
    <cellStyle name="20% - Accent6 3 2 6 5" xfId="27693" xr:uid="{4E113047-B343-4B06-99A7-9EF05BBA7FD4}"/>
    <cellStyle name="20% - Accent6 3 2 7" xfId="4552" xr:uid="{00000000-0005-0000-0000-000086030000}"/>
    <cellStyle name="20% - Accent6 3 2 7 2" xfId="21416" xr:uid="{AF13E4FC-A5B2-444D-94AF-F1DDAAF0744A}"/>
    <cellStyle name="20% - Accent6 3 2 7 3" xfId="12987" xr:uid="{C97F4DE7-F1A2-4727-BEED-CDCC4ECAC558}"/>
    <cellStyle name="20% - Accent6 3 2 7 4" xfId="29844" xr:uid="{0D3CA014-3AD2-431A-A00E-07DF0B60C982}"/>
    <cellStyle name="20% - Accent6 3 2 8" xfId="17198" xr:uid="{ACE70B82-25FC-43C7-A1D9-669E53652CB0}"/>
    <cellStyle name="20% - Accent6 3 2 9" xfId="8769" xr:uid="{03C42D0C-6148-4E7B-BBA8-02393A355184}"/>
    <cellStyle name="20% - Accent6 3 3" xfId="616" xr:uid="{00000000-0005-0000-0000-000087030000}"/>
    <cellStyle name="20% - Accent6 3 3 2" xfId="2887" xr:uid="{00000000-0005-0000-0000-000088030000}"/>
    <cellStyle name="20% - Accent6 3 3 2 2" xfId="7110" xr:uid="{00000000-0005-0000-0000-000089030000}"/>
    <cellStyle name="20% - Accent6 3 3 2 2 2" xfId="23974" xr:uid="{AF90B86D-40BF-49C9-B7B3-FB504E0D6F54}"/>
    <cellStyle name="20% - Accent6 3 3 2 2 3" xfId="15545" xr:uid="{C00AD136-9FA5-4706-8188-08C099EDB4FC}"/>
    <cellStyle name="20% - Accent6 3 3 2 2 4" xfId="32402" xr:uid="{FAB3D352-10FA-4EA4-A440-C3A9F740DB1B}"/>
    <cellStyle name="20% - Accent6 3 3 2 3" xfId="19756" xr:uid="{366E6EC7-7154-40E4-8CAB-A803E5A8C06F}"/>
    <cellStyle name="20% - Accent6 3 3 2 4" xfId="11327" xr:uid="{9D371E5E-1E25-4537-9D7D-1E7F451FA2A0}"/>
    <cellStyle name="20% - Accent6 3 3 2 5" xfId="28185" xr:uid="{96753C5C-EAD7-47C3-9C70-1E9F9A69538A}"/>
    <cellStyle name="20% - Accent6 3 3 3" xfId="4965" xr:uid="{00000000-0005-0000-0000-00008A030000}"/>
    <cellStyle name="20% - Accent6 3 3 3 2" xfId="21829" xr:uid="{E3F67236-AFD3-4DFD-B691-8F365FB6BC7A}"/>
    <cellStyle name="20% - Accent6 3 3 3 3" xfId="13400" xr:uid="{26DE1274-DF0E-4A7F-9CBA-AE266E343D00}"/>
    <cellStyle name="20% - Accent6 3 3 3 4" xfId="30257" xr:uid="{A4465960-4B83-4057-843F-FA35B48363F9}"/>
    <cellStyle name="20% - Accent6 3 3 4" xfId="17611" xr:uid="{0D32AD3C-6021-4CFC-BDE7-92178D516678}"/>
    <cellStyle name="20% - Accent6 3 3 5" xfId="9182" xr:uid="{AF013552-4A14-4109-AFC4-7D1D9D632911}"/>
    <cellStyle name="20% - Accent6 3 3 6" xfId="26040" xr:uid="{893C215B-6017-48FE-A58D-C68D6C037696}"/>
    <cellStyle name="20% - Accent6 3 4" xfId="1069" xr:uid="{00000000-0005-0000-0000-00008B030000}"/>
    <cellStyle name="20% - Accent6 3 4 2" xfId="3300" xr:uid="{00000000-0005-0000-0000-00008C030000}"/>
    <cellStyle name="20% - Accent6 3 4 2 2" xfId="7523" xr:uid="{00000000-0005-0000-0000-00008D030000}"/>
    <cellStyle name="20% - Accent6 3 4 2 2 2" xfId="24387" xr:uid="{5F635FC6-C372-451E-AC83-7F786795888E}"/>
    <cellStyle name="20% - Accent6 3 4 2 2 3" xfId="15958" xr:uid="{79618A34-6DDF-41BE-B7A1-79388E94A95C}"/>
    <cellStyle name="20% - Accent6 3 4 2 2 4" xfId="32815" xr:uid="{C602825C-758C-4A89-97E1-3F2170EFA327}"/>
    <cellStyle name="20% - Accent6 3 4 2 3" xfId="20169" xr:uid="{0396E126-4E10-45B0-98E0-6C663EA39A5D}"/>
    <cellStyle name="20% - Accent6 3 4 2 4" xfId="11740" xr:uid="{D378A558-3791-4679-9D30-5B2B8A52D93C}"/>
    <cellStyle name="20% - Accent6 3 4 2 5" xfId="28598" xr:uid="{ED45032F-40A8-4883-BF06-80C777E94AF8}"/>
    <cellStyle name="20% - Accent6 3 4 3" xfId="5378" xr:uid="{00000000-0005-0000-0000-00008E030000}"/>
    <cellStyle name="20% - Accent6 3 4 3 2" xfId="22242" xr:uid="{7C71C842-D614-49F9-82C6-77697B06CC15}"/>
    <cellStyle name="20% - Accent6 3 4 3 3" xfId="13813" xr:uid="{33B015EE-94F7-4866-82AB-D777F9D08879}"/>
    <cellStyle name="20% - Accent6 3 4 3 4" xfId="30670" xr:uid="{624C3498-6676-4B73-AB37-13AF9218B1CC}"/>
    <cellStyle name="20% - Accent6 3 4 4" xfId="18024" xr:uid="{33EBE15F-5972-4AAD-A20F-AD1FD3E6A83B}"/>
    <cellStyle name="20% - Accent6 3 4 5" xfId="9595" xr:uid="{7C44B16B-0A61-4FB7-A24A-D492C23A3E28}"/>
    <cellStyle name="20% - Accent6 3 4 6" xfId="26453" xr:uid="{81F5A5AA-FD66-47F0-84CB-8E9A129C6485}"/>
    <cellStyle name="20% - Accent6 3 5" xfId="1483" xr:uid="{00000000-0005-0000-0000-00008F030000}"/>
    <cellStyle name="20% - Accent6 3 5 2" xfId="3713" xr:uid="{00000000-0005-0000-0000-000090030000}"/>
    <cellStyle name="20% - Accent6 3 5 2 2" xfId="7936" xr:uid="{00000000-0005-0000-0000-000091030000}"/>
    <cellStyle name="20% - Accent6 3 5 2 2 2" xfId="24800" xr:uid="{B79344FE-1F8C-427C-96B7-DED6B09B2487}"/>
    <cellStyle name="20% - Accent6 3 5 2 2 3" xfId="16371" xr:uid="{985CD6A7-576E-4946-A4AF-CFA512578274}"/>
    <cellStyle name="20% - Accent6 3 5 2 2 4" xfId="33228" xr:uid="{22FBF823-627A-43C8-92DD-99B137B7654C}"/>
    <cellStyle name="20% - Accent6 3 5 2 3" xfId="20582" xr:uid="{859806DA-32F6-49DE-BE0B-3F282A62D3CD}"/>
    <cellStyle name="20% - Accent6 3 5 2 4" xfId="12153" xr:uid="{60A24B80-498C-4FD5-A814-2B63115BBE93}"/>
    <cellStyle name="20% - Accent6 3 5 2 5" xfId="29011" xr:uid="{31F9A766-8F64-4496-93CE-7DB0B4C503C9}"/>
    <cellStyle name="20% - Accent6 3 5 3" xfId="5791" xr:uid="{00000000-0005-0000-0000-000092030000}"/>
    <cellStyle name="20% - Accent6 3 5 3 2" xfId="22655" xr:uid="{C27C2154-17C4-497C-9C23-820E6188FD6A}"/>
    <cellStyle name="20% - Accent6 3 5 3 3" xfId="14226" xr:uid="{49357258-0C50-47C4-9A6E-99EA384262C4}"/>
    <cellStyle name="20% - Accent6 3 5 3 4" xfId="31083" xr:uid="{A2401B97-524F-43FE-B1D0-0A3C1BA31D5E}"/>
    <cellStyle name="20% - Accent6 3 5 4" xfId="18437" xr:uid="{90916E7F-E2B7-497C-BBC0-B0A2A8266BF7}"/>
    <cellStyle name="20% - Accent6 3 5 5" xfId="10008" xr:uid="{8EFFDFBC-78B5-49B4-A5C2-A2CF9183B6C3}"/>
    <cellStyle name="20% - Accent6 3 5 6" xfId="26866" xr:uid="{978D8E43-7E87-4C4F-9190-03F9E9BDF7EF}"/>
    <cellStyle name="20% - Accent6 3 6" xfId="1897" xr:uid="{00000000-0005-0000-0000-000093030000}"/>
    <cellStyle name="20% - Accent6 3 6 2" xfId="4126" xr:uid="{00000000-0005-0000-0000-000094030000}"/>
    <cellStyle name="20% - Accent6 3 6 2 2" xfId="8349" xr:uid="{00000000-0005-0000-0000-000095030000}"/>
    <cellStyle name="20% - Accent6 3 6 2 2 2" xfId="25213" xr:uid="{FF53C467-EEBD-4EF1-9071-D5326A04762A}"/>
    <cellStyle name="20% - Accent6 3 6 2 2 3" xfId="16784" xr:uid="{D3AE8032-26F8-4284-BA6B-BD3CB934B472}"/>
    <cellStyle name="20% - Accent6 3 6 2 2 4" xfId="33641" xr:uid="{B8C5A00E-5605-42EF-9DEA-7CA4636B5846}"/>
    <cellStyle name="20% - Accent6 3 6 2 3" xfId="20995" xr:uid="{16C412DE-7586-4280-8B16-28F37861A527}"/>
    <cellStyle name="20% - Accent6 3 6 2 4" xfId="12566" xr:uid="{F5D1B5D9-E762-43C2-BD57-9DABBFDDD747}"/>
    <cellStyle name="20% - Accent6 3 6 2 5" xfId="29424" xr:uid="{1C2116E7-A133-4734-BC07-2A1ECA7541B8}"/>
    <cellStyle name="20% - Accent6 3 6 3" xfId="6204" xr:uid="{00000000-0005-0000-0000-000096030000}"/>
    <cellStyle name="20% - Accent6 3 6 3 2" xfId="23068" xr:uid="{E5971ED4-A869-4109-A2FB-4F3FCC3412EC}"/>
    <cellStyle name="20% - Accent6 3 6 3 3" xfId="14639" xr:uid="{327F192C-AE23-4CFA-B5EA-623FDCC28D26}"/>
    <cellStyle name="20% - Accent6 3 6 3 4" xfId="31496" xr:uid="{9F3EE885-E169-4F0D-B7E3-5F2B595A7051}"/>
    <cellStyle name="20% - Accent6 3 6 4" xfId="18850" xr:uid="{145CB38D-B826-4354-88A5-3A0B2B80FAAF}"/>
    <cellStyle name="20% - Accent6 3 6 5" xfId="10421" xr:uid="{F0E4B26D-DB28-4E21-89EE-00611A21F502}"/>
    <cellStyle name="20% - Accent6 3 6 6" xfId="27279" xr:uid="{E2CC6C5A-F165-438B-918C-24E6D924FD6D}"/>
    <cellStyle name="20% - Accent6 3 7" xfId="2310" xr:uid="{00000000-0005-0000-0000-000097030000}"/>
    <cellStyle name="20% - Accent6 3 7 2" xfId="6617" xr:uid="{00000000-0005-0000-0000-000098030000}"/>
    <cellStyle name="20% - Accent6 3 7 2 2" xfId="23481" xr:uid="{DE10D05C-BD6C-4046-9442-DF50C1A320C1}"/>
    <cellStyle name="20% - Accent6 3 7 2 3" xfId="15052" xr:uid="{91DBBF77-CBEB-433F-BBBC-82434ED045E7}"/>
    <cellStyle name="20% - Accent6 3 7 2 4" xfId="31909" xr:uid="{5764DA07-DF3C-4267-AEF6-A82F6C513454}"/>
    <cellStyle name="20% - Accent6 3 7 3" xfId="19263" xr:uid="{331C69B9-FDA0-4CFD-86D7-C142288E0B80}"/>
    <cellStyle name="20% - Accent6 3 7 4" xfId="10834" xr:uid="{8621B98A-D740-407A-A2D2-C7ABEC4443A5}"/>
    <cellStyle name="20% - Accent6 3 7 5" xfId="27692" xr:uid="{462C89C3-0305-4BFE-8950-7B045FDF41AB}"/>
    <cellStyle name="20% - Accent6 3 8" xfId="4551" xr:uid="{00000000-0005-0000-0000-000099030000}"/>
    <cellStyle name="20% - Accent6 3 8 2" xfId="21415" xr:uid="{E74E390E-60CB-4274-AA1B-2B7BA198FF9F}"/>
    <cellStyle name="20% - Accent6 3 8 3" xfId="12986" xr:uid="{F9FEBF69-3A29-41C9-A8EB-C202642E1C2C}"/>
    <cellStyle name="20% - Accent6 3 8 4" xfId="29843" xr:uid="{BEC198DD-654C-43EE-816E-BBCBCAFB44AD}"/>
    <cellStyle name="20% - Accent6 3 9" xfId="17197" xr:uid="{C045B2CC-A639-4B60-91FE-FE1E13A7639A}"/>
    <cellStyle name="20% - Accent6 4" xfId="48" xr:uid="{00000000-0005-0000-0000-00009A030000}"/>
    <cellStyle name="20% - Accent6 4 10" xfId="25628" xr:uid="{8C91CAFE-EE25-473A-ACDF-1BE980C553BE}"/>
    <cellStyle name="20% - Accent6 4 2" xfId="618" xr:uid="{00000000-0005-0000-0000-00009B030000}"/>
    <cellStyle name="20% - Accent6 4 2 2" xfId="2889" xr:uid="{00000000-0005-0000-0000-00009C030000}"/>
    <cellStyle name="20% - Accent6 4 2 2 2" xfId="7112" xr:uid="{00000000-0005-0000-0000-00009D030000}"/>
    <cellStyle name="20% - Accent6 4 2 2 2 2" xfId="23976" xr:uid="{65D548F4-7C1D-487C-998B-97B257E68869}"/>
    <cellStyle name="20% - Accent6 4 2 2 2 3" xfId="15547" xr:uid="{B5201F42-0F51-43A9-ACB6-5F8220ACD1B2}"/>
    <cellStyle name="20% - Accent6 4 2 2 2 4" xfId="32404" xr:uid="{7F4DED9C-05DC-47B6-B4B1-097D31DF1488}"/>
    <cellStyle name="20% - Accent6 4 2 2 3" xfId="19758" xr:uid="{F515B5E8-0BF6-40BB-BBC2-96C8E312BBA5}"/>
    <cellStyle name="20% - Accent6 4 2 2 4" xfId="11329" xr:uid="{C948E619-2318-4221-91A9-6818C6DFA0BC}"/>
    <cellStyle name="20% - Accent6 4 2 2 5" xfId="28187" xr:uid="{75938D4B-88F0-49E2-83AC-3ED422B0247C}"/>
    <cellStyle name="20% - Accent6 4 2 3" xfId="4967" xr:uid="{00000000-0005-0000-0000-00009E030000}"/>
    <cellStyle name="20% - Accent6 4 2 3 2" xfId="21831" xr:uid="{EC77E133-1FD0-4F36-BD53-05BC6AE2B9E7}"/>
    <cellStyle name="20% - Accent6 4 2 3 3" xfId="13402" xr:uid="{3E084016-CA89-4C8E-9082-92FD60A3DC69}"/>
    <cellStyle name="20% - Accent6 4 2 3 4" xfId="30259" xr:uid="{3806AA0B-F874-407D-8302-512BDA480EFC}"/>
    <cellStyle name="20% - Accent6 4 2 4" xfId="17613" xr:uid="{AACB4DCB-40AD-4F7A-9543-96D0A206FC84}"/>
    <cellStyle name="20% - Accent6 4 2 5" xfId="9184" xr:uid="{60BDC898-F86C-48D1-B2C5-EF21251D1A8A}"/>
    <cellStyle name="20% - Accent6 4 2 6" xfId="26042" xr:uid="{0ABD5849-0157-4725-BDDF-EE92363D8D81}"/>
    <cellStyle name="20% - Accent6 4 3" xfId="1071" xr:uid="{00000000-0005-0000-0000-00009F030000}"/>
    <cellStyle name="20% - Accent6 4 3 2" xfId="3302" xr:uid="{00000000-0005-0000-0000-0000A0030000}"/>
    <cellStyle name="20% - Accent6 4 3 2 2" xfId="7525" xr:uid="{00000000-0005-0000-0000-0000A1030000}"/>
    <cellStyle name="20% - Accent6 4 3 2 2 2" xfId="24389" xr:uid="{66474B34-111E-4B6B-8048-D5320475B413}"/>
    <cellStyle name="20% - Accent6 4 3 2 2 3" xfId="15960" xr:uid="{A5318AAB-D07F-48F9-9B18-7AD35D58E2D6}"/>
    <cellStyle name="20% - Accent6 4 3 2 2 4" xfId="32817" xr:uid="{92DC8644-C776-400A-9154-287704999CB8}"/>
    <cellStyle name="20% - Accent6 4 3 2 3" xfId="20171" xr:uid="{E2F180A6-9D79-44B1-9ED9-D137C71830A0}"/>
    <cellStyle name="20% - Accent6 4 3 2 4" xfId="11742" xr:uid="{07C428DE-FAE4-42F5-A519-DE45C86A25F0}"/>
    <cellStyle name="20% - Accent6 4 3 2 5" xfId="28600" xr:uid="{F4011EB4-4850-4C46-8505-FABEE72B298D}"/>
    <cellStyle name="20% - Accent6 4 3 3" xfId="5380" xr:uid="{00000000-0005-0000-0000-0000A2030000}"/>
    <cellStyle name="20% - Accent6 4 3 3 2" xfId="22244" xr:uid="{2E3E0DA6-3A18-46C2-ACBC-CBBC7A731070}"/>
    <cellStyle name="20% - Accent6 4 3 3 3" xfId="13815" xr:uid="{F06AE60E-A98F-45D2-9B5A-69CA4F09CA89}"/>
    <cellStyle name="20% - Accent6 4 3 3 4" xfId="30672" xr:uid="{4D86A6DB-60A9-4E0E-B6F3-81AB6D1AB55B}"/>
    <cellStyle name="20% - Accent6 4 3 4" xfId="18026" xr:uid="{62E6A691-FB02-415D-A968-9849CAA80AC0}"/>
    <cellStyle name="20% - Accent6 4 3 5" xfId="9597" xr:uid="{536503A6-25C9-4EC8-BDD4-CED49DEC4C59}"/>
    <cellStyle name="20% - Accent6 4 3 6" xfId="26455" xr:uid="{E1E51DED-4769-4546-8C5F-E3B3A9FF7FEC}"/>
    <cellStyle name="20% - Accent6 4 4" xfId="1485" xr:uid="{00000000-0005-0000-0000-0000A3030000}"/>
    <cellStyle name="20% - Accent6 4 4 2" xfId="3715" xr:uid="{00000000-0005-0000-0000-0000A4030000}"/>
    <cellStyle name="20% - Accent6 4 4 2 2" xfId="7938" xr:uid="{00000000-0005-0000-0000-0000A5030000}"/>
    <cellStyle name="20% - Accent6 4 4 2 2 2" xfId="24802" xr:uid="{95B7F4FF-7569-4B7B-9302-8E61EE5167A1}"/>
    <cellStyle name="20% - Accent6 4 4 2 2 3" xfId="16373" xr:uid="{13DE951B-CD97-4D76-B167-7CC0B71E7DE6}"/>
    <cellStyle name="20% - Accent6 4 4 2 2 4" xfId="33230" xr:uid="{94F4A47B-0884-4B5D-BC7D-12C61005BDCF}"/>
    <cellStyle name="20% - Accent6 4 4 2 3" xfId="20584" xr:uid="{4E3DEC37-D533-4E27-8B16-43B8702A3D5B}"/>
    <cellStyle name="20% - Accent6 4 4 2 4" xfId="12155" xr:uid="{242FB89C-7F2F-433B-9F88-AEA72AE9F4B4}"/>
    <cellStyle name="20% - Accent6 4 4 2 5" xfId="29013" xr:uid="{14F10B5E-57A4-4527-AD7D-D49CE1429284}"/>
    <cellStyle name="20% - Accent6 4 4 3" xfId="5793" xr:uid="{00000000-0005-0000-0000-0000A6030000}"/>
    <cellStyle name="20% - Accent6 4 4 3 2" xfId="22657" xr:uid="{8B07F7F6-C35E-4172-A26C-B78184A15463}"/>
    <cellStyle name="20% - Accent6 4 4 3 3" xfId="14228" xr:uid="{61E6F525-6302-4B9A-9A6F-1D7ED96FAE14}"/>
    <cellStyle name="20% - Accent6 4 4 3 4" xfId="31085" xr:uid="{D0DCA31E-C913-4A5A-B8D8-67E7BC6F7BF2}"/>
    <cellStyle name="20% - Accent6 4 4 4" xfId="18439" xr:uid="{8AA21515-3D82-40E3-989B-726D5AEC203C}"/>
    <cellStyle name="20% - Accent6 4 4 5" xfId="10010" xr:uid="{906B82D8-F310-4BD5-8301-4D6372EBD3E9}"/>
    <cellStyle name="20% - Accent6 4 4 6" xfId="26868" xr:uid="{7A7E2F7B-0B67-45FF-898D-B08865DB30A3}"/>
    <cellStyle name="20% - Accent6 4 5" xfId="1899" xr:uid="{00000000-0005-0000-0000-0000A7030000}"/>
    <cellStyle name="20% - Accent6 4 5 2" xfId="4128" xr:uid="{00000000-0005-0000-0000-0000A8030000}"/>
    <cellStyle name="20% - Accent6 4 5 2 2" xfId="8351" xr:uid="{00000000-0005-0000-0000-0000A9030000}"/>
    <cellStyle name="20% - Accent6 4 5 2 2 2" xfId="25215" xr:uid="{722A32FE-E0C3-4287-98C3-8C063CE7CAEB}"/>
    <cellStyle name="20% - Accent6 4 5 2 2 3" xfId="16786" xr:uid="{7168F004-88C1-40ED-A8DC-9F76D63AC71F}"/>
    <cellStyle name="20% - Accent6 4 5 2 2 4" xfId="33643" xr:uid="{0F1509DA-0EA1-4C25-813D-F626C390DBEE}"/>
    <cellStyle name="20% - Accent6 4 5 2 3" xfId="20997" xr:uid="{11609F7A-458F-495E-A7A3-76D17E5EE0F0}"/>
    <cellStyle name="20% - Accent6 4 5 2 4" xfId="12568" xr:uid="{2477A407-D488-456D-9BF0-716F22D79968}"/>
    <cellStyle name="20% - Accent6 4 5 2 5" xfId="29426" xr:uid="{C5B17997-8116-4ABA-BF37-2DFA7F04E98D}"/>
    <cellStyle name="20% - Accent6 4 5 3" xfId="6206" xr:uid="{00000000-0005-0000-0000-0000AA030000}"/>
    <cellStyle name="20% - Accent6 4 5 3 2" xfId="23070" xr:uid="{6A7F7514-01C5-4B41-8888-A5D673782F44}"/>
    <cellStyle name="20% - Accent6 4 5 3 3" xfId="14641" xr:uid="{5555F36F-CC15-4F33-A121-D913ABACC30A}"/>
    <cellStyle name="20% - Accent6 4 5 3 4" xfId="31498" xr:uid="{1D314B35-8F7A-42C0-810C-CBB8AF4876B6}"/>
    <cellStyle name="20% - Accent6 4 5 4" xfId="18852" xr:uid="{A9C8AD5A-00A1-461E-AB48-74401F5AAE86}"/>
    <cellStyle name="20% - Accent6 4 5 5" xfId="10423" xr:uid="{769F672A-2B9A-4D23-A4B8-0C83E3A2ECF8}"/>
    <cellStyle name="20% - Accent6 4 5 6" xfId="27281" xr:uid="{70D511DE-7C16-454A-8597-752ABF50D465}"/>
    <cellStyle name="20% - Accent6 4 6" xfId="2312" xr:uid="{00000000-0005-0000-0000-0000AB030000}"/>
    <cellStyle name="20% - Accent6 4 6 2" xfId="6619" xr:uid="{00000000-0005-0000-0000-0000AC030000}"/>
    <cellStyle name="20% - Accent6 4 6 2 2" xfId="23483" xr:uid="{0DDE7EBA-15BE-4A68-9123-22A0F9FD7311}"/>
    <cellStyle name="20% - Accent6 4 6 2 3" xfId="15054" xr:uid="{7C36535B-210B-448D-BF9F-B305EAE2E225}"/>
    <cellStyle name="20% - Accent6 4 6 2 4" xfId="31911" xr:uid="{E5F9D37E-BC82-46A8-B31E-2DCF71E3455D}"/>
    <cellStyle name="20% - Accent6 4 6 3" xfId="19265" xr:uid="{697DD3EB-17DC-4752-82C4-F3326507EC3D}"/>
    <cellStyle name="20% - Accent6 4 6 4" xfId="10836" xr:uid="{4D6FB036-ADB7-4C4B-8C47-567E5BE628F0}"/>
    <cellStyle name="20% - Accent6 4 6 5" xfId="27694" xr:uid="{CBBACC87-CDC0-4E0B-8416-DEEF4ED6A617}"/>
    <cellStyle name="20% - Accent6 4 7" xfId="4553" xr:uid="{00000000-0005-0000-0000-0000AD030000}"/>
    <cellStyle name="20% - Accent6 4 7 2" xfId="21417" xr:uid="{79CA0C61-235F-426E-89CA-029168E384B5}"/>
    <cellStyle name="20% - Accent6 4 7 3" xfId="12988" xr:uid="{65AE6FFD-9783-45E7-BC2D-F246CC6897AC}"/>
    <cellStyle name="20% - Accent6 4 7 4" xfId="29845" xr:uid="{B4D5D392-98D9-467F-A3D6-DBB3B8022285}"/>
    <cellStyle name="20% - Accent6 4 8" xfId="17199" xr:uid="{48E3A032-28F5-4C66-90E5-0C3C3A7ADFC6}"/>
    <cellStyle name="20% - Accent6 4 9" xfId="8770" xr:uid="{240C0991-8EA8-44C7-8B3B-0760F3B9B070}"/>
    <cellStyle name="20% - Accent6 5" xfId="611" xr:uid="{00000000-0005-0000-0000-0000AE030000}"/>
    <cellStyle name="20% - Accent6 5 2" xfId="2882" xr:uid="{00000000-0005-0000-0000-0000AF030000}"/>
    <cellStyle name="20% - Accent6 5 2 2" xfId="7105" xr:uid="{00000000-0005-0000-0000-0000B0030000}"/>
    <cellStyle name="20% - Accent6 5 2 2 2" xfId="23969" xr:uid="{B7E2923F-6A91-4DF2-BDEE-55A2A22C838B}"/>
    <cellStyle name="20% - Accent6 5 2 2 3" xfId="15540" xr:uid="{4D59288E-9CD7-4CFA-B8C2-52257B9BF63E}"/>
    <cellStyle name="20% - Accent6 5 2 2 4" xfId="32397" xr:uid="{6EEE613F-0ABA-4496-AB1F-B65238A7B070}"/>
    <cellStyle name="20% - Accent6 5 2 3" xfId="19751" xr:uid="{8BC3EC4D-8A36-477A-9C75-B25AA4FC2A70}"/>
    <cellStyle name="20% - Accent6 5 2 4" xfId="11322" xr:uid="{3B9AD708-270B-4700-940F-C21DCFEBE52D}"/>
    <cellStyle name="20% - Accent6 5 2 5" xfId="28180" xr:uid="{83BBEA70-BC76-4BAA-ABDB-CB379EB40C31}"/>
    <cellStyle name="20% - Accent6 5 3" xfId="4960" xr:uid="{00000000-0005-0000-0000-0000B1030000}"/>
    <cellStyle name="20% - Accent6 5 3 2" xfId="21824" xr:uid="{41E0A611-B2D7-4F4A-AB78-D61A0032B5F6}"/>
    <cellStyle name="20% - Accent6 5 3 3" xfId="13395" xr:uid="{39E6EB36-7C25-4441-8314-34BC7C32C216}"/>
    <cellStyle name="20% - Accent6 5 3 4" xfId="30252" xr:uid="{6769483E-BCC1-443C-8F7A-43C6CC2AADBF}"/>
    <cellStyle name="20% - Accent6 5 4" xfId="17606" xr:uid="{CE6C5335-4FE5-43F7-9753-52A4E1A481C7}"/>
    <cellStyle name="20% - Accent6 5 5" xfId="9177" xr:uid="{4479CD57-4161-43E7-8DDA-B76CBFDC1A23}"/>
    <cellStyle name="20% - Accent6 5 6" xfId="26035" xr:uid="{00CD84EC-2C07-4827-927C-68C912712A07}"/>
    <cellStyle name="20% - Accent6 6" xfId="1064" xr:uid="{00000000-0005-0000-0000-0000B2030000}"/>
    <cellStyle name="20% - Accent6 6 2" xfId="3295" xr:uid="{00000000-0005-0000-0000-0000B3030000}"/>
    <cellStyle name="20% - Accent6 6 2 2" xfId="7518" xr:uid="{00000000-0005-0000-0000-0000B4030000}"/>
    <cellStyle name="20% - Accent6 6 2 2 2" xfId="24382" xr:uid="{4C4271B2-643E-4DDA-84AB-E575BE3A43AD}"/>
    <cellStyle name="20% - Accent6 6 2 2 3" xfId="15953" xr:uid="{91747E4A-2B68-4329-B4C5-9EA56935B458}"/>
    <cellStyle name="20% - Accent6 6 2 2 4" xfId="32810" xr:uid="{CEC716CC-8AC0-44C0-9034-8C265F8F6653}"/>
    <cellStyle name="20% - Accent6 6 2 3" xfId="20164" xr:uid="{F069DCBB-4132-43F1-975D-D64AD80DC7FA}"/>
    <cellStyle name="20% - Accent6 6 2 4" xfId="11735" xr:uid="{B40D3599-AC1E-441A-AB6A-7AC9AC74065B}"/>
    <cellStyle name="20% - Accent6 6 2 5" xfId="28593" xr:uid="{91C28A2A-8816-4962-AC83-72EA3F76BACB}"/>
    <cellStyle name="20% - Accent6 6 3" xfId="5373" xr:uid="{00000000-0005-0000-0000-0000B5030000}"/>
    <cellStyle name="20% - Accent6 6 3 2" xfId="22237" xr:uid="{0E0E3A3C-80CD-4510-A2BD-8455D4342FEC}"/>
    <cellStyle name="20% - Accent6 6 3 3" xfId="13808" xr:uid="{74A2A17E-2708-49A6-8508-3D6A966E85A3}"/>
    <cellStyle name="20% - Accent6 6 3 4" xfId="30665" xr:uid="{2C3BA910-7558-4021-A34F-1E355E0CF0D7}"/>
    <cellStyle name="20% - Accent6 6 4" xfId="18019" xr:uid="{014BC1A3-F42D-4A1D-8B4F-E8F897D1223D}"/>
    <cellStyle name="20% - Accent6 6 5" xfId="9590" xr:uid="{812E02E6-D873-4C4A-BB2B-1397987A440A}"/>
    <cellStyle name="20% - Accent6 6 6" xfId="26448" xr:uid="{26F6EA34-16B1-43FB-BB60-101775F7340A}"/>
    <cellStyle name="20% - Accent6 7" xfId="1478" xr:uid="{00000000-0005-0000-0000-0000B6030000}"/>
    <cellStyle name="20% - Accent6 7 2" xfId="3708" xr:uid="{00000000-0005-0000-0000-0000B7030000}"/>
    <cellStyle name="20% - Accent6 7 2 2" xfId="7931" xr:uid="{00000000-0005-0000-0000-0000B8030000}"/>
    <cellStyle name="20% - Accent6 7 2 2 2" xfId="24795" xr:uid="{85B8F644-1255-468F-AAA6-91DE93A65A04}"/>
    <cellStyle name="20% - Accent6 7 2 2 3" xfId="16366" xr:uid="{0364928F-27E7-4E1D-8818-E8DC844B781A}"/>
    <cellStyle name="20% - Accent6 7 2 2 4" xfId="33223" xr:uid="{575CD456-9A07-485D-AF27-EDE12B1066B8}"/>
    <cellStyle name="20% - Accent6 7 2 3" xfId="20577" xr:uid="{834837A5-8D8A-4E5B-8E61-2144E1C6514C}"/>
    <cellStyle name="20% - Accent6 7 2 4" xfId="12148" xr:uid="{68EEF69F-FEC3-453B-8D97-FDA8D323A2F6}"/>
    <cellStyle name="20% - Accent6 7 2 5" xfId="29006" xr:uid="{1D931520-3968-49C8-B7E5-283F37116F7D}"/>
    <cellStyle name="20% - Accent6 7 3" xfId="5786" xr:uid="{00000000-0005-0000-0000-0000B9030000}"/>
    <cellStyle name="20% - Accent6 7 3 2" xfId="22650" xr:uid="{05B7570D-11C9-4A26-A95D-8BA6EEB0324E}"/>
    <cellStyle name="20% - Accent6 7 3 3" xfId="14221" xr:uid="{EB67BE4B-56AB-4E9F-84F5-CE9496794313}"/>
    <cellStyle name="20% - Accent6 7 3 4" xfId="31078" xr:uid="{86377D72-77AF-46E5-9604-458B1972DEAD}"/>
    <cellStyle name="20% - Accent6 7 4" xfId="18432" xr:uid="{06AA8EE9-37AD-4E4F-A501-5EDDFC2CAAB1}"/>
    <cellStyle name="20% - Accent6 7 5" xfId="10003" xr:uid="{73BBC45C-E416-4B9D-ABA0-D420F83F8332}"/>
    <cellStyle name="20% - Accent6 7 6" xfId="26861" xr:uid="{F00B2BFC-F0D5-49FB-8A2E-0FE9820A1FC3}"/>
    <cellStyle name="20% - Accent6 8" xfId="1892" xr:uid="{00000000-0005-0000-0000-0000BA030000}"/>
    <cellStyle name="20% - Accent6 8 2" xfId="4121" xr:uid="{00000000-0005-0000-0000-0000BB030000}"/>
    <cellStyle name="20% - Accent6 8 2 2" xfId="8344" xr:uid="{00000000-0005-0000-0000-0000BC030000}"/>
    <cellStyle name="20% - Accent6 8 2 2 2" xfId="25208" xr:uid="{4DB4AA28-1E22-4D46-9CB9-D79A4B79DD27}"/>
    <cellStyle name="20% - Accent6 8 2 2 3" xfId="16779" xr:uid="{1848E059-69E6-438B-9AD8-9733A7D52944}"/>
    <cellStyle name="20% - Accent6 8 2 2 4" xfId="33636" xr:uid="{EE6EAA4A-E02F-4603-966D-3C681138AA23}"/>
    <cellStyle name="20% - Accent6 8 2 3" xfId="20990" xr:uid="{F69890CA-E077-4426-A376-A49725B90EA3}"/>
    <cellStyle name="20% - Accent6 8 2 4" xfId="12561" xr:uid="{E86F2969-3D40-4D83-92B5-19E316DD5AD3}"/>
    <cellStyle name="20% - Accent6 8 2 5" xfId="29419" xr:uid="{ED9655B4-FDF2-4181-8FC0-BF264089DA2D}"/>
    <cellStyle name="20% - Accent6 8 3" xfId="6199" xr:uid="{00000000-0005-0000-0000-0000BD030000}"/>
    <cellStyle name="20% - Accent6 8 3 2" xfId="23063" xr:uid="{2F6A636C-11CF-4A7C-9093-FF8469CC25AE}"/>
    <cellStyle name="20% - Accent6 8 3 3" xfId="14634" xr:uid="{F7F27093-2822-445A-8029-6884E31BBD12}"/>
    <cellStyle name="20% - Accent6 8 3 4" xfId="31491" xr:uid="{C79D8E02-5B6E-47C3-B478-DBE8917AACC5}"/>
    <cellStyle name="20% - Accent6 8 4" xfId="18845" xr:uid="{C5F4374F-9DFD-4DF7-9054-E5DD11588301}"/>
    <cellStyle name="20% - Accent6 8 5" xfId="10416" xr:uid="{0C3B9B43-192C-4D9E-839A-FB8F9EFB7D79}"/>
    <cellStyle name="20% - Accent6 8 6" xfId="27274" xr:uid="{B6CE6DFF-EA2D-46F6-B325-3AAB2E872956}"/>
    <cellStyle name="20% - Accent6 9" xfId="2305" xr:uid="{00000000-0005-0000-0000-0000BE030000}"/>
    <cellStyle name="20% - Accent6 9 2" xfId="6612" xr:uid="{00000000-0005-0000-0000-0000BF030000}"/>
    <cellStyle name="20% - Accent6 9 2 2" xfId="23476" xr:uid="{460724CB-9B06-45CE-B40F-E28ECC99F507}"/>
    <cellStyle name="20% - Accent6 9 2 3" xfId="15047" xr:uid="{4B921AE9-F464-4DFE-9249-D4C6578AEE9A}"/>
    <cellStyle name="20% - Accent6 9 2 4" xfId="31904" xr:uid="{E1F4B8CB-081E-4EFF-A505-44E760EF6035}"/>
    <cellStyle name="20% - Accent6 9 3" xfId="19258" xr:uid="{FCA23626-E78A-43AA-BC82-C8ED9EDAEDF4}"/>
    <cellStyle name="20% - Accent6 9 4" xfId="10829" xr:uid="{CFB32B1D-B6BD-45F5-8689-04C849B23892}"/>
    <cellStyle name="20% - Accent6 9 5" xfId="27687" xr:uid="{70673039-BA24-49C9-92C6-CA5AEBABFC7E}"/>
    <cellStyle name="40% - Accent1" xfId="49" builtinId="31" customBuiltin="1"/>
    <cellStyle name="40% - Accent1 10" xfId="4554" xr:uid="{00000000-0005-0000-0000-0000C1030000}"/>
    <cellStyle name="40% - Accent1 10 2" xfId="21418" xr:uid="{7CA7E591-9809-4462-BD38-0123EC0A040B}"/>
    <cellStyle name="40% - Accent1 10 3" xfId="12989" xr:uid="{F30C5653-5104-4A71-BDD8-AA2148E8056A}"/>
    <cellStyle name="40% - Accent1 10 4" xfId="29846" xr:uid="{B6B3C0CD-BCEB-4A0C-9EA7-960C3BF77EE0}"/>
    <cellStyle name="40% - Accent1 11" xfId="17200" xr:uid="{69D0CDBD-6505-497B-B893-183004FD7388}"/>
    <cellStyle name="40% - Accent1 12" xfId="8771" xr:uid="{F138785D-B308-4673-AD37-F141DFB5DEDC}"/>
    <cellStyle name="40% - Accent1 13" xfId="25629" xr:uid="{B4745317-788E-4279-AA27-4ED32BE72B3E}"/>
    <cellStyle name="40% - Accent1 2" xfId="50" xr:uid="{00000000-0005-0000-0000-0000C2030000}"/>
    <cellStyle name="40% - Accent1 2 10" xfId="17201" xr:uid="{76A9578A-F2EF-48DC-A96D-9C2E39784CA5}"/>
    <cellStyle name="40% - Accent1 2 11" xfId="8772" xr:uid="{B5871614-5783-4587-9587-F176225E4A84}"/>
    <cellStyle name="40% - Accent1 2 12" xfId="25630" xr:uid="{46133BCF-9D8B-4BD5-88B9-FC7F26C0349B}"/>
    <cellStyle name="40% - Accent1 2 2" xfId="51" xr:uid="{00000000-0005-0000-0000-0000C3030000}"/>
    <cellStyle name="40% - Accent1 2 2 10" xfId="8773" xr:uid="{1DE2EEB8-A1B6-4666-9164-D3E95218F0D6}"/>
    <cellStyle name="40% - Accent1 2 2 11" xfId="25631" xr:uid="{270BDC76-993B-4BFB-B803-63F39A9445F2}"/>
    <cellStyle name="40% - Accent1 2 2 2" xfId="52" xr:uid="{00000000-0005-0000-0000-0000C4030000}"/>
    <cellStyle name="40% - Accent1 2 2 2 10" xfId="25632" xr:uid="{87DAE542-954B-4636-907B-F581C166FBCB}"/>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2 2 2" xfId="23980" xr:uid="{9A47F079-A675-4B69-BB55-C40E3BAA82F7}"/>
    <cellStyle name="40% - Accent1 2 2 2 2 2 2 3" xfId="15551" xr:uid="{B762830A-C37E-4AEB-9644-239B58B620F8}"/>
    <cellStyle name="40% - Accent1 2 2 2 2 2 2 4" xfId="32408" xr:uid="{20E729B4-CA6A-49E0-BC9C-99879B1A6C88}"/>
    <cellStyle name="40% - Accent1 2 2 2 2 2 3" xfId="19762" xr:uid="{9BB0C293-2EF2-4E63-B694-06A12A137A77}"/>
    <cellStyle name="40% - Accent1 2 2 2 2 2 4" xfId="11333" xr:uid="{F58BC2D8-4311-4CCB-B948-FC421CA90B41}"/>
    <cellStyle name="40% - Accent1 2 2 2 2 2 5" xfId="28191" xr:uid="{8DF8F8C8-AAC2-4E70-A848-0C56208DD87B}"/>
    <cellStyle name="40% - Accent1 2 2 2 2 3" xfId="4971" xr:uid="{00000000-0005-0000-0000-0000C8030000}"/>
    <cellStyle name="40% - Accent1 2 2 2 2 3 2" xfId="21835" xr:uid="{C043292E-17F8-4244-8D85-3F79EEE86B6A}"/>
    <cellStyle name="40% - Accent1 2 2 2 2 3 3" xfId="13406" xr:uid="{8DB1F663-8C9C-4AD9-9886-C5477E272C67}"/>
    <cellStyle name="40% - Accent1 2 2 2 2 3 4" xfId="30263" xr:uid="{75A42B35-5B9C-4D4A-8A3B-222AE6A44281}"/>
    <cellStyle name="40% - Accent1 2 2 2 2 4" xfId="17617" xr:uid="{F0A94920-3DB4-48CF-9622-32CAFB46EB3A}"/>
    <cellStyle name="40% - Accent1 2 2 2 2 5" xfId="9188" xr:uid="{2D9997E8-4329-4BC6-B0D1-C683DA14B383}"/>
    <cellStyle name="40% - Accent1 2 2 2 2 6" xfId="26046" xr:uid="{B8209F87-EFB1-4655-9CDA-DE60B2538D9F}"/>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2 2 2" xfId="24393" xr:uid="{22B8830C-06B6-4B19-A01A-40D66B5D8CA1}"/>
    <cellStyle name="40% - Accent1 2 2 2 3 2 2 3" xfId="15964" xr:uid="{740D404C-0BF9-4414-B09E-B860351BC30B}"/>
    <cellStyle name="40% - Accent1 2 2 2 3 2 2 4" xfId="32821" xr:uid="{B28333D0-A6AA-4FAF-937A-47BFA83481D4}"/>
    <cellStyle name="40% - Accent1 2 2 2 3 2 3" xfId="20175" xr:uid="{45ECFA1B-4581-4A27-A6F2-D8327C0EA98F}"/>
    <cellStyle name="40% - Accent1 2 2 2 3 2 4" xfId="11746" xr:uid="{1A3081D6-351E-4BF3-AC2A-CB8AC874B416}"/>
    <cellStyle name="40% - Accent1 2 2 2 3 2 5" xfId="28604" xr:uid="{68F52B09-55F0-41FB-A061-D2F3F09A025C}"/>
    <cellStyle name="40% - Accent1 2 2 2 3 3" xfId="5384" xr:uid="{00000000-0005-0000-0000-0000CC030000}"/>
    <cellStyle name="40% - Accent1 2 2 2 3 3 2" xfId="22248" xr:uid="{BD9123E0-0C94-441C-818D-F2EB68610F82}"/>
    <cellStyle name="40% - Accent1 2 2 2 3 3 3" xfId="13819" xr:uid="{4AEC8824-1005-4AF7-8004-8D187027AFCF}"/>
    <cellStyle name="40% - Accent1 2 2 2 3 3 4" xfId="30676" xr:uid="{4B10BA7E-BCE2-4DEC-A289-52115292AA70}"/>
    <cellStyle name="40% - Accent1 2 2 2 3 4" xfId="18030" xr:uid="{7258F39E-2DDE-4425-A18F-D85249F91095}"/>
    <cellStyle name="40% - Accent1 2 2 2 3 5" xfId="9601" xr:uid="{3BF9B100-BFCB-4F6E-84BF-E753EB9BBEE9}"/>
    <cellStyle name="40% - Accent1 2 2 2 3 6" xfId="26459" xr:uid="{D7ADE467-FE7D-40B7-87A4-C871A23F9DC6}"/>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2 2 2" xfId="24806" xr:uid="{6A672E07-30DB-4FD3-920E-D2198137FEA7}"/>
    <cellStyle name="40% - Accent1 2 2 2 4 2 2 3" xfId="16377" xr:uid="{4C7198AC-0DFC-4F75-973B-D381C5E95266}"/>
    <cellStyle name="40% - Accent1 2 2 2 4 2 2 4" xfId="33234" xr:uid="{20537909-D7D1-4987-A9A3-B2E640269B07}"/>
    <cellStyle name="40% - Accent1 2 2 2 4 2 3" xfId="20588" xr:uid="{B56E4C09-55ED-4DCE-A232-9F4B867098E9}"/>
    <cellStyle name="40% - Accent1 2 2 2 4 2 4" xfId="12159" xr:uid="{9225DDE2-388C-49F9-95C5-2E61602764AA}"/>
    <cellStyle name="40% - Accent1 2 2 2 4 2 5" xfId="29017" xr:uid="{045DC2D0-7C30-4321-BCCB-66D0853E5E2A}"/>
    <cellStyle name="40% - Accent1 2 2 2 4 3" xfId="5797" xr:uid="{00000000-0005-0000-0000-0000D0030000}"/>
    <cellStyle name="40% - Accent1 2 2 2 4 3 2" xfId="22661" xr:uid="{5437643E-047E-4057-A48D-EA75F0BC5419}"/>
    <cellStyle name="40% - Accent1 2 2 2 4 3 3" xfId="14232" xr:uid="{46D50F4C-952E-42FA-913B-AD96E2DBC33F}"/>
    <cellStyle name="40% - Accent1 2 2 2 4 3 4" xfId="31089" xr:uid="{6A8EF8EB-8A90-4040-9FA7-F078FFB08A12}"/>
    <cellStyle name="40% - Accent1 2 2 2 4 4" xfId="18443" xr:uid="{DB9F9286-2F1A-4FC3-A987-CB7400394016}"/>
    <cellStyle name="40% - Accent1 2 2 2 4 5" xfId="10014" xr:uid="{465E887E-599B-4118-B835-DD12A441EB0A}"/>
    <cellStyle name="40% - Accent1 2 2 2 4 6" xfId="26872" xr:uid="{E501112A-B48F-41B9-BE1A-C137E5EC8B43}"/>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2 2 2" xfId="25219" xr:uid="{F9AF6D3E-468C-4C05-8A1B-4E9EB22E2B2D}"/>
    <cellStyle name="40% - Accent1 2 2 2 5 2 2 3" xfId="16790" xr:uid="{28362D38-F64D-41AB-87D4-D3E57DE2DB6F}"/>
    <cellStyle name="40% - Accent1 2 2 2 5 2 2 4" xfId="33647" xr:uid="{4CE731DB-6390-46A3-9965-A16EC58FADB1}"/>
    <cellStyle name="40% - Accent1 2 2 2 5 2 3" xfId="21001" xr:uid="{3622A0A8-26D5-4C78-9DE3-899D44F44476}"/>
    <cellStyle name="40% - Accent1 2 2 2 5 2 4" xfId="12572" xr:uid="{4896BF6A-3160-45D9-ADB2-5D3F25AFE305}"/>
    <cellStyle name="40% - Accent1 2 2 2 5 2 5" xfId="29430" xr:uid="{FC14ACF3-DCA2-4F04-B425-D58F8FA314B1}"/>
    <cellStyle name="40% - Accent1 2 2 2 5 3" xfId="6210" xr:uid="{00000000-0005-0000-0000-0000D4030000}"/>
    <cellStyle name="40% - Accent1 2 2 2 5 3 2" xfId="23074" xr:uid="{29B3B690-FE20-4533-9C1B-23C679A65817}"/>
    <cellStyle name="40% - Accent1 2 2 2 5 3 3" xfId="14645" xr:uid="{6F5C4EC2-8798-426E-A021-35240C80C4ED}"/>
    <cellStyle name="40% - Accent1 2 2 2 5 3 4" xfId="31502" xr:uid="{CD1F32AC-9CE6-4B03-A801-3DCF1E2CCBE1}"/>
    <cellStyle name="40% - Accent1 2 2 2 5 4" xfId="18856" xr:uid="{EC8A9DB3-B928-43B5-94FC-C56F62697603}"/>
    <cellStyle name="40% - Accent1 2 2 2 5 5" xfId="10427" xr:uid="{3DF5237E-A185-48E2-AC7F-FA659D0E7D66}"/>
    <cellStyle name="40% - Accent1 2 2 2 5 6" xfId="27285" xr:uid="{01B4188A-11BE-48CA-9A2F-AB7CD83BABFD}"/>
    <cellStyle name="40% - Accent1 2 2 2 6" xfId="2316" xr:uid="{00000000-0005-0000-0000-0000D5030000}"/>
    <cellStyle name="40% - Accent1 2 2 2 6 2" xfId="6623" xr:uid="{00000000-0005-0000-0000-0000D6030000}"/>
    <cellStyle name="40% - Accent1 2 2 2 6 2 2" xfId="23487" xr:uid="{F5AAF9DD-5DCD-4A0E-964F-F8728FE1D1DC}"/>
    <cellStyle name="40% - Accent1 2 2 2 6 2 3" xfId="15058" xr:uid="{2ADF5579-35A7-4BDE-9984-91CBEDE3FF40}"/>
    <cellStyle name="40% - Accent1 2 2 2 6 2 4" xfId="31915" xr:uid="{998D8C5F-D4E3-4F04-8FE7-0454C8FE0644}"/>
    <cellStyle name="40% - Accent1 2 2 2 6 3" xfId="19269" xr:uid="{DA9C198C-3417-4B9D-BC79-663A439264AD}"/>
    <cellStyle name="40% - Accent1 2 2 2 6 4" xfId="10840" xr:uid="{1C946246-A5DD-4381-AA08-155719341EDE}"/>
    <cellStyle name="40% - Accent1 2 2 2 6 5" xfId="27698" xr:uid="{CBCDB87A-CE76-4018-861C-039734D97A45}"/>
    <cellStyle name="40% - Accent1 2 2 2 7" xfId="4557" xr:uid="{00000000-0005-0000-0000-0000D7030000}"/>
    <cellStyle name="40% - Accent1 2 2 2 7 2" xfId="21421" xr:uid="{E9031EC9-ECE7-4AB8-9E84-7294E35E8461}"/>
    <cellStyle name="40% - Accent1 2 2 2 7 3" xfId="12992" xr:uid="{2F4AA2CA-60F1-4D3C-8BC3-01D79EE93CDA}"/>
    <cellStyle name="40% - Accent1 2 2 2 7 4" xfId="29849" xr:uid="{225AFD07-F5DA-4404-ABBB-1F1B0B255A86}"/>
    <cellStyle name="40% - Accent1 2 2 2 8" xfId="17203" xr:uid="{8A464B48-D48B-422D-B5A6-1F829851C948}"/>
    <cellStyle name="40% - Accent1 2 2 2 9" xfId="8774" xr:uid="{C8B8EAFD-B0F5-4761-9EFD-B0EB04589D28}"/>
    <cellStyle name="40% - Accent1 2 2 3" xfId="621" xr:uid="{00000000-0005-0000-0000-0000D8030000}"/>
    <cellStyle name="40% - Accent1 2 2 3 2" xfId="2892" xr:uid="{00000000-0005-0000-0000-0000D9030000}"/>
    <cellStyle name="40% - Accent1 2 2 3 2 2" xfId="7115" xr:uid="{00000000-0005-0000-0000-0000DA030000}"/>
    <cellStyle name="40% - Accent1 2 2 3 2 2 2" xfId="23979" xr:uid="{2FB2945D-9CC8-49A9-B383-6703347D7CB8}"/>
    <cellStyle name="40% - Accent1 2 2 3 2 2 3" xfId="15550" xr:uid="{8215DD57-D740-4E28-A4F3-0C6970237ACC}"/>
    <cellStyle name="40% - Accent1 2 2 3 2 2 4" xfId="32407" xr:uid="{9A10FC76-0F8F-45E6-B7B7-C17D592847BE}"/>
    <cellStyle name="40% - Accent1 2 2 3 2 3" xfId="19761" xr:uid="{53B99EC6-A831-4760-8C59-2FC5AA19E949}"/>
    <cellStyle name="40% - Accent1 2 2 3 2 4" xfId="11332" xr:uid="{C34DB0C6-A04A-474F-B6C9-4C33A63DF5CF}"/>
    <cellStyle name="40% - Accent1 2 2 3 2 5" xfId="28190" xr:uid="{3DE3A24B-7FCA-48F2-9394-DFEB60A0E882}"/>
    <cellStyle name="40% - Accent1 2 2 3 3" xfId="4970" xr:uid="{00000000-0005-0000-0000-0000DB030000}"/>
    <cellStyle name="40% - Accent1 2 2 3 3 2" xfId="21834" xr:uid="{607C73FB-FD71-4F4E-93CC-748541823880}"/>
    <cellStyle name="40% - Accent1 2 2 3 3 3" xfId="13405" xr:uid="{AEF77629-BEA1-474C-9C5D-91FAA525EAC7}"/>
    <cellStyle name="40% - Accent1 2 2 3 3 4" xfId="30262" xr:uid="{0BDCB89F-40E6-40CB-AE28-9053B83C7DEA}"/>
    <cellStyle name="40% - Accent1 2 2 3 4" xfId="17616" xr:uid="{1E5686CE-2FDE-42E0-9BC5-C46C8812D045}"/>
    <cellStyle name="40% - Accent1 2 2 3 5" xfId="9187" xr:uid="{979E26DE-52BE-4BD5-9444-0799A9677FEE}"/>
    <cellStyle name="40% - Accent1 2 2 3 6" xfId="26045" xr:uid="{06E1231D-CE6D-4595-B213-1F517354518A}"/>
    <cellStyle name="40% - Accent1 2 2 4" xfId="1074" xr:uid="{00000000-0005-0000-0000-0000DC030000}"/>
    <cellStyle name="40% - Accent1 2 2 4 2" xfId="3305" xr:uid="{00000000-0005-0000-0000-0000DD030000}"/>
    <cellStyle name="40% - Accent1 2 2 4 2 2" xfId="7528" xr:uid="{00000000-0005-0000-0000-0000DE030000}"/>
    <cellStyle name="40% - Accent1 2 2 4 2 2 2" xfId="24392" xr:uid="{D3DFDC25-4B6C-4832-A537-84201E4A516B}"/>
    <cellStyle name="40% - Accent1 2 2 4 2 2 3" xfId="15963" xr:uid="{93D5EBF1-5090-4C49-8083-4FD560A096B4}"/>
    <cellStyle name="40% - Accent1 2 2 4 2 2 4" xfId="32820" xr:uid="{1F1920EC-562E-46F5-87DF-3FB1D238AF64}"/>
    <cellStyle name="40% - Accent1 2 2 4 2 3" xfId="20174" xr:uid="{B9274365-12CA-475C-B529-BE5D3195A00C}"/>
    <cellStyle name="40% - Accent1 2 2 4 2 4" xfId="11745" xr:uid="{4FCE8D79-1314-46CE-838C-1C6EB5D76967}"/>
    <cellStyle name="40% - Accent1 2 2 4 2 5" xfId="28603" xr:uid="{EF20DC42-BF2C-40EC-866E-DE3BC4769D3E}"/>
    <cellStyle name="40% - Accent1 2 2 4 3" xfId="5383" xr:uid="{00000000-0005-0000-0000-0000DF030000}"/>
    <cellStyle name="40% - Accent1 2 2 4 3 2" xfId="22247" xr:uid="{111F6B07-5DF2-4C7C-8B9C-56A345A6FF74}"/>
    <cellStyle name="40% - Accent1 2 2 4 3 3" xfId="13818" xr:uid="{05388D8F-D19F-42EC-AC20-F847C4CF7F20}"/>
    <cellStyle name="40% - Accent1 2 2 4 3 4" xfId="30675" xr:uid="{0162A728-9ABA-4FBA-8FD3-B173C505D6B6}"/>
    <cellStyle name="40% - Accent1 2 2 4 4" xfId="18029" xr:uid="{A4DF3AA4-0155-46E4-87C4-B0B6C6D3EA5F}"/>
    <cellStyle name="40% - Accent1 2 2 4 5" xfId="9600" xr:uid="{C4A5115A-C8AA-4FD5-81A4-C59F0E790E47}"/>
    <cellStyle name="40% - Accent1 2 2 4 6" xfId="26458" xr:uid="{7277AEC3-95AA-4907-AB73-D47D5286ABB2}"/>
    <cellStyle name="40% - Accent1 2 2 5" xfId="1488" xr:uid="{00000000-0005-0000-0000-0000E0030000}"/>
    <cellStyle name="40% - Accent1 2 2 5 2" xfId="3718" xr:uid="{00000000-0005-0000-0000-0000E1030000}"/>
    <cellStyle name="40% - Accent1 2 2 5 2 2" xfId="7941" xr:uid="{00000000-0005-0000-0000-0000E2030000}"/>
    <cellStyle name="40% - Accent1 2 2 5 2 2 2" xfId="24805" xr:uid="{757B9223-8B4D-40E4-8D41-871F8F5D1F0F}"/>
    <cellStyle name="40% - Accent1 2 2 5 2 2 3" xfId="16376" xr:uid="{D66B2122-53C1-443F-8D98-9B0B2949EBC2}"/>
    <cellStyle name="40% - Accent1 2 2 5 2 2 4" xfId="33233" xr:uid="{E0EAF633-B71B-4265-8F0C-1B690C82D46D}"/>
    <cellStyle name="40% - Accent1 2 2 5 2 3" xfId="20587" xr:uid="{9A015E08-4206-4AC2-A283-3AD9A1D6DD61}"/>
    <cellStyle name="40% - Accent1 2 2 5 2 4" xfId="12158" xr:uid="{34474DDD-65EC-4446-945F-601B021D3481}"/>
    <cellStyle name="40% - Accent1 2 2 5 2 5" xfId="29016" xr:uid="{F3C7CC82-0568-43CA-BE9C-529CEA1AA870}"/>
    <cellStyle name="40% - Accent1 2 2 5 3" xfId="5796" xr:uid="{00000000-0005-0000-0000-0000E3030000}"/>
    <cellStyle name="40% - Accent1 2 2 5 3 2" xfId="22660" xr:uid="{26EBB283-FB21-429D-B6B1-E16349675B7C}"/>
    <cellStyle name="40% - Accent1 2 2 5 3 3" xfId="14231" xr:uid="{573AA793-15BB-4163-B611-364B2A93675D}"/>
    <cellStyle name="40% - Accent1 2 2 5 3 4" xfId="31088" xr:uid="{A1E194CD-BDB1-4440-BED2-47270CC5FDE4}"/>
    <cellStyle name="40% - Accent1 2 2 5 4" xfId="18442" xr:uid="{646B9D3C-B888-4BD6-BFC3-C86AD7B34342}"/>
    <cellStyle name="40% - Accent1 2 2 5 5" xfId="10013" xr:uid="{B43D4109-F9AB-4DEC-A80D-7D797EF57D26}"/>
    <cellStyle name="40% - Accent1 2 2 5 6" xfId="26871" xr:uid="{D38C118F-5E94-432F-83FA-18AEB0ABC906}"/>
    <cellStyle name="40% - Accent1 2 2 6" xfId="1902" xr:uid="{00000000-0005-0000-0000-0000E4030000}"/>
    <cellStyle name="40% - Accent1 2 2 6 2" xfId="4131" xr:uid="{00000000-0005-0000-0000-0000E5030000}"/>
    <cellStyle name="40% - Accent1 2 2 6 2 2" xfId="8354" xr:uid="{00000000-0005-0000-0000-0000E6030000}"/>
    <cellStyle name="40% - Accent1 2 2 6 2 2 2" xfId="25218" xr:uid="{C71BEB6B-C927-4758-AD18-C51AE94DCC46}"/>
    <cellStyle name="40% - Accent1 2 2 6 2 2 3" xfId="16789" xr:uid="{D19CDC46-C515-4352-B5CA-8C0FBF89128A}"/>
    <cellStyle name="40% - Accent1 2 2 6 2 2 4" xfId="33646" xr:uid="{BEA8806A-5D06-4750-AE79-02776ECDA741}"/>
    <cellStyle name="40% - Accent1 2 2 6 2 3" xfId="21000" xr:uid="{A972EB71-73E7-4549-A49D-E6A9A7626102}"/>
    <cellStyle name="40% - Accent1 2 2 6 2 4" xfId="12571" xr:uid="{F254F0F8-FB19-4EB2-A147-A8D15D53DE17}"/>
    <cellStyle name="40% - Accent1 2 2 6 2 5" xfId="29429" xr:uid="{B471EB29-AB5C-404A-8386-D5EB2B864949}"/>
    <cellStyle name="40% - Accent1 2 2 6 3" xfId="6209" xr:uid="{00000000-0005-0000-0000-0000E7030000}"/>
    <cellStyle name="40% - Accent1 2 2 6 3 2" xfId="23073" xr:uid="{5280E8D2-F37C-409B-82B2-C318EE65A24D}"/>
    <cellStyle name="40% - Accent1 2 2 6 3 3" xfId="14644" xr:uid="{3E2E33C5-9487-41C3-999F-E0DE17E72432}"/>
    <cellStyle name="40% - Accent1 2 2 6 3 4" xfId="31501" xr:uid="{D6FCAE35-4927-4DCF-A220-30170633E606}"/>
    <cellStyle name="40% - Accent1 2 2 6 4" xfId="18855" xr:uid="{EE0517B8-3979-47E9-BBC1-37CD84DDC875}"/>
    <cellStyle name="40% - Accent1 2 2 6 5" xfId="10426" xr:uid="{092AF140-4399-458A-B034-F4447D0CC1E1}"/>
    <cellStyle name="40% - Accent1 2 2 6 6" xfId="27284" xr:uid="{757C7189-4CAF-4E9C-BC4B-B0F2382951FF}"/>
    <cellStyle name="40% - Accent1 2 2 7" xfId="2315" xr:uid="{00000000-0005-0000-0000-0000E8030000}"/>
    <cellStyle name="40% - Accent1 2 2 7 2" xfId="6622" xr:uid="{00000000-0005-0000-0000-0000E9030000}"/>
    <cellStyle name="40% - Accent1 2 2 7 2 2" xfId="23486" xr:uid="{8EA7CC18-E16F-4850-93DE-29651BF36A26}"/>
    <cellStyle name="40% - Accent1 2 2 7 2 3" xfId="15057" xr:uid="{AB431A64-62D0-476B-B0A9-A1F9A7139C50}"/>
    <cellStyle name="40% - Accent1 2 2 7 2 4" xfId="31914" xr:uid="{E6C910A7-F7A4-4283-BF65-24B5DE6E0C5C}"/>
    <cellStyle name="40% - Accent1 2 2 7 3" xfId="19268" xr:uid="{FB45FC79-F6B2-4D51-87E5-963B84CB1D13}"/>
    <cellStyle name="40% - Accent1 2 2 7 4" xfId="10839" xr:uid="{65835C29-AD68-4697-B583-5340228222FF}"/>
    <cellStyle name="40% - Accent1 2 2 7 5" xfId="27697" xr:uid="{C0D6DB14-A305-4937-B29F-24F9D9457F8F}"/>
    <cellStyle name="40% - Accent1 2 2 8" xfId="4556" xr:uid="{00000000-0005-0000-0000-0000EA030000}"/>
    <cellStyle name="40% - Accent1 2 2 8 2" xfId="21420" xr:uid="{DC0337EA-BEE1-4D44-AD20-DF8C110F9F5E}"/>
    <cellStyle name="40% - Accent1 2 2 8 3" xfId="12991" xr:uid="{0EDB0D40-0C40-4B73-ABB3-DDFBE5E22AC1}"/>
    <cellStyle name="40% - Accent1 2 2 8 4" xfId="29848" xr:uid="{4527D6D3-FF09-44FB-8834-9DB8690DB1DC}"/>
    <cellStyle name="40% - Accent1 2 2 9" xfId="17202" xr:uid="{E61E9FA4-7FEE-43A6-9380-66D3A8C1BC33}"/>
    <cellStyle name="40% - Accent1 2 3" xfId="53" xr:uid="{00000000-0005-0000-0000-0000EB030000}"/>
    <cellStyle name="40% - Accent1 2 3 10" xfId="25633" xr:uid="{42F11EF6-EEF5-4FF8-9D8A-D45C73C710DA}"/>
    <cellStyle name="40% - Accent1 2 3 2" xfId="623" xr:uid="{00000000-0005-0000-0000-0000EC030000}"/>
    <cellStyle name="40% - Accent1 2 3 2 2" xfId="2894" xr:uid="{00000000-0005-0000-0000-0000ED030000}"/>
    <cellStyle name="40% - Accent1 2 3 2 2 2" xfId="7117" xr:uid="{00000000-0005-0000-0000-0000EE030000}"/>
    <cellStyle name="40% - Accent1 2 3 2 2 2 2" xfId="23981" xr:uid="{7C593B30-9D27-4F44-A610-E4D8BF7EF82E}"/>
    <cellStyle name="40% - Accent1 2 3 2 2 2 3" xfId="15552" xr:uid="{6EC18009-D581-4570-AC0F-703C2BE5A54A}"/>
    <cellStyle name="40% - Accent1 2 3 2 2 2 4" xfId="32409" xr:uid="{FCDC4ACD-B162-4E75-BD91-E20121672ADA}"/>
    <cellStyle name="40% - Accent1 2 3 2 2 3" xfId="19763" xr:uid="{54E592EB-7974-471A-B56B-7B36FDB07236}"/>
    <cellStyle name="40% - Accent1 2 3 2 2 4" xfId="11334" xr:uid="{C13327BA-47BF-426E-8730-D8E630452EF0}"/>
    <cellStyle name="40% - Accent1 2 3 2 2 5" xfId="28192" xr:uid="{3009401C-0632-4202-919F-D6D4BD953F40}"/>
    <cellStyle name="40% - Accent1 2 3 2 3" xfId="4972" xr:uid="{00000000-0005-0000-0000-0000EF030000}"/>
    <cellStyle name="40% - Accent1 2 3 2 3 2" xfId="21836" xr:uid="{1DE4CD43-F866-44FF-9277-43663E324D23}"/>
    <cellStyle name="40% - Accent1 2 3 2 3 3" xfId="13407" xr:uid="{4352DD3F-2DB1-4721-8EB4-5C8743DBA28D}"/>
    <cellStyle name="40% - Accent1 2 3 2 3 4" xfId="30264" xr:uid="{041D6B0E-D25E-445E-820F-1AF6759D08CB}"/>
    <cellStyle name="40% - Accent1 2 3 2 4" xfId="17618" xr:uid="{11DD098A-A78E-429C-8AD9-42DF80CABE26}"/>
    <cellStyle name="40% - Accent1 2 3 2 5" xfId="9189" xr:uid="{0547CF0E-C1EC-4DBB-B2B3-750C14D1CCA2}"/>
    <cellStyle name="40% - Accent1 2 3 2 6" xfId="26047" xr:uid="{7F850500-9C64-4ADB-8980-749394E57119}"/>
    <cellStyle name="40% - Accent1 2 3 3" xfId="1076" xr:uid="{00000000-0005-0000-0000-0000F0030000}"/>
    <cellStyle name="40% - Accent1 2 3 3 2" xfId="3307" xr:uid="{00000000-0005-0000-0000-0000F1030000}"/>
    <cellStyle name="40% - Accent1 2 3 3 2 2" xfId="7530" xr:uid="{00000000-0005-0000-0000-0000F2030000}"/>
    <cellStyle name="40% - Accent1 2 3 3 2 2 2" xfId="24394" xr:uid="{B6D54FD7-5BB5-404C-9A1E-49AC0D9249F3}"/>
    <cellStyle name="40% - Accent1 2 3 3 2 2 3" xfId="15965" xr:uid="{AB854852-5D15-4AFE-B318-EBF03125540F}"/>
    <cellStyle name="40% - Accent1 2 3 3 2 2 4" xfId="32822" xr:uid="{510FDFDA-1CF3-46A2-98F5-5D08909D6D58}"/>
    <cellStyle name="40% - Accent1 2 3 3 2 3" xfId="20176" xr:uid="{DAE551DB-D54D-4967-9F53-470DF9FBA7AC}"/>
    <cellStyle name="40% - Accent1 2 3 3 2 4" xfId="11747" xr:uid="{ABA925B5-4A6B-4E23-94AE-54DF909CF872}"/>
    <cellStyle name="40% - Accent1 2 3 3 2 5" xfId="28605" xr:uid="{B1AE48E1-5E68-47A1-B59A-C43DCA05E75B}"/>
    <cellStyle name="40% - Accent1 2 3 3 3" xfId="5385" xr:uid="{00000000-0005-0000-0000-0000F3030000}"/>
    <cellStyle name="40% - Accent1 2 3 3 3 2" xfId="22249" xr:uid="{412D7E21-617A-4042-A920-2E37A1BE82D4}"/>
    <cellStyle name="40% - Accent1 2 3 3 3 3" xfId="13820" xr:uid="{D2405AEA-5A26-4F97-83D4-70F930194BE6}"/>
    <cellStyle name="40% - Accent1 2 3 3 3 4" xfId="30677" xr:uid="{D740217C-71B1-4C0F-86E6-A31A70793762}"/>
    <cellStyle name="40% - Accent1 2 3 3 4" xfId="18031" xr:uid="{EF7DE577-B812-4A49-9DE3-7BAE4BD1CA06}"/>
    <cellStyle name="40% - Accent1 2 3 3 5" xfId="9602" xr:uid="{5618316D-4C14-4791-8895-EB5A49D1F515}"/>
    <cellStyle name="40% - Accent1 2 3 3 6" xfId="26460" xr:uid="{624F0C24-9249-4F35-BE4F-EE8AABC26538}"/>
    <cellStyle name="40% - Accent1 2 3 4" xfId="1490" xr:uid="{00000000-0005-0000-0000-0000F4030000}"/>
    <cellStyle name="40% - Accent1 2 3 4 2" xfId="3720" xr:uid="{00000000-0005-0000-0000-0000F5030000}"/>
    <cellStyle name="40% - Accent1 2 3 4 2 2" xfId="7943" xr:uid="{00000000-0005-0000-0000-0000F6030000}"/>
    <cellStyle name="40% - Accent1 2 3 4 2 2 2" xfId="24807" xr:uid="{2B9BC832-E7C4-4EC9-9957-2725595A50E4}"/>
    <cellStyle name="40% - Accent1 2 3 4 2 2 3" xfId="16378" xr:uid="{CBF9DE3F-4886-40D4-9F23-621FB967E873}"/>
    <cellStyle name="40% - Accent1 2 3 4 2 2 4" xfId="33235" xr:uid="{1A74C6F9-AB1B-48CA-BD8E-36AD969C9CBA}"/>
    <cellStyle name="40% - Accent1 2 3 4 2 3" xfId="20589" xr:uid="{1E4C7B40-9089-488B-B1B6-C28E1A82C40A}"/>
    <cellStyle name="40% - Accent1 2 3 4 2 4" xfId="12160" xr:uid="{6396DCE5-57E1-489C-AB8B-4BDA1037F7D5}"/>
    <cellStyle name="40% - Accent1 2 3 4 2 5" xfId="29018" xr:uid="{ED7AC3BF-1C9F-44A2-BAB7-EDFF2D24CD9E}"/>
    <cellStyle name="40% - Accent1 2 3 4 3" xfId="5798" xr:uid="{00000000-0005-0000-0000-0000F7030000}"/>
    <cellStyle name="40% - Accent1 2 3 4 3 2" xfId="22662" xr:uid="{B14F7B04-AA84-4C9B-B37B-1A107D9982D8}"/>
    <cellStyle name="40% - Accent1 2 3 4 3 3" xfId="14233" xr:uid="{7D6BAB63-43D3-48C1-BCF7-7CA030684CF4}"/>
    <cellStyle name="40% - Accent1 2 3 4 3 4" xfId="31090" xr:uid="{EE74BCAC-058A-4E35-A085-76AEA4BC9506}"/>
    <cellStyle name="40% - Accent1 2 3 4 4" xfId="18444" xr:uid="{1D5E1A17-E9EB-4623-9A98-6327FA1D58C6}"/>
    <cellStyle name="40% - Accent1 2 3 4 5" xfId="10015" xr:uid="{EB570121-6949-4AD0-943F-196C8663CCC4}"/>
    <cellStyle name="40% - Accent1 2 3 4 6" xfId="26873" xr:uid="{3180ACAF-D4C4-488E-ACB0-E3AB0019AD73}"/>
    <cellStyle name="40% - Accent1 2 3 5" xfId="1904" xr:uid="{00000000-0005-0000-0000-0000F8030000}"/>
    <cellStyle name="40% - Accent1 2 3 5 2" xfId="4133" xr:uid="{00000000-0005-0000-0000-0000F9030000}"/>
    <cellStyle name="40% - Accent1 2 3 5 2 2" xfId="8356" xr:uid="{00000000-0005-0000-0000-0000FA030000}"/>
    <cellStyle name="40% - Accent1 2 3 5 2 2 2" xfId="25220" xr:uid="{310C63D1-DF46-43C6-B56C-D4E5245B451C}"/>
    <cellStyle name="40% - Accent1 2 3 5 2 2 3" xfId="16791" xr:uid="{B167DE6F-C6FF-40DA-9319-40AB7AEAF1EA}"/>
    <cellStyle name="40% - Accent1 2 3 5 2 2 4" xfId="33648" xr:uid="{D77C3238-D61B-4699-A85B-58DBEF42B7C7}"/>
    <cellStyle name="40% - Accent1 2 3 5 2 3" xfId="21002" xr:uid="{6A174DAA-663E-4A8C-B584-2A637D38D89B}"/>
    <cellStyle name="40% - Accent1 2 3 5 2 4" xfId="12573" xr:uid="{23B435FC-D428-411E-AA04-2D658D0EEA56}"/>
    <cellStyle name="40% - Accent1 2 3 5 2 5" xfId="29431" xr:uid="{A779EDAE-BA57-4A71-A3DA-F6F6CC75C744}"/>
    <cellStyle name="40% - Accent1 2 3 5 3" xfId="6211" xr:uid="{00000000-0005-0000-0000-0000FB030000}"/>
    <cellStyle name="40% - Accent1 2 3 5 3 2" xfId="23075" xr:uid="{E887B53A-9F98-4DEF-B5E0-AD27AD376FEA}"/>
    <cellStyle name="40% - Accent1 2 3 5 3 3" xfId="14646" xr:uid="{3F8307C2-C577-4902-984D-2DF1E4DC5108}"/>
    <cellStyle name="40% - Accent1 2 3 5 3 4" xfId="31503" xr:uid="{E568765D-5520-4EB0-9651-63138F9A1735}"/>
    <cellStyle name="40% - Accent1 2 3 5 4" xfId="18857" xr:uid="{8FA2DD36-CEC4-4607-86F9-8FB331BE0E29}"/>
    <cellStyle name="40% - Accent1 2 3 5 5" xfId="10428" xr:uid="{9225A4B6-2200-4816-B3DC-9988D33318CF}"/>
    <cellStyle name="40% - Accent1 2 3 5 6" xfId="27286" xr:uid="{F5A53E83-2186-4953-934B-8302D63DDB6D}"/>
    <cellStyle name="40% - Accent1 2 3 6" xfId="2317" xr:uid="{00000000-0005-0000-0000-0000FC030000}"/>
    <cellStyle name="40% - Accent1 2 3 6 2" xfId="6624" xr:uid="{00000000-0005-0000-0000-0000FD030000}"/>
    <cellStyle name="40% - Accent1 2 3 6 2 2" xfId="23488" xr:uid="{6D0E67CC-1EAE-4E72-8354-B6A910CE17D8}"/>
    <cellStyle name="40% - Accent1 2 3 6 2 3" xfId="15059" xr:uid="{34F96B8E-FCF4-42A3-952A-F8CC001B5FA7}"/>
    <cellStyle name="40% - Accent1 2 3 6 2 4" xfId="31916" xr:uid="{3FA1FEE7-F6B4-449E-9227-C0102921AE07}"/>
    <cellStyle name="40% - Accent1 2 3 6 3" xfId="19270" xr:uid="{1BAE15BE-C7B8-4DD5-9D5C-5D0D9A234B1E}"/>
    <cellStyle name="40% - Accent1 2 3 6 4" xfId="10841" xr:uid="{ADD5E897-4360-4BE7-A5B4-829C26FF3AE3}"/>
    <cellStyle name="40% - Accent1 2 3 6 5" xfId="27699" xr:uid="{45B38427-EC3D-4222-A898-8F36003B3D2E}"/>
    <cellStyle name="40% - Accent1 2 3 7" xfId="4558" xr:uid="{00000000-0005-0000-0000-0000FE030000}"/>
    <cellStyle name="40% - Accent1 2 3 7 2" xfId="21422" xr:uid="{A68B109B-6857-40D2-A8BB-8B7F87391606}"/>
    <cellStyle name="40% - Accent1 2 3 7 3" xfId="12993" xr:uid="{EFFFA5E7-7E2A-4A9D-A756-DFE486A5D69B}"/>
    <cellStyle name="40% - Accent1 2 3 7 4" xfId="29850" xr:uid="{DE538AA2-CF25-45FE-8B55-C7DC7BF834DF}"/>
    <cellStyle name="40% - Accent1 2 3 8" xfId="17204" xr:uid="{8E081A14-ACA5-4BE9-B1AF-2BB0BB208554}"/>
    <cellStyle name="40% - Accent1 2 3 9" xfId="8775" xr:uid="{2C2CC6CF-93B9-4AF8-874F-026EC9865887}"/>
    <cellStyle name="40% - Accent1 2 4" xfId="620" xr:uid="{00000000-0005-0000-0000-0000FF030000}"/>
    <cellStyle name="40% - Accent1 2 4 2" xfId="2891" xr:uid="{00000000-0005-0000-0000-000000040000}"/>
    <cellStyle name="40% - Accent1 2 4 2 2" xfId="7114" xr:uid="{00000000-0005-0000-0000-000001040000}"/>
    <cellStyle name="40% - Accent1 2 4 2 2 2" xfId="23978" xr:uid="{6ED955F3-F4A8-4C5D-8F6B-B107E68FA8EC}"/>
    <cellStyle name="40% - Accent1 2 4 2 2 3" xfId="15549" xr:uid="{D4B45720-61FC-49E0-86C0-ADC06EB92E4E}"/>
    <cellStyle name="40% - Accent1 2 4 2 2 4" xfId="32406" xr:uid="{4C4E45B4-A206-4ECE-8C14-A8A72789E0A6}"/>
    <cellStyle name="40% - Accent1 2 4 2 3" xfId="19760" xr:uid="{DD5E997B-2EFA-427D-875C-4CDD4E1A2AF1}"/>
    <cellStyle name="40% - Accent1 2 4 2 4" xfId="11331" xr:uid="{0F60C55A-038B-4EF9-9764-41A389A958E8}"/>
    <cellStyle name="40% - Accent1 2 4 2 5" xfId="28189" xr:uid="{CC459747-B9EE-4DCE-9BD8-413A5520FFB9}"/>
    <cellStyle name="40% - Accent1 2 4 3" xfId="4969" xr:uid="{00000000-0005-0000-0000-000002040000}"/>
    <cellStyle name="40% - Accent1 2 4 3 2" xfId="21833" xr:uid="{5DB2442D-EAE7-4E39-9BDF-8320E3B74CF0}"/>
    <cellStyle name="40% - Accent1 2 4 3 3" xfId="13404" xr:uid="{BD0AD0D5-E33B-4D38-A3BF-D7953C4587D3}"/>
    <cellStyle name="40% - Accent1 2 4 3 4" xfId="30261" xr:uid="{2F3E3C44-9B29-4DDF-9985-71DCC3918844}"/>
    <cellStyle name="40% - Accent1 2 4 4" xfId="17615" xr:uid="{CBBC5595-9974-43F0-BFBB-B120E882BB8E}"/>
    <cellStyle name="40% - Accent1 2 4 5" xfId="9186" xr:uid="{868A072E-B4F6-4396-9596-62D88EFFA45F}"/>
    <cellStyle name="40% - Accent1 2 4 6" xfId="26044" xr:uid="{23D18D3A-964F-4DC1-A9A2-AC3330B5C59E}"/>
    <cellStyle name="40% - Accent1 2 5" xfId="1073" xr:uid="{00000000-0005-0000-0000-000003040000}"/>
    <cellStyle name="40% - Accent1 2 5 2" xfId="3304" xr:uid="{00000000-0005-0000-0000-000004040000}"/>
    <cellStyle name="40% - Accent1 2 5 2 2" xfId="7527" xr:uid="{00000000-0005-0000-0000-000005040000}"/>
    <cellStyle name="40% - Accent1 2 5 2 2 2" xfId="24391" xr:uid="{14EC1B8B-6970-470F-8551-25B594E30A30}"/>
    <cellStyle name="40% - Accent1 2 5 2 2 3" xfId="15962" xr:uid="{661D9482-5ADD-48C2-BD9F-1BA53A8AD953}"/>
    <cellStyle name="40% - Accent1 2 5 2 2 4" xfId="32819" xr:uid="{8C52BA4F-CF66-43C2-A0CE-498F56DADF89}"/>
    <cellStyle name="40% - Accent1 2 5 2 3" xfId="20173" xr:uid="{D0EA053D-4F57-4544-B2DF-26D5D5C89729}"/>
    <cellStyle name="40% - Accent1 2 5 2 4" xfId="11744" xr:uid="{68B6BB0C-1FDB-4929-9D1C-763B01BFAE19}"/>
    <cellStyle name="40% - Accent1 2 5 2 5" xfId="28602" xr:uid="{4981E07D-691F-46DA-87DC-268238C9C542}"/>
    <cellStyle name="40% - Accent1 2 5 3" xfId="5382" xr:uid="{00000000-0005-0000-0000-000006040000}"/>
    <cellStyle name="40% - Accent1 2 5 3 2" xfId="22246" xr:uid="{F70CCC82-EEE5-4B16-B260-4CA51017E12D}"/>
    <cellStyle name="40% - Accent1 2 5 3 3" xfId="13817" xr:uid="{3BD3858E-302D-4CAA-9AB4-804541D9BA43}"/>
    <cellStyle name="40% - Accent1 2 5 3 4" xfId="30674" xr:uid="{72BFAE54-235E-4056-A0FA-261225D0126B}"/>
    <cellStyle name="40% - Accent1 2 5 4" xfId="18028" xr:uid="{9F60919A-E25D-4E6F-B1DF-9C977B2C7B0C}"/>
    <cellStyle name="40% - Accent1 2 5 5" xfId="9599" xr:uid="{2D8DAA2B-9D25-41BC-BB7C-B9B60F27A864}"/>
    <cellStyle name="40% - Accent1 2 5 6" xfId="26457" xr:uid="{2A0315D4-2757-4F93-BD61-69A58A41CE77}"/>
    <cellStyle name="40% - Accent1 2 6" xfId="1487" xr:uid="{00000000-0005-0000-0000-000007040000}"/>
    <cellStyle name="40% - Accent1 2 6 2" xfId="3717" xr:uid="{00000000-0005-0000-0000-000008040000}"/>
    <cellStyle name="40% - Accent1 2 6 2 2" xfId="7940" xr:uid="{00000000-0005-0000-0000-000009040000}"/>
    <cellStyle name="40% - Accent1 2 6 2 2 2" xfId="24804" xr:uid="{8F40897E-FD76-42AB-9AEC-0AB3C613842F}"/>
    <cellStyle name="40% - Accent1 2 6 2 2 3" xfId="16375" xr:uid="{D654DFBF-7D77-4BEA-9D46-28EABCA6B1E6}"/>
    <cellStyle name="40% - Accent1 2 6 2 2 4" xfId="33232" xr:uid="{FFFE27D7-38E2-4AC0-9C28-920EE8EA4838}"/>
    <cellStyle name="40% - Accent1 2 6 2 3" xfId="20586" xr:uid="{578B7D31-FC61-4630-BD72-18579723A5DC}"/>
    <cellStyle name="40% - Accent1 2 6 2 4" xfId="12157" xr:uid="{B2851AC3-9881-47CF-BA82-98B27918CB25}"/>
    <cellStyle name="40% - Accent1 2 6 2 5" xfId="29015" xr:uid="{8EB7F9E5-8508-4506-9F9E-EB37B0DFD8E0}"/>
    <cellStyle name="40% - Accent1 2 6 3" xfId="5795" xr:uid="{00000000-0005-0000-0000-00000A040000}"/>
    <cellStyle name="40% - Accent1 2 6 3 2" xfId="22659" xr:uid="{E4BA29D4-3429-4898-81CA-A448795AB280}"/>
    <cellStyle name="40% - Accent1 2 6 3 3" xfId="14230" xr:uid="{516CC840-978F-4509-A746-95C8CEAA1E19}"/>
    <cellStyle name="40% - Accent1 2 6 3 4" xfId="31087" xr:uid="{26BCACD1-987B-418D-92CB-32F50D1D3AA7}"/>
    <cellStyle name="40% - Accent1 2 6 4" xfId="18441" xr:uid="{EF4C216D-901A-4DDC-97C4-744539F46F18}"/>
    <cellStyle name="40% - Accent1 2 6 5" xfId="10012" xr:uid="{84CBAF38-D7C6-4386-B7EB-B9017D65F6D5}"/>
    <cellStyle name="40% - Accent1 2 6 6" xfId="26870" xr:uid="{0F63FCAB-BC57-4982-BFC1-005D937F7109}"/>
    <cellStyle name="40% - Accent1 2 7" xfId="1901" xr:uid="{00000000-0005-0000-0000-00000B040000}"/>
    <cellStyle name="40% - Accent1 2 7 2" xfId="4130" xr:uid="{00000000-0005-0000-0000-00000C040000}"/>
    <cellStyle name="40% - Accent1 2 7 2 2" xfId="8353" xr:uid="{00000000-0005-0000-0000-00000D040000}"/>
    <cellStyle name="40% - Accent1 2 7 2 2 2" xfId="25217" xr:uid="{577EF1E7-F874-488E-BDF5-06D854CDF877}"/>
    <cellStyle name="40% - Accent1 2 7 2 2 3" xfId="16788" xr:uid="{E408D35B-20CA-407A-8AA7-9F3C419DF176}"/>
    <cellStyle name="40% - Accent1 2 7 2 2 4" xfId="33645" xr:uid="{D97BC0A1-23CD-48AA-B167-1AC566552A7C}"/>
    <cellStyle name="40% - Accent1 2 7 2 3" xfId="20999" xr:uid="{02949EFB-E08F-4906-B550-6BAF19524BF3}"/>
    <cellStyle name="40% - Accent1 2 7 2 4" xfId="12570" xr:uid="{85A6D54A-0B86-41CE-8F4A-22DE892AF1AD}"/>
    <cellStyle name="40% - Accent1 2 7 2 5" xfId="29428" xr:uid="{44241C66-872F-4B4E-9AD6-9A3C27AA9DDB}"/>
    <cellStyle name="40% - Accent1 2 7 3" xfId="6208" xr:uid="{00000000-0005-0000-0000-00000E040000}"/>
    <cellStyle name="40% - Accent1 2 7 3 2" xfId="23072" xr:uid="{4E9955EA-B409-4DAA-80FC-62C4AB5F88E8}"/>
    <cellStyle name="40% - Accent1 2 7 3 3" xfId="14643" xr:uid="{CE8B2759-C1E9-4372-8DF1-6D8A8DA7C9DB}"/>
    <cellStyle name="40% - Accent1 2 7 3 4" xfId="31500" xr:uid="{A760DBD3-2B26-4C84-A0BB-44516D03304A}"/>
    <cellStyle name="40% - Accent1 2 7 4" xfId="18854" xr:uid="{E2764FE1-6841-473D-84E1-855D23809CED}"/>
    <cellStyle name="40% - Accent1 2 7 5" xfId="10425" xr:uid="{D34531CA-FFA5-4EDF-9CAD-9AD8A6217401}"/>
    <cellStyle name="40% - Accent1 2 7 6" xfId="27283" xr:uid="{1320BE68-AD73-4D7E-9E55-C80BE99C9DCF}"/>
    <cellStyle name="40% - Accent1 2 8" xfId="2314" xr:uid="{00000000-0005-0000-0000-00000F040000}"/>
    <cellStyle name="40% - Accent1 2 8 2" xfId="6621" xr:uid="{00000000-0005-0000-0000-000010040000}"/>
    <cellStyle name="40% - Accent1 2 8 2 2" xfId="23485" xr:uid="{D8269790-8812-4B36-8220-4F8FBE405CD8}"/>
    <cellStyle name="40% - Accent1 2 8 2 3" xfId="15056" xr:uid="{9231512B-F711-45AC-9A73-A876ECDE4334}"/>
    <cellStyle name="40% - Accent1 2 8 2 4" xfId="31913" xr:uid="{FBBE14A4-18F3-4E67-86D6-00F76FE34831}"/>
    <cellStyle name="40% - Accent1 2 8 3" xfId="19267" xr:uid="{0A703F14-95BC-42FC-8470-A6C834CA09A7}"/>
    <cellStyle name="40% - Accent1 2 8 4" xfId="10838" xr:uid="{CE10DEF6-7A66-4BD4-8F9D-22C3AB276AE7}"/>
    <cellStyle name="40% - Accent1 2 8 5" xfId="27696" xr:uid="{8506CB27-C516-4B0B-9576-040A5B28FAF3}"/>
    <cellStyle name="40% - Accent1 2 9" xfId="4555" xr:uid="{00000000-0005-0000-0000-000011040000}"/>
    <cellStyle name="40% - Accent1 2 9 2" xfId="21419" xr:uid="{FD44FE0B-078F-4D39-881E-2D845D8CD79A}"/>
    <cellStyle name="40% - Accent1 2 9 3" xfId="12990" xr:uid="{DBBA1AF2-3EC0-42B8-8FAD-AAB83E80E865}"/>
    <cellStyle name="40% - Accent1 2 9 4" xfId="29847" xr:uid="{F3AA8C3C-FEBC-4CA6-A148-C69CBE4789DF}"/>
    <cellStyle name="40% - Accent1 3" xfId="54" xr:uid="{00000000-0005-0000-0000-000012040000}"/>
    <cellStyle name="40% - Accent1 3 10" xfId="8776" xr:uid="{27252B18-9B74-4246-A34F-F599020D162B}"/>
    <cellStyle name="40% - Accent1 3 11" xfId="25634" xr:uid="{0170425A-5473-406F-BEB5-5A8DCCCD8854}"/>
    <cellStyle name="40% - Accent1 3 2" xfId="55" xr:uid="{00000000-0005-0000-0000-000013040000}"/>
    <cellStyle name="40% - Accent1 3 2 10" xfId="25635" xr:uid="{1E988547-B7DF-4C04-AABB-6140C3BB67BB}"/>
    <cellStyle name="40% - Accent1 3 2 2" xfId="625" xr:uid="{00000000-0005-0000-0000-000014040000}"/>
    <cellStyle name="40% - Accent1 3 2 2 2" xfId="2896" xr:uid="{00000000-0005-0000-0000-000015040000}"/>
    <cellStyle name="40% - Accent1 3 2 2 2 2" xfId="7119" xr:uid="{00000000-0005-0000-0000-000016040000}"/>
    <cellStyle name="40% - Accent1 3 2 2 2 2 2" xfId="23983" xr:uid="{F9E436FD-985D-451B-8EF2-3F7F3A421306}"/>
    <cellStyle name="40% - Accent1 3 2 2 2 2 3" xfId="15554" xr:uid="{22A944A5-7052-4EE0-8D7E-56B7BF82273A}"/>
    <cellStyle name="40% - Accent1 3 2 2 2 2 4" xfId="32411" xr:uid="{AE778340-C82B-40AA-8F71-C87BA789A978}"/>
    <cellStyle name="40% - Accent1 3 2 2 2 3" xfId="19765" xr:uid="{3371BECA-2A92-43E2-B397-E1284BD2EECD}"/>
    <cellStyle name="40% - Accent1 3 2 2 2 4" xfId="11336" xr:uid="{6A59172A-45B3-4718-9A9B-9BE40D82A37C}"/>
    <cellStyle name="40% - Accent1 3 2 2 2 5" xfId="28194" xr:uid="{70528953-476B-4234-B7B0-3B2CF7954585}"/>
    <cellStyle name="40% - Accent1 3 2 2 3" xfId="4974" xr:uid="{00000000-0005-0000-0000-000017040000}"/>
    <cellStyle name="40% - Accent1 3 2 2 3 2" xfId="21838" xr:uid="{05DD8A12-219B-4909-B707-5F5C5E12BD42}"/>
    <cellStyle name="40% - Accent1 3 2 2 3 3" xfId="13409" xr:uid="{962D3C0D-28AF-44BE-9450-6383327B434C}"/>
    <cellStyle name="40% - Accent1 3 2 2 3 4" xfId="30266" xr:uid="{954F2FCF-5D19-4C92-AFB4-63A9D94972A0}"/>
    <cellStyle name="40% - Accent1 3 2 2 4" xfId="17620" xr:uid="{849D5EEB-8665-4373-817A-9916695A3499}"/>
    <cellStyle name="40% - Accent1 3 2 2 5" xfId="9191" xr:uid="{3681722C-8AAB-4060-868F-A0B45CA8A770}"/>
    <cellStyle name="40% - Accent1 3 2 2 6" xfId="26049" xr:uid="{722FFB2D-7F6E-4AD1-84CF-BDF1A7BC211A}"/>
    <cellStyle name="40% - Accent1 3 2 3" xfId="1078" xr:uid="{00000000-0005-0000-0000-000018040000}"/>
    <cellStyle name="40% - Accent1 3 2 3 2" xfId="3309" xr:uid="{00000000-0005-0000-0000-000019040000}"/>
    <cellStyle name="40% - Accent1 3 2 3 2 2" xfId="7532" xr:uid="{00000000-0005-0000-0000-00001A040000}"/>
    <cellStyle name="40% - Accent1 3 2 3 2 2 2" xfId="24396" xr:uid="{E84F4BDB-08C4-4D96-B23E-9C37BC40FA10}"/>
    <cellStyle name="40% - Accent1 3 2 3 2 2 3" xfId="15967" xr:uid="{A330A513-069F-4A21-8824-4D72D73735D5}"/>
    <cellStyle name="40% - Accent1 3 2 3 2 2 4" xfId="32824" xr:uid="{641CF2B8-46AA-4412-8E4A-02A0BD63393F}"/>
    <cellStyle name="40% - Accent1 3 2 3 2 3" xfId="20178" xr:uid="{A9906FF1-D3E7-4AE2-A1E8-98290F14A393}"/>
    <cellStyle name="40% - Accent1 3 2 3 2 4" xfId="11749" xr:uid="{7EECD037-3C84-492A-942A-322E61831128}"/>
    <cellStyle name="40% - Accent1 3 2 3 2 5" xfId="28607" xr:uid="{9DEC8BC8-19C6-497B-B712-D583230E269D}"/>
    <cellStyle name="40% - Accent1 3 2 3 3" xfId="5387" xr:uid="{00000000-0005-0000-0000-00001B040000}"/>
    <cellStyle name="40% - Accent1 3 2 3 3 2" xfId="22251" xr:uid="{E0940CF2-3F46-4808-A92A-8E39CAFE39C0}"/>
    <cellStyle name="40% - Accent1 3 2 3 3 3" xfId="13822" xr:uid="{996124B4-649F-4C72-97C8-D2737D8C0295}"/>
    <cellStyle name="40% - Accent1 3 2 3 3 4" xfId="30679" xr:uid="{62CCF894-7DC4-41F8-B543-61678CFAF40D}"/>
    <cellStyle name="40% - Accent1 3 2 3 4" xfId="18033" xr:uid="{2ADBA223-6E64-4D6D-AD1F-CFDB4F623E4F}"/>
    <cellStyle name="40% - Accent1 3 2 3 5" xfId="9604" xr:uid="{7A42F905-30DF-470A-B120-451EE0128701}"/>
    <cellStyle name="40% - Accent1 3 2 3 6" xfId="26462" xr:uid="{7C9A61DB-3065-4907-B84E-62BD5F210BED}"/>
    <cellStyle name="40% - Accent1 3 2 4" xfId="1492" xr:uid="{00000000-0005-0000-0000-00001C040000}"/>
    <cellStyle name="40% - Accent1 3 2 4 2" xfId="3722" xr:uid="{00000000-0005-0000-0000-00001D040000}"/>
    <cellStyle name="40% - Accent1 3 2 4 2 2" xfId="7945" xr:uid="{00000000-0005-0000-0000-00001E040000}"/>
    <cellStyle name="40% - Accent1 3 2 4 2 2 2" xfId="24809" xr:uid="{FE00B76B-9AE7-45CC-89C7-6A779639592F}"/>
    <cellStyle name="40% - Accent1 3 2 4 2 2 3" xfId="16380" xr:uid="{8B2F78FD-84D7-4A7C-8BB5-4F7F166A2FDE}"/>
    <cellStyle name="40% - Accent1 3 2 4 2 2 4" xfId="33237" xr:uid="{F3D2F482-1944-41E2-9EAB-D098FA4F8A8E}"/>
    <cellStyle name="40% - Accent1 3 2 4 2 3" xfId="20591" xr:uid="{60BF2744-93F9-4948-B724-5B0BB0746DEA}"/>
    <cellStyle name="40% - Accent1 3 2 4 2 4" xfId="12162" xr:uid="{42F86E1C-CC65-4D2F-973B-14E6AA82FA35}"/>
    <cellStyle name="40% - Accent1 3 2 4 2 5" xfId="29020" xr:uid="{7D050422-239E-4365-ADED-779D5492E5DA}"/>
    <cellStyle name="40% - Accent1 3 2 4 3" xfId="5800" xr:uid="{00000000-0005-0000-0000-00001F040000}"/>
    <cellStyle name="40% - Accent1 3 2 4 3 2" xfId="22664" xr:uid="{72CD50F5-5B4C-4F1F-ABB6-1FEB0A5DEA45}"/>
    <cellStyle name="40% - Accent1 3 2 4 3 3" xfId="14235" xr:uid="{87DCCBA4-E5D4-4F08-98CC-CCEAECA66A21}"/>
    <cellStyle name="40% - Accent1 3 2 4 3 4" xfId="31092" xr:uid="{222064B4-8DB8-4948-BC5A-AE50EA50673D}"/>
    <cellStyle name="40% - Accent1 3 2 4 4" xfId="18446" xr:uid="{7FB1873D-F3CD-4F5F-8843-FCEFEBE4919C}"/>
    <cellStyle name="40% - Accent1 3 2 4 5" xfId="10017" xr:uid="{71A5EC43-9877-49C6-987B-037E6CFC615E}"/>
    <cellStyle name="40% - Accent1 3 2 4 6" xfId="26875" xr:uid="{D267F9A1-8D40-486F-B944-98DE9BDD752E}"/>
    <cellStyle name="40% - Accent1 3 2 5" xfId="1906" xr:uid="{00000000-0005-0000-0000-000020040000}"/>
    <cellStyle name="40% - Accent1 3 2 5 2" xfId="4135" xr:uid="{00000000-0005-0000-0000-000021040000}"/>
    <cellStyle name="40% - Accent1 3 2 5 2 2" xfId="8358" xr:uid="{00000000-0005-0000-0000-000022040000}"/>
    <cellStyle name="40% - Accent1 3 2 5 2 2 2" xfId="25222" xr:uid="{861270B2-C2CC-46F3-B3EE-2E477B7292EC}"/>
    <cellStyle name="40% - Accent1 3 2 5 2 2 3" xfId="16793" xr:uid="{203B95FC-0A20-47CE-96A2-9E6161EAAFF7}"/>
    <cellStyle name="40% - Accent1 3 2 5 2 2 4" xfId="33650" xr:uid="{A22A70E1-7BFA-42E4-B900-CDEC4E7BDA73}"/>
    <cellStyle name="40% - Accent1 3 2 5 2 3" xfId="21004" xr:uid="{F01B5290-5938-4085-98BC-E65D3FC0E1AE}"/>
    <cellStyle name="40% - Accent1 3 2 5 2 4" xfId="12575" xr:uid="{B18E8C3E-32D9-46C7-9E89-D781E6A11A89}"/>
    <cellStyle name="40% - Accent1 3 2 5 2 5" xfId="29433" xr:uid="{31E8F15B-EA43-4B84-B8F6-47F1279C60A0}"/>
    <cellStyle name="40% - Accent1 3 2 5 3" xfId="6213" xr:uid="{00000000-0005-0000-0000-000023040000}"/>
    <cellStyle name="40% - Accent1 3 2 5 3 2" xfId="23077" xr:uid="{7406DA2D-42D8-4AE3-A07B-F341EB41CBA6}"/>
    <cellStyle name="40% - Accent1 3 2 5 3 3" xfId="14648" xr:uid="{64009C15-11E3-44F0-BD8D-616C920D8863}"/>
    <cellStyle name="40% - Accent1 3 2 5 3 4" xfId="31505" xr:uid="{BDAF49C6-E08B-4493-A8C2-BBD1644D5799}"/>
    <cellStyle name="40% - Accent1 3 2 5 4" xfId="18859" xr:uid="{15702F7F-4268-4019-9CD1-57AF2219CE8B}"/>
    <cellStyle name="40% - Accent1 3 2 5 5" xfId="10430" xr:uid="{EE34715E-FC80-4993-AEF3-041879520340}"/>
    <cellStyle name="40% - Accent1 3 2 5 6" xfId="27288" xr:uid="{763FF620-6BD2-4D56-BACF-6950A5590766}"/>
    <cellStyle name="40% - Accent1 3 2 6" xfId="2319" xr:uid="{00000000-0005-0000-0000-000024040000}"/>
    <cellStyle name="40% - Accent1 3 2 6 2" xfId="6626" xr:uid="{00000000-0005-0000-0000-000025040000}"/>
    <cellStyle name="40% - Accent1 3 2 6 2 2" xfId="23490" xr:uid="{4275C23C-0F9E-4047-A88D-AB652A21FBD2}"/>
    <cellStyle name="40% - Accent1 3 2 6 2 3" xfId="15061" xr:uid="{23AF1E64-283E-4690-BE51-C1C77118CCA4}"/>
    <cellStyle name="40% - Accent1 3 2 6 2 4" xfId="31918" xr:uid="{67CF0928-2764-4406-BDED-7A047DC1812A}"/>
    <cellStyle name="40% - Accent1 3 2 6 3" xfId="19272" xr:uid="{9DCE307F-BF1A-4F2C-9488-782CB3E3F2A3}"/>
    <cellStyle name="40% - Accent1 3 2 6 4" xfId="10843" xr:uid="{479E08EB-DF17-48A1-BDE3-122237173C16}"/>
    <cellStyle name="40% - Accent1 3 2 6 5" xfId="27701" xr:uid="{6B1E8A71-0C55-40EB-B89E-CF2AF406A5E7}"/>
    <cellStyle name="40% - Accent1 3 2 7" xfId="4560" xr:uid="{00000000-0005-0000-0000-000026040000}"/>
    <cellStyle name="40% - Accent1 3 2 7 2" xfId="21424" xr:uid="{83001D0A-ED8A-4A30-9F60-32DF7489C80F}"/>
    <cellStyle name="40% - Accent1 3 2 7 3" xfId="12995" xr:uid="{2B88EC72-AA36-44C9-B51A-3C408E9E2291}"/>
    <cellStyle name="40% - Accent1 3 2 7 4" xfId="29852" xr:uid="{3BCE16AF-8224-480C-93BB-71D9347419E6}"/>
    <cellStyle name="40% - Accent1 3 2 8" xfId="17206" xr:uid="{4619828A-3671-4E12-84DB-75FDBF881E22}"/>
    <cellStyle name="40% - Accent1 3 2 9" xfId="8777" xr:uid="{99320FCA-96AB-47D1-86CF-7443F3A35FF3}"/>
    <cellStyle name="40% - Accent1 3 3" xfId="624" xr:uid="{00000000-0005-0000-0000-000027040000}"/>
    <cellStyle name="40% - Accent1 3 3 2" xfId="2895" xr:uid="{00000000-0005-0000-0000-000028040000}"/>
    <cellStyle name="40% - Accent1 3 3 2 2" xfId="7118" xr:uid="{00000000-0005-0000-0000-000029040000}"/>
    <cellStyle name="40% - Accent1 3 3 2 2 2" xfId="23982" xr:uid="{39326649-156C-4BAB-8519-819B8DE219EA}"/>
    <cellStyle name="40% - Accent1 3 3 2 2 3" xfId="15553" xr:uid="{3FAFA67A-044A-45F3-86AE-44921E972877}"/>
    <cellStyle name="40% - Accent1 3 3 2 2 4" xfId="32410" xr:uid="{E0C0FBEC-22EF-4FDC-81E7-89D4FA4F8F92}"/>
    <cellStyle name="40% - Accent1 3 3 2 3" xfId="19764" xr:uid="{8AFFED4C-978D-4CFC-B577-B3BCB429BCC3}"/>
    <cellStyle name="40% - Accent1 3 3 2 4" xfId="11335" xr:uid="{6DF9BA6A-53AC-4F9E-BAD2-00A57C8EB432}"/>
    <cellStyle name="40% - Accent1 3 3 2 5" xfId="28193" xr:uid="{47910B3E-9E3F-4B6D-BB73-696EA891A768}"/>
    <cellStyle name="40% - Accent1 3 3 3" xfId="4973" xr:uid="{00000000-0005-0000-0000-00002A040000}"/>
    <cellStyle name="40% - Accent1 3 3 3 2" xfId="21837" xr:uid="{C10EC911-04EB-4DDA-AD67-4C32761EEFD8}"/>
    <cellStyle name="40% - Accent1 3 3 3 3" xfId="13408" xr:uid="{34DF15BF-5B64-4C0E-A678-DADEDA4CF224}"/>
    <cellStyle name="40% - Accent1 3 3 3 4" xfId="30265" xr:uid="{77CDFEAC-A936-422F-8FC9-3967836F5218}"/>
    <cellStyle name="40% - Accent1 3 3 4" xfId="17619" xr:uid="{5D920ECC-7182-4286-97F2-B4E5A9AA80CE}"/>
    <cellStyle name="40% - Accent1 3 3 5" xfId="9190" xr:uid="{D752566B-F971-4796-822F-832C50597963}"/>
    <cellStyle name="40% - Accent1 3 3 6" xfId="26048" xr:uid="{6320B684-A0C7-4F02-929A-00D86BCD968A}"/>
    <cellStyle name="40% - Accent1 3 4" xfId="1077" xr:uid="{00000000-0005-0000-0000-00002B040000}"/>
    <cellStyle name="40% - Accent1 3 4 2" xfId="3308" xr:uid="{00000000-0005-0000-0000-00002C040000}"/>
    <cellStyle name="40% - Accent1 3 4 2 2" xfId="7531" xr:uid="{00000000-0005-0000-0000-00002D040000}"/>
    <cellStyle name="40% - Accent1 3 4 2 2 2" xfId="24395" xr:uid="{048242E9-DF95-41E0-A503-FDA73AF0AE59}"/>
    <cellStyle name="40% - Accent1 3 4 2 2 3" xfId="15966" xr:uid="{5D9497D0-DABD-468D-9BAE-AB9328AF8730}"/>
    <cellStyle name="40% - Accent1 3 4 2 2 4" xfId="32823" xr:uid="{83198558-A48A-490B-903B-9782F4A80BC9}"/>
    <cellStyle name="40% - Accent1 3 4 2 3" xfId="20177" xr:uid="{CE616C58-03B2-4FAE-BFB1-CE1EC8A154E3}"/>
    <cellStyle name="40% - Accent1 3 4 2 4" xfId="11748" xr:uid="{514A4C99-B465-4B6D-B05E-79231E13B088}"/>
    <cellStyle name="40% - Accent1 3 4 2 5" xfId="28606" xr:uid="{1C22AE91-25E0-4A35-992C-26F194692434}"/>
    <cellStyle name="40% - Accent1 3 4 3" xfId="5386" xr:uid="{00000000-0005-0000-0000-00002E040000}"/>
    <cellStyle name="40% - Accent1 3 4 3 2" xfId="22250" xr:uid="{9537AE2D-0635-49BE-AE4A-07B25EFE731B}"/>
    <cellStyle name="40% - Accent1 3 4 3 3" xfId="13821" xr:uid="{CF512891-7E29-4FEC-A43D-9BA68DB14D43}"/>
    <cellStyle name="40% - Accent1 3 4 3 4" xfId="30678" xr:uid="{2B3E37FB-4C38-4953-9F99-5D5B201CBC3A}"/>
    <cellStyle name="40% - Accent1 3 4 4" xfId="18032" xr:uid="{5C295CAA-D291-42A6-A92C-5C5E3B2862FE}"/>
    <cellStyle name="40% - Accent1 3 4 5" xfId="9603" xr:uid="{FE81F638-FF35-4635-B564-883C4394589D}"/>
    <cellStyle name="40% - Accent1 3 4 6" xfId="26461" xr:uid="{DFD5A7A3-8B00-4F29-B93F-AA0E83CA0794}"/>
    <cellStyle name="40% - Accent1 3 5" xfId="1491" xr:uid="{00000000-0005-0000-0000-00002F040000}"/>
    <cellStyle name="40% - Accent1 3 5 2" xfId="3721" xr:uid="{00000000-0005-0000-0000-000030040000}"/>
    <cellStyle name="40% - Accent1 3 5 2 2" xfId="7944" xr:uid="{00000000-0005-0000-0000-000031040000}"/>
    <cellStyle name="40% - Accent1 3 5 2 2 2" xfId="24808" xr:uid="{B66C5F85-F5E9-49CE-B896-603C8915338B}"/>
    <cellStyle name="40% - Accent1 3 5 2 2 3" xfId="16379" xr:uid="{A30D2BF9-E231-4F72-829F-BE50BD400143}"/>
    <cellStyle name="40% - Accent1 3 5 2 2 4" xfId="33236" xr:uid="{B0FD4C22-A281-47C0-8AF9-0FC9CDE26AA3}"/>
    <cellStyle name="40% - Accent1 3 5 2 3" xfId="20590" xr:uid="{7E85D5BF-3AB3-4057-B832-C35C9D2AAAA7}"/>
    <cellStyle name="40% - Accent1 3 5 2 4" xfId="12161" xr:uid="{37D339F5-3075-451F-8DA5-B05DCCBB58D1}"/>
    <cellStyle name="40% - Accent1 3 5 2 5" xfId="29019" xr:uid="{5155E923-72BD-4416-8CAD-C5FD2F1E11B8}"/>
    <cellStyle name="40% - Accent1 3 5 3" xfId="5799" xr:uid="{00000000-0005-0000-0000-000032040000}"/>
    <cellStyle name="40% - Accent1 3 5 3 2" xfId="22663" xr:uid="{E667FAFE-F52C-49C8-BE66-DCCA9D83BCEC}"/>
    <cellStyle name="40% - Accent1 3 5 3 3" xfId="14234" xr:uid="{4B0C10CD-B3E2-4906-A9DF-9E18A5D0A22C}"/>
    <cellStyle name="40% - Accent1 3 5 3 4" xfId="31091" xr:uid="{52EB025E-E1EE-47BB-978A-363C6B11A722}"/>
    <cellStyle name="40% - Accent1 3 5 4" xfId="18445" xr:uid="{0D939CF1-FFC8-402A-BF3E-E45BB6078E0A}"/>
    <cellStyle name="40% - Accent1 3 5 5" xfId="10016" xr:uid="{3C22FBA1-6EA2-4A47-9D80-7A7E4A66C368}"/>
    <cellStyle name="40% - Accent1 3 5 6" xfId="26874" xr:uid="{B4608011-89CE-426D-831C-7DDC117EE35E}"/>
    <cellStyle name="40% - Accent1 3 6" xfId="1905" xr:uid="{00000000-0005-0000-0000-000033040000}"/>
    <cellStyle name="40% - Accent1 3 6 2" xfId="4134" xr:uid="{00000000-0005-0000-0000-000034040000}"/>
    <cellStyle name="40% - Accent1 3 6 2 2" xfId="8357" xr:uid="{00000000-0005-0000-0000-000035040000}"/>
    <cellStyle name="40% - Accent1 3 6 2 2 2" xfId="25221" xr:uid="{5C3497E4-51D1-42A6-B5B2-B884300A473E}"/>
    <cellStyle name="40% - Accent1 3 6 2 2 3" xfId="16792" xr:uid="{25DA4E0C-CA28-4AFE-97FC-0A22D0BC4EF6}"/>
    <cellStyle name="40% - Accent1 3 6 2 2 4" xfId="33649" xr:uid="{4C4EDE2A-6A85-4C12-B017-FB7067C81BF2}"/>
    <cellStyle name="40% - Accent1 3 6 2 3" xfId="21003" xr:uid="{52C5B877-4153-48B4-BCB3-F832C4372D07}"/>
    <cellStyle name="40% - Accent1 3 6 2 4" xfId="12574" xr:uid="{94828555-ED0B-4939-970E-69041379E98D}"/>
    <cellStyle name="40% - Accent1 3 6 2 5" xfId="29432" xr:uid="{E41E3C63-131E-42D4-A222-1CAD62CA6D64}"/>
    <cellStyle name="40% - Accent1 3 6 3" xfId="6212" xr:uid="{00000000-0005-0000-0000-000036040000}"/>
    <cellStyle name="40% - Accent1 3 6 3 2" xfId="23076" xr:uid="{933C7F3F-B9CA-4EC3-A116-281EBA6422C8}"/>
    <cellStyle name="40% - Accent1 3 6 3 3" xfId="14647" xr:uid="{FDD016AF-3462-45F5-8C8B-9692FE12CBD8}"/>
    <cellStyle name="40% - Accent1 3 6 3 4" xfId="31504" xr:uid="{6E4D29C6-C9B0-4EAC-9105-7406E727DF52}"/>
    <cellStyle name="40% - Accent1 3 6 4" xfId="18858" xr:uid="{52F8F977-D580-4D29-8358-CE6F010A77ED}"/>
    <cellStyle name="40% - Accent1 3 6 5" xfId="10429" xr:uid="{47AAFC0F-7667-4DC6-A5D5-422BD972EF4B}"/>
    <cellStyle name="40% - Accent1 3 6 6" xfId="27287" xr:uid="{5FA0A7DF-6AFA-47F4-977C-BCA7C706FCC7}"/>
    <cellStyle name="40% - Accent1 3 7" xfId="2318" xr:uid="{00000000-0005-0000-0000-000037040000}"/>
    <cellStyle name="40% - Accent1 3 7 2" xfId="6625" xr:uid="{00000000-0005-0000-0000-000038040000}"/>
    <cellStyle name="40% - Accent1 3 7 2 2" xfId="23489" xr:uid="{CE47D4D2-86A2-4D91-9794-156EBA115FE0}"/>
    <cellStyle name="40% - Accent1 3 7 2 3" xfId="15060" xr:uid="{88C261D3-08F2-4DBA-B023-AEAE88C91D8A}"/>
    <cellStyle name="40% - Accent1 3 7 2 4" xfId="31917" xr:uid="{ADD91C44-38DB-4659-9B20-E3E277D393AD}"/>
    <cellStyle name="40% - Accent1 3 7 3" xfId="19271" xr:uid="{748CAE25-A4B2-47CC-BBE1-3976F7ADFD51}"/>
    <cellStyle name="40% - Accent1 3 7 4" xfId="10842" xr:uid="{2F1B4BDA-59E0-44B5-8DD7-B118E7990F58}"/>
    <cellStyle name="40% - Accent1 3 7 5" xfId="27700" xr:uid="{A508492D-3879-4016-9635-D6216B697AE0}"/>
    <cellStyle name="40% - Accent1 3 8" xfId="4559" xr:uid="{00000000-0005-0000-0000-000039040000}"/>
    <cellStyle name="40% - Accent1 3 8 2" xfId="21423" xr:uid="{9E2117D7-5EB9-4E99-AC7A-713ED11AFD48}"/>
    <cellStyle name="40% - Accent1 3 8 3" xfId="12994" xr:uid="{AEF60667-0654-4C97-BC45-C39051A5B7E7}"/>
    <cellStyle name="40% - Accent1 3 8 4" xfId="29851" xr:uid="{262FD50A-5E73-403B-A281-48967C5F4696}"/>
    <cellStyle name="40% - Accent1 3 9" xfId="17205" xr:uid="{8E944E09-48CB-4CA7-AEAD-84D607F47256}"/>
    <cellStyle name="40% - Accent1 4" xfId="56" xr:uid="{00000000-0005-0000-0000-00003A040000}"/>
    <cellStyle name="40% - Accent1 4 10" xfId="25636" xr:uid="{D87CA6A4-7CEC-4410-B07A-2049620F8D26}"/>
    <cellStyle name="40% - Accent1 4 2" xfId="626" xr:uid="{00000000-0005-0000-0000-00003B040000}"/>
    <cellStyle name="40% - Accent1 4 2 2" xfId="2897" xr:uid="{00000000-0005-0000-0000-00003C040000}"/>
    <cellStyle name="40% - Accent1 4 2 2 2" xfId="7120" xr:uid="{00000000-0005-0000-0000-00003D040000}"/>
    <cellStyle name="40% - Accent1 4 2 2 2 2" xfId="23984" xr:uid="{412D0564-4330-4B8C-B6E7-81C310881103}"/>
    <cellStyle name="40% - Accent1 4 2 2 2 3" xfId="15555" xr:uid="{C6A59496-AF42-4CD4-B726-9C52E07F7437}"/>
    <cellStyle name="40% - Accent1 4 2 2 2 4" xfId="32412" xr:uid="{E2FDEE88-3821-403E-A794-ACAA86FA834F}"/>
    <cellStyle name="40% - Accent1 4 2 2 3" xfId="19766" xr:uid="{6202E611-3C92-42A1-93EB-AFAC5CC13FBE}"/>
    <cellStyle name="40% - Accent1 4 2 2 4" xfId="11337" xr:uid="{B9E6240B-5F2A-4D51-BB7A-ED0F58F31952}"/>
    <cellStyle name="40% - Accent1 4 2 2 5" xfId="28195" xr:uid="{B21215C3-8122-4DB3-8353-DC7C78673851}"/>
    <cellStyle name="40% - Accent1 4 2 3" xfId="4975" xr:uid="{00000000-0005-0000-0000-00003E040000}"/>
    <cellStyle name="40% - Accent1 4 2 3 2" xfId="21839" xr:uid="{CA8DE01F-9E26-4F15-8D19-0E0DBD3DC1DC}"/>
    <cellStyle name="40% - Accent1 4 2 3 3" xfId="13410" xr:uid="{FDB0B202-E3AD-4126-B95F-6388EE906695}"/>
    <cellStyle name="40% - Accent1 4 2 3 4" xfId="30267" xr:uid="{E171920A-8838-481B-8BE0-51D36606FE22}"/>
    <cellStyle name="40% - Accent1 4 2 4" xfId="17621" xr:uid="{8D94B630-9C4E-4A9B-8428-82A8C377319F}"/>
    <cellStyle name="40% - Accent1 4 2 5" xfId="9192" xr:uid="{50399B86-CF76-4D93-A3A6-CDB619622B41}"/>
    <cellStyle name="40% - Accent1 4 2 6" xfId="26050" xr:uid="{ECD9B226-2259-4B58-8E69-2ADEBEF63853}"/>
    <cellStyle name="40% - Accent1 4 3" xfId="1079" xr:uid="{00000000-0005-0000-0000-00003F040000}"/>
    <cellStyle name="40% - Accent1 4 3 2" xfId="3310" xr:uid="{00000000-0005-0000-0000-000040040000}"/>
    <cellStyle name="40% - Accent1 4 3 2 2" xfId="7533" xr:uid="{00000000-0005-0000-0000-000041040000}"/>
    <cellStyle name="40% - Accent1 4 3 2 2 2" xfId="24397" xr:uid="{E9C1185A-23E6-453C-99AE-A3926FC068D1}"/>
    <cellStyle name="40% - Accent1 4 3 2 2 3" xfId="15968" xr:uid="{9B3AD3DD-3FF5-4067-B77A-6812E20AE622}"/>
    <cellStyle name="40% - Accent1 4 3 2 2 4" xfId="32825" xr:uid="{F8C99AA0-8D82-4A08-8DED-378DCB8B9E97}"/>
    <cellStyle name="40% - Accent1 4 3 2 3" xfId="20179" xr:uid="{96D53ACD-76C6-4C6E-BE9C-73539F6ED575}"/>
    <cellStyle name="40% - Accent1 4 3 2 4" xfId="11750" xr:uid="{DF378B75-546B-4FA7-AE82-14A729B5F888}"/>
    <cellStyle name="40% - Accent1 4 3 2 5" xfId="28608" xr:uid="{DC2DF113-E00C-41FF-AC48-A2D667602F3B}"/>
    <cellStyle name="40% - Accent1 4 3 3" xfId="5388" xr:uid="{00000000-0005-0000-0000-000042040000}"/>
    <cellStyle name="40% - Accent1 4 3 3 2" xfId="22252" xr:uid="{1EB9BC11-7022-4B55-9640-62EB962038B8}"/>
    <cellStyle name="40% - Accent1 4 3 3 3" xfId="13823" xr:uid="{95D4FA5E-85AA-429D-9EE2-DE3FCA481D0E}"/>
    <cellStyle name="40% - Accent1 4 3 3 4" xfId="30680" xr:uid="{E767BB99-C4D9-4FE0-BBE7-65AAAC2711FB}"/>
    <cellStyle name="40% - Accent1 4 3 4" xfId="18034" xr:uid="{B1D18730-F5C0-4865-B33E-5CD47FA6F087}"/>
    <cellStyle name="40% - Accent1 4 3 5" xfId="9605" xr:uid="{83304AF3-C361-496C-A3CE-3BAE65F08635}"/>
    <cellStyle name="40% - Accent1 4 3 6" xfId="26463" xr:uid="{8CF3230A-C653-4056-AF5F-7DAEE6757652}"/>
    <cellStyle name="40% - Accent1 4 4" xfId="1493" xr:uid="{00000000-0005-0000-0000-000043040000}"/>
    <cellStyle name="40% - Accent1 4 4 2" xfId="3723" xr:uid="{00000000-0005-0000-0000-000044040000}"/>
    <cellStyle name="40% - Accent1 4 4 2 2" xfId="7946" xr:uid="{00000000-0005-0000-0000-000045040000}"/>
    <cellStyle name="40% - Accent1 4 4 2 2 2" xfId="24810" xr:uid="{9E85D569-8152-4A28-9987-5BADA53C26FD}"/>
    <cellStyle name="40% - Accent1 4 4 2 2 3" xfId="16381" xr:uid="{707DDA21-96AE-42E6-A1FE-5892F442AC5B}"/>
    <cellStyle name="40% - Accent1 4 4 2 2 4" xfId="33238" xr:uid="{0C6A021E-4CFA-405E-97E8-C134BC3F56FA}"/>
    <cellStyle name="40% - Accent1 4 4 2 3" xfId="20592" xr:uid="{4FB2A671-DD91-4647-81E1-38C47CD79143}"/>
    <cellStyle name="40% - Accent1 4 4 2 4" xfId="12163" xr:uid="{DBFEB4EA-791B-4C3D-A4D5-676CAE89F7F2}"/>
    <cellStyle name="40% - Accent1 4 4 2 5" xfId="29021" xr:uid="{37B2D47A-9FF5-4BE2-884B-BC4B6E0E6427}"/>
    <cellStyle name="40% - Accent1 4 4 3" xfId="5801" xr:uid="{00000000-0005-0000-0000-000046040000}"/>
    <cellStyle name="40% - Accent1 4 4 3 2" xfId="22665" xr:uid="{06AA461E-820C-448A-8F34-901929D190A7}"/>
    <cellStyle name="40% - Accent1 4 4 3 3" xfId="14236" xr:uid="{B115A207-D612-4B86-899D-CD5573E34435}"/>
    <cellStyle name="40% - Accent1 4 4 3 4" xfId="31093" xr:uid="{F8158377-7647-4C32-905A-9AE043568D02}"/>
    <cellStyle name="40% - Accent1 4 4 4" xfId="18447" xr:uid="{3257585B-550B-4A3E-BB4B-72F0CB8FD45A}"/>
    <cellStyle name="40% - Accent1 4 4 5" xfId="10018" xr:uid="{A57B3BF3-0C6E-47B0-9937-8032B42683C6}"/>
    <cellStyle name="40% - Accent1 4 4 6" xfId="26876" xr:uid="{3CEF5CF2-869A-4B4F-B4BD-C02091CE5CF8}"/>
    <cellStyle name="40% - Accent1 4 5" xfId="1907" xr:uid="{00000000-0005-0000-0000-000047040000}"/>
    <cellStyle name="40% - Accent1 4 5 2" xfId="4136" xr:uid="{00000000-0005-0000-0000-000048040000}"/>
    <cellStyle name="40% - Accent1 4 5 2 2" xfId="8359" xr:uid="{00000000-0005-0000-0000-000049040000}"/>
    <cellStyle name="40% - Accent1 4 5 2 2 2" xfId="25223" xr:uid="{14245C3C-FE35-46DD-93F6-93DB4EDD87D9}"/>
    <cellStyle name="40% - Accent1 4 5 2 2 3" xfId="16794" xr:uid="{40B34D70-A3B4-4746-99BE-7AAD32094333}"/>
    <cellStyle name="40% - Accent1 4 5 2 2 4" xfId="33651" xr:uid="{BC8C3F9D-5C19-4773-A53D-05ED2170FC37}"/>
    <cellStyle name="40% - Accent1 4 5 2 3" xfId="21005" xr:uid="{4C3A8EA6-48E5-473C-8244-A7040CB9061E}"/>
    <cellStyle name="40% - Accent1 4 5 2 4" xfId="12576" xr:uid="{832261FE-BA76-4B53-909F-2FDF0AA80132}"/>
    <cellStyle name="40% - Accent1 4 5 2 5" xfId="29434" xr:uid="{6769AB72-BBCC-4A04-9C2F-5813FF2C0A63}"/>
    <cellStyle name="40% - Accent1 4 5 3" xfId="6214" xr:uid="{00000000-0005-0000-0000-00004A040000}"/>
    <cellStyle name="40% - Accent1 4 5 3 2" xfId="23078" xr:uid="{1CCA5274-F3A9-4EB8-8710-A6665F7BE3DE}"/>
    <cellStyle name="40% - Accent1 4 5 3 3" xfId="14649" xr:uid="{97B00B49-948A-4797-A1FB-B8B0179711E2}"/>
    <cellStyle name="40% - Accent1 4 5 3 4" xfId="31506" xr:uid="{D0A39D76-F4D1-4844-BF39-EF62A8CA0322}"/>
    <cellStyle name="40% - Accent1 4 5 4" xfId="18860" xr:uid="{925FD559-399D-447A-8047-0DDBFE6E34EF}"/>
    <cellStyle name="40% - Accent1 4 5 5" xfId="10431" xr:uid="{57D40ABC-D82D-42F1-8C27-8918FA3D5F90}"/>
    <cellStyle name="40% - Accent1 4 5 6" xfId="27289" xr:uid="{9813A4EA-1DDF-4824-A3A8-531A741C2EB7}"/>
    <cellStyle name="40% - Accent1 4 6" xfId="2320" xr:uid="{00000000-0005-0000-0000-00004B040000}"/>
    <cellStyle name="40% - Accent1 4 6 2" xfId="6627" xr:uid="{00000000-0005-0000-0000-00004C040000}"/>
    <cellStyle name="40% - Accent1 4 6 2 2" xfId="23491" xr:uid="{9E188E7A-03D0-48FA-A443-4293766406CB}"/>
    <cellStyle name="40% - Accent1 4 6 2 3" xfId="15062" xr:uid="{80CBADB5-7EDD-4476-B7C6-657945E5EAB2}"/>
    <cellStyle name="40% - Accent1 4 6 2 4" xfId="31919" xr:uid="{FCE4AABA-6C16-4797-9DB9-7B2AD3CF7069}"/>
    <cellStyle name="40% - Accent1 4 6 3" xfId="19273" xr:uid="{66AA758D-40E6-40CE-A2DE-66740A69F115}"/>
    <cellStyle name="40% - Accent1 4 6 4" xfId="10844" xr:uid="{9EBCC23C-F3E0-4AC6-8299-0046A89A8019}"/>
    <cellStyle name="40% - Accent1 4 6 5" xfId="27702" xr:uid="{C90B20B7-36E4-4337-ABEB-AD87CA88D4DC}"/>
    <cellStyle name="40% - Accent1 4 7" xfId="4561" xr:uid="{00000000-0005-0000-0000-00004D040000}"/>
    <cellStyle name="40% - Accent1 4 7 2" xfId="21425" xr:uid="{A0543E35-E524-4C0E-96CB-4A08C85C6667}"/>
    <cellStyle name="40% - Accent1 4 7 3" xfId="12996" xr:uid="{194EED5A-FC90-480D-BF70-6BB211185821}"/>
    <cellStyle name="40% - Accent1 4 7 4" xfId="29853" xr:uid="{9FA0EFF1-7563-47BA-AC16-B9B88F58681A}"/>
    <cellStyle name="40% - Accent1 4 8" xfId="17207" xr:uid="{091AF4E9-5D1C-4B88-89B1-DEE20679C94E}"/>
    <cellStyle name="40% - Accent1 4 9" xfId="8778" xr:uid="{959A78E7-EDF4-4E82-920A-A0ACA163654F}"/>
    <cellStyle name="40% - Accent1 5" xfId="619" xr:uid="{00000000-0005-0000-0000-00004E040000}"/>
    <cellStyle name="40% - Accent1 5 2" xfId="2890" xr:uid="{00000000-0005-0000-0000-00004F040000}"/>
    <cellStyle name="40% - Accent1 5 2 2" xfId="7113" xr:uid="{00000000-0005-0000-0000-000050040000}"/>
    <cellStyle name="40% - Accent1 5 2 2 2" xfId="23977" xr:uid="{972317BC-6DF5-436B-A306-5D7D53639A60}"/>
    <cellStyle name="40% - Accent1 5 2 2 3" xfId="15548" xr:uid="{5E590409-86CF-47D6-85F5-FA9505A7695D}"/>
    <cellStyle name="40% - Accent1 5 2 2 4" xfId="32405" xr:uid="{6B43CAEA-C63D-4010-93D7-94BACE1B642C}"/>
    <cellStyle name="40% - Accent1 5 2 3" xfId="19759" xr:uid="{B34A4755-7680-4E68-A9DE-D0BB9DDA872E}"/>
    <cellStyle name="40% - Accent1 5 2 4" xfId="11330" xr:uid="{E7A90912-9026-4E53-9D63-1BA81CBDB4DD}"/>
    <cellStyle name="40% - Accent1 5 2 5" xfId="28188" xr:uid="{9812DF6E-0006-43B4-A736-ED4BBEBE75D1}"/>
    <cellStyle name="40% - Accent1 5 3" xfId="4968" xr:uid="{00000000-0005-0000-0000-000051040000}"/>
    <cellStyle name="40% - Accent1 5 3 2" xfId="21832" xr:uid="{729D4FFD-D86C-49A7-812C-85F312FFC27A}"/>
    <cellStyle name="40% - Accent1 5 3 3" xfId="13403" xr:uid="{9C341218-E945-4104-A892-1CD2A97F8FDB}"/>
    <cellStyle name="40% - Accent1 5 3 4" xfId="30260" xr:uid="{AC9AC7E0-84D2-438A-8734-43D3CBEA788D}"/>
    <cellStyle name="40% - Accent1 5 4" xfId="17614" xr:uid="{3F122690-1E5A-42E9-925C-5F87922A66BA}"/>
    <cellStyle name="40% - Accent1 5 5" xfId="9185" xr:uid="{D57A5886-B02C-4225-AEC7-B3F100BFDF6C}"/>
    <cellStyle name="40% - Accent1 5 6" xfId="26043" xr:uid="{FC8C38F1-A91D-407E-AA2E-E5B509A14218}"/>
    <cellStyle name="40% - Accent1 6" xfId="1072" xr:uid="{00000000-0005-0000-0000-000052040000}"/>
    <cellStyle name="40% - Accent1 6 2" xfId="3303" xr:uid="{00000000-0005-0000-0000-000053040000}"/>
    <cellStyle name="40% - Accent1 6 2 2" xfId="7526" xr:uid="{00000000-0005-0000-0000-000054040000}"/>
    <cellStyle name="40% - Accent1 6 2 2 2" xfId="24390" xr:uid="{BE948560-AA33-448E-8660-D166F6A3EDBD}"/>
    <cellStyle name="40% - Accent1 6 2 2 3" xfId="15961" xr:uid="{8D76AFD1-792B-4BAC-9CD8-1A4CBEA9EF2A}"/>
    <cellStyle name="40% - Accent1 6 2 2 4" xfId="32818" xr:uid="{F1F25B05-5B59-4A8A-9D16-9AAA4DEFAAC9}"/>
    <cellStyle name="40% - Accent1 6 2 3" xfId="20172" xr:uid="{4AF51571-9E87-4E88-A7FB-B276378F446C}"/>
    <cellStyle name="40% - Accent1 6 2 4" xfId="11743" xr:uid="{4AC0A537-4FD6-447D-8D86-E5ED8022636F}"/>
    <cellStyle name="40% - Accent1 6 2 5" xfId="28601" xr:uid="{D7179150-713D-4EC7-B61E-A8D5640F7DE8}"/>
    <cellStyle name="40% - Accent1 6 3" xfId="5381" xr:uid="{00000000-0005-0000-0000-000055040000}"/>
    <cellStyle name="40% - Accent1 6 3 2" xfId="22245" xr:uid="{E993859B-6C2C-4358-8E12-D7625EA8CECF}"/>
    <cellStyle name="40% - Accent1 6 3 3" xfId="13816" xr:uid="{5FE83F1A-17A5-4A8C-8F63-C92DE30F3140}"/>
    <cellStyle name="40% - Accent1 6 3 4" xfId="30673" xr:uid="{B89DC529-98F8-4DE9-B6A8-3F46B430124D}"/>
    <cellStyle name="40% - Accent1 6 4" xfId="18027" xr:uid="{09114EF3-DCEA-4548-968F-27E336A889B4}"/>
    <cellStyle name="40% - Accent1 6 5" xfId="9598" xr:uid="{C63F48D0-7738-404F-AB41-900F189AA923}"/>
    <cellStyle name="40% - Accent1 6 6" xfId="26456" xr:uid="{D861D161-91FB-420A-94E2-DF4D13330CF8}"/>
    <cellStyle name="40% - Accent1 7" xfId="1486" xr:uid="{00000000-0005-0000-0000-000056040000}"/>
    <cellStyle name="40% - Accent1 7 2" xfId="3716" xr:uid="{00000000-0005-0000-0000-000057040000}"/>
    <cellStyle name="40% - Accent1 7 2 2" xfId="7939" xr:uid="{00000000-0005-0000-0000-000058040000}"/>
    <cellStyle name="40% - Accent1 7 2 2 2" xfId="24803" xr:uid="{397A6DDB-606D-447C-9F86-F583134E4F40}"/>
    <cellStyle name="40% - Accent1 7 2 2 3" xfId="16374" xr:uid="{33B27EAC-2D16-47F7-A440-8C094C2E0200}"/>
    <cellStyle name="40% - Accent1 7 2 2 4" xfId="33231" xr:uid="{6B226CA6-12D9-4DA2-AA0B-EFBEE0A2AB56}"/>
    <cellStyle name="40% - Accent1 7 2 3" xfId="20585" xr:uid="{1B80DC30-AA0A-4366-8171-AEC995403FBA}"/>
    <cellStyle name="40% - Accent1 7 2 4" xfId="12156" xr:uid="{98F8C4E5-E8F4-44D9-A4B0-70D9207CBBAB}"/>
    <cellStyle name="40% - Accent1 7 2 5" xfId="29014" xr:uid="{8FEBCF0D-2F64-484D-834E-D1C6FB23FC4E}"/>
    <cellStyle name="40% - Accent1 7 3" xfId="5794" xr:uid="{00000000-0005-0000-0000-000059040000}"/>
    <cellStyle name="40% - Accent1 7 3 2" xfId="22658" xr:uid="{89386759-E9F2-40EE-9578-465F06D0A171}"/>
    <cellStyle name="40% - Accent1 7 3 3" xfId="14229" xr:uid="{B9C73BF8-22E4-4073-ADF8-788A718426C4}"/>
    <cellStyle name="40% - Accent1 7 3 4" xfId="31086" xr:uid="{34B9D76A-D7DD-402B-AC0B-44661DD2EFB0}"/>
    <cellStyle name="40% - Accent1 7 4" xfId="18440" xr:uid="{484E898A-2045-4485-BCD1-442BC9727D88}"/>
    <cellStyle name="40% - Accent1 7 5" xfId="10011" xr:uid="{9DF84617-9E2F-49CE-8D59-4F5575F7D9BE}"/>
    <cellStyle name="40% - Accent1 7 6" xfId="26869" xr:uid="{D9F87F49-ADF4-4F2B-BFB2-AA1F514CDCB3}"/>
    <cellStyle name="40% - Accent1 8" xfId="1900" xr:uid="{00000000-0005-0000-0000-00005A040000}"/>
    <cellStyle name="40% - Accent1 8 2" xfId="4129" xr:uid="{00000000-0005-0000-0000-00005B040000}"/>
    <cellStyle name="40% - Accent1 8 2 2" xfId="8352" xr:uid="{00000000-0005-0000-0000-00005C040000}"/>
    <cellStyle name="40% - Accent1 8 2 2 2" xfId="25216" xr:uid="{4E3E8052-30A7-4FB7-BA21-C029D5AB80AB}"/>
    <cellStyle name="40% - Accent1 8 2 2 3" xfId="16787" xr:uid="{EBD72F3A-06AB-45CC-8596-12D122D01067}"/>
    <cellStyle name="40% - Accent1 8 2 2 4" xfId="33644" xr:uid="{4959ABEB-C259-4A42-953F-FC5587BB9838}"/>
    <cellStyle name="40% - Accent1 8 2 3" xfId="20998" xr:uid="{BEF78888-8544-4A6E-9545-23CE5A7D2838}"/>
    <cellStyle name="40% - Accent1 8 2 4" xfId="12569" xr:uid="{979CB346-1E93-48D5-85F5-61A39257E2AC}"/>
    <cellStyle name="40% - Accent1 8 2 5" xfId="29427" xr:uid="{94193263-8B3E-46D5-A4B7-4449426C5590}"/>
    <cellStyle name="40% - Accent1 8 3" xfId="6207" xr:uid="{00000000-0005-0000-0000-00005D040000}"/>
    <cellStyle name="40% - Accent1 8 3 2" xfId="23071" xr:uid="{EC1A9782-B097-49D2-A31C-1BB9E33180ED}"/>
    <cellStyle name="40% - Accent1 8 3 3" xfId="14642" xr:uid="{F2971E00-13D2-4B6E-8B9D-43FC0DC23A8D}"/>
    <cellStyle name="40% - Accent1 8 3 4" xfId="31499" xr:uid="{4B1FEFE6-0B95-47F9-95D7-FB0CE7947816}"/>
    <cellStyle name="40% - Accent1 8 4" xfId="18853" xr:uid="{8BD7F9BA-1CDD-4340-BC8F-BD6972AD7659}"/>
    <cellStyle name="40% - Accent1 8 5" xfId="10424" xr:uid="{6D82E840-F0DD-45B0-B0D6-AA78342A282C}"/>
    <cellStyle name="40% - Accent1 8 6" xfId="27282" xr:uid="{0D65D7B9-7208-4439-89C8-ABFCC97C76AF}"/>
    <cellStyle name="40% - Accent1 9" xfId="2313" xr:uid="{00000000-0005-0000-0000-00005E040000}"/>
    <cellStyle name="40% - Accent1 9 2" xfId="6620" xr:uid="{00000000-0005-0000-0000-00005F040000}"/>
    <cellStyle name="40% - Accent1 9 2 2" xfId="23484" xr:uid="{557C3C62-01D6-44F7-B196-09AD08C53854}"/>
    <cellStyle name="40% - Accent1 9 2 3" xfId="15055" xr:uid="{EE4ABCD2-0E93-4C37-B51B-B674F3A0E86E}"/>
    <cellStyle name="40% - Accent1 9 2 4" xfId="31912" xr:uid="{FFEBBAD9-D675-45DA-8E03-355E97A90181}"/>
    <cellStyle name="40% - Accent1 9 3" xfId="19266" xr:uid="{7C8F0C43-4C09-43B5-AE2E-AB5F9ED5630C}"/>
    <cellStyle name="40% - Accent1 9 4" xfId="10837" xr:uid="{1C9BAB91-265B-44F6-9828-CDA6910A4148}"/>
    <cellStyle name="40% - Accent1 9 5" xfId="27695" xr:uid="{57345715-B0D9-4130-9826-CBFEFAC7E3A8}"/>
    <cellStyle name="40% - Accent2" xfId="57" builtinId="35" customBuiltin="1"/>
    <cellStyle name="40% - Accent2 10" xfId="4562" xr:uid="{00000000-0005-0000-0000-000061040000}"/>
    <cellStyle name="40% - Accent2 10 2" xfId="21426" xr:uid="{2E02AA28-2D18-4631-BC95-3764BFD0C9A3}"/>
    <cellStyle name="40% - Accent2 10 3" xfId="12997" xr:uid="{A967CFAA-BD11-4C3B-92FE-5901A7F09222}"/>
    <cellStyle name="40% - Accent2 10 4" xfId="29854" xr:uid="{4A976E8B-9BC8-45D5-A103-CDB6BAD36CA0}"/>
    <cellStyle name="40% - Accent2 11" xfId="17208" xr:uid="{99BE3C22-CDDD-4628-8F37-12E06A982C1B}"/>
    <cellStyle name="40% - Accent2 12" xfId="8779" xr:uid="{DD487F04-2778-427C-9BDF-D2982686C2C8}"/>
    <cellStyle name="40% - Accent2 13" xfId="25637" xr:uid="{2CF01F1E-FD70-47C0-8D46-9EE1D714D92A}"/>
    <cellStyle name="40% - Accent2 2" xfId="58" xr:uid="{00000000-0005-0000-0000-000062040000}"/>
    <cellStyle name="40% - Accent2 2 10" xfId="17209" xr:uid="{9ACFBB1F-46D8-4E1E-976B-8502AD605779}"/>
    <cellStyle name="40% - Accent2 2 11" xfId="8780" xr:uid="{12C45C49-0C5F-444B-B13B-01A18DAEF981}"/>
    <cellStyle name="40% - Accent2 2 12" xfId="25638" xr:uid="{20544123-0549-43DD-BC3F-465EAAA9A91A}"/>
    <cellStyle name="40% - Accent2 2 2" xfId="59" xr:uid="{00000000-0005-0000-0000-000063040000}"/>
    <cellStyle name="40% - Accent2 2 2 10" xfId="8781" xr:uid="{9D9B827F-7509-485E-A0DF-23F235ACEDEF}"/>
    <cellStyle name="40% - Accent2 2 2 11" xfId="25639" xr:uid="{DCF7C79B-D85D-424A-9E93-6C4427AD4B64}"/>
    <cellStyle name="40% - Accent2 2 2 2" xfId="60" xr:uid="{00000000-0005-0000-0000-000064040000}"/>
    <cellStyle name="40% - Accent2 2 2 2 10" xfId="25640" xr:uid="{B075BD1A-D988-4F97-AF95-FEB893D9D9A6}"/>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2 2 2" xfId="23988" xr:uid="{F7A95444-8DC6-4856-97BF-E3168F71CF73}"/>
    <cellStyle name="40% - Accent2 2 2 2 2 2 2 3" xfId="15559" xr:uid="{E9952EE9-5ED3-4BD0-9759-08327F339DA7}"/>
    <cellStyle name="40% - Accent2 2 2 2 2 2 2 4" xfId="32416" xr:uid="{D90156E5-348B-4978-AF89-22FD5FB4FAA2}"/>
    <cellStyle name="40% - Accent2 2 2 2 2 2 3" xfId="19770" xr:uid="{A0B161CC-F9B8-4B66-A62E-FBE63A51863B}"/>
    <cellStyle name="40% - Accent2 2 2 2 2 2 4" xfId="11341" xr:uid="{5BD4B810-53BB-4765-9231-696FC77054B9}"/>
    <cellStyle name="40% - Accent2 2 2 2 2 2 5" xfId="28199" xr:uid="{4A946FC4-9397-4265-99BE-86D1790475DA}"/>
    <cellStyle name="40% - Accent2 2 2 2 2 3" xfId="4979" xr:uid="{00000000-0005-0000-0000-000068040000}"/>
    <cellStyle name="40% - Accent2 2 2 2 2 3 2" xfId="21843" xr:uid="{8647C89C-31F8-4599-8C69-7A7F3107ECF7}"/>
    <cellStyle name="40% - Accent2 2 2 2 2 3 3" xfId="13414" xr:uid="{62BCFD66-D2EB-4CE0-957F-ECF3E3328AE6}"/>
    <cellStyle name="40% - Accent2 2 2 2 2 3 4" xfId="30271" xr:uid="{883155CC-FACB-4BB8-96FD-D7905E5E277E}"/>
    <cellStyle name="40% - Accent2 2 2 2 2 4" xfId="17625" xr:uid="{7FB2FCDC-26C6-4FB6-B2F1-E3908939A902}"/>
    <cellStyle name="40% - Accent2 2 2 2 2 5" xfId="9196" xr:uid="{60F43BF1-B74D-4017-9E45-5683038F939C}"/>
    <cellStyle name="40% - Accent2 2 2 2 2 6" xfId="26054" xr:uid="{0C452286-58EF-4D17-8182-918A0E6697EC}"/>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2 2 2" xfId="24401" xr:uid="{678C9AD6-2B25-4DA5-B6BE-EC5A906C7074}"/>
    <cellStyle name="40% - Accent2 2 2 2 3 2 2 3" xfId="15972" xr:uid="{AEBBD3D6-F404-4A25-B852-18268375A55F}"/>
    <cellStyle name="40% - Accent2 2 2 2 3 2 2 4" xfId="32829" xr:uid="{FE0DB173-4054-4AF5-BA49-9304B5F7CFF8}"/>
    <cellStyle name="40% - Accent2 2 2 2 3 2 3" xfId="20183" xr:uid="{EB99F91C-7499-4613-97C8-22B6AEA8BDF2}"/>
    <cellStyle name="40% - Accent2 2 2 2 3 2 4" xfId="11754" xr:uid="{EFACF2E5-4470-4F2A-AC92-79ADA0163690}"/>
    <cellStyle name="40% - Accent2 2 2 2 3 2 5" xfId="28612" xr:uid="{968F3EB2-654B-43E1-97E3-9FB59DC2F878}"/>
    <cellStyle name="40% - Accent2 2 2 2 3 3" xfId="5392" xr:uid="{00000000-0005-0000-0000-00006C040000}"/>
    <cellStyle name="40% - Accent2 2 2 2 3 3 2" xfId="22256" xr:uid="{FD7702D6-3DD8-4124-9DEE-DDA854D1C4B2}"/>
    <cellStyle name="40% - Accent2 2 2 2 3 3 3" xfId="13827" xr:uid="{0078E7C2-85FA-4CB0-BB9A-32E39233BB72}"/>
    <cellStyle name="40% - Accent2 2 2 2 3 3 4" xfId="30684" xr:uid="{D1D13C5B-95E8-4641-92E1-2DF95D0926B4}"/>
    <cellStyle name="40% - Accent2 2 2 2 3 4" xfId="18038" xr:uid="{C236B709-DBDC-4B64-A8EA-B73472C66F74}"/>
    <cellStyle name="40% - Accent2 2 2 2 3 5" xfId="9609" xr:uid="{C6288DED-9153-4A3A-BF43-E4EDED4A228B}"/>
    <cellStyle name="40% - Accent2 2 2 2 3 6" xfId="26467" xr:uid="{5F423522-80A4-4E50-8547-72CA47FFF6B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2 2 2" xfId="24814" xr:uid="{604F7B99-039E-489B-BECD-F03F618FB582}"/>
    <cellStyle name="40% - Accent2 2 2 2 4 2 2 3" xfId="16385" xr:uid="{69CCCE6A-C508-4340-B0FF-C300A6A0FBCF}"/>
    <cellStyle name="40% - Accent2 2 2 2 4 2 2 4" xfId="33242" xr:uid="{8783CED9-E90A-4B21-908E-C55F409525D2}"/>
    <cellStyle name="40% - Accent2 2 2 2 4 2 3" xfId="20596" xr:uid="{9EC3DACD-7B81-4E4B-869B-A6A8C1F6AC00}"/>
    <cellStyle name="40% - Accent2 2 2 2 4 2 4" xfId="12167" xr:uid="{3FEB9851-1660-4347-9895-1A8387BEE995}"/>
    <cellStyle name="40% - Accent2 2 2 2 4 2 5" xfId="29025" xr:uid="{46F2967E-0064-48FD-B06F-B84B61DB7AD8}"/>
    <cellStyle name="40% - Accent2 2 2 2 4 3" xfId="5805" xr:uid="{00000000-0005-0000-0000-000070040000}"/>
    <cellStyle name="40% - Accent2 2 2 2 4 3 2" xfId="22669" xr:uid="{02D16E78-D766-4B1C-82E9-20E798729B9B}"/>
    <cellStyle name="40% - Accent2 2 2 2 4 3 3" xfId="14240" xr:uid="{A0D10F36-120D-4FE8-BDB7-2C08855B2341}"/>
    <cellStyle name="40% - Accent2 2 2 2 4 3 4" xfId="31097" xr:uid="{79DD0034-1D4F-4C1E-8BF4-B3B779FEDA7B}"/>
    <cellStyle name="40% - Accent2 2 2 2 4 4" xfId="18451" xr:uid="{5D715B1F-4AB2-4A52-B7BA-9BA79B280310}"/>
    <cellStyle name="40% - Accent2 2 2 2 4 5" xfId="10022" xr:uid="{13D5566C-D1CD-43C7-80E9-4F72E3085B54}"/>
    <cellStyle name="40% - Accent2 2 2 2 4 6" xfId="26880" xr:uid="{7F4462D1-C9A3-49B1-97EE-E61C0D0A1C42}"/>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2 2 2" xfId="25227" xr:uid="{7D03D937-E621-453E-906C-57714893352A}"/>
    <cellStyle name="40% - Accent2 2 2 2 5 2 2 3" xfId="16798" xr:uid="{30635831-EF2E-4C73-A65E-5F4DDDDF11E9}"/>
    <cellStyle name="40% - Accent2 2 2 2 5 2 2 4" xfId="33655" xr:uid="{E2A4B4F8-38C4-439B-B0DD-FBB55E148C37}"/>
    <cellStyle name="40% - Accent2 2 2 2 5 2 3" xfId="21009" xr:uid="{E9B53606-E541-41F0-AF49-419BFF704EB8}"/>
    <cellStyle name="40% - Accent2 2 2 2 5 2 4" xfId="12580" xr:uid="{0796CDC0-CF90-4F17-A582-A0023DAC7DB5}"/>
    <cellStyle name="40% - Accent2 2 2 2 5 2 5" xfId="29438" xr:uid="{5693D8A5-82FB-4FE4-9020-02C7CCC5F352}"/>
    <cellStyle name="40% - Accent2 2 2 2 5 3" xfId="6218" xr:uid="{00000000-0005-0000-0000-000074040000}"/>
    <cellStyle name="40% - Accent2 2 2 2 5 3 2" xfId="23082" xr:uid="{9BAB6223-C0CA-4B34-AF2D-27B4F84A5157}"/>
    <cellStyle name="40% - Accent2 2 2 2 5 3 3" xfId="14653" xr:uid="{50625F8E-0DD4-41AE-9051-066EA639D890}"/>
    <cellStyle name="40% - Accent2 2 2 2 5 3 4" xfId="31510" xr:uid="{85AFA9DC-9CED-4A15-AC8D-DE5E52DFD6BA}"/>
    <cellStyle name="40% - Accent2 2 2 2 5 4" xfId="18864" xr:uid="{4964455C-EBF1-4F9D-9FF7-90B590569577}"/>
    <cellStyle name="40% - Accent2 2 2 2 5 5" xfId="10435" xr:uid="{BF51F6F8-7978-4C60-B874-BFC72C20EA0C}"/>
    <cellStyle name="40% - Accent2 2 2 2 5 6" xfId="27293" xr:uid="{B405A074-46E5-49CC-94EC-3D71FEF5AD6F}"/>
    <cellStyle name="40% - Accent2 2 2 2 6" xfId="2324" xr:uid="{00000000-0005-0000-0000-000075040000}"/>
    <cellStyle name="40% - Accent2 2 2 2 6 2" xfId="6631" xr:uid="{00000000-0005-0000-0000-000076040000}"/>
    <cellStyle name="40% - Accent2 2 2 2 6 2 2" xfId="23495" xr:uid="{F23F3723-1F40-48A0-A15D-5EF655D8D818}"/>
    <cellStyle name="40% - Accent2 2 2 2 6 2 3" xfId="15066" xr:uid="{1B5B8920-7143-42BD-A1EE-B6AF409A2547}"/>
    <cellStyle name="40% - Accent2 2 2 2 6 2 4" xfId="31923" xr:uid="{A34F9C64-6DB8-404A-A904-7516154C33C4}"/>
    <cellStyle name="40% - Accent2 2 2 2 6 3" xfId="19277" xr:uid="{DF75E6DF-D91A-47AB-9618-CC3A24270625}"/>
    <cellStyle name="40% - Accent2 2 2 2 6 4" xfId="10848" xr:uid="{6C123817-31B5-4B44-9D2E-F898A579E557}"/>
    <cellStyle name="40% - Accent2 2 2 2 6 5" xfId="27706" xr:uid="{3A7EE269-239A-4DEA-B5AD-E04531F3391F}"/>
    <cellStyle name="40% - Accent2 2 2 2 7" xfId="4565" xr:uid="{00000000-0005-0000-0000-000077040000}"/>
    <cellStyle name="40% - Accent2 2 2 2 7 2" xfId="21429" xr:uid="{F7029A4E-F235-41CD-992C-511028ABF837}"/>
    <cellStyle name="40% - Accent2 2 2 2 7 3" xfId="13000" xr:uid="{2B910AC4-2EF6-46C4-AD5F-60C4739AEE8F}"/>
    <cellStyle name="40% - Accent2 2 2 2 7 4" xfId="29857" xr:uid="{54DCDC7D-59D4-41C8-A079-39436C772617}"/>
    <cellStyle name="40% - Accent2 2 2 2 8" xfId="17211" xr:uid="{4301D647-8007-4D71-BAB4-5C24CA0C7A06}"/>
    <cellStyle name="40% - Accent2 2 2 2 9" xfId="8782" xr:uid="{92712698-E968-4B87-8500-B0BF9C464E46}"/>
    <cellStyle name="40% - Accent2 2 2 3" xfId="629" xr:uid="{00000000-0005-0000-0000-000078040000}"/>
    <cellStyle name="40% - Accent2 2 2 3 2" xfId="2900" xr:uid="{00000000-0005-0000-0000-000079040000}"/>
    <cellStyle name="40% - Accent2 2 2 3 2 2" xfId="7123" xr:uid="{00000000-0005-0000-0000-00007A040000}"/>
    <cellStyle name="40% - Accent2 2 2 3 2 2 2" xfId="23987" xr:uid="{B634FA33-F8E5-40EA-8E30-DECB37B2B927}"/>
    <cellStyle name="40% - Accent2 2 2 3 2 2 3" xfId="15558" xr:uid="{C20BC1B1-A922-432A-96FB-0B001BE734C9}"/>
    <cellStyle name="40% - Accent2 2 2 3 2 2 4" xfId="32415" xr:uid="{C0941C5D-C6B1-4A7F-ABDF-F460CBD336D7}"/>
    <cellStyle name="40% - Accent2 2 2 3 2 3" xfId="19769" xr:uid="{3EFA5317-514A-41C0-9BDF-A8FE1C12B649}"/>
    <cellStyle name="40% - Accent2 2 2 3 2 4" xfId="11340" xr:uid="{6B15AC67-69C3-4942-A1AA-8890D9B68C22}"/>
    <cellStyle name="40% - Accent2 2 2 3 2 5" xfId="28198" xr:uid="{47ACCF42-36E5-41D0-AC38-65B2F776AB84}"/>
    <cellStyle name="40% - Accent2 2 2 3 3" xfId="4978" xr:uid="{00000000-0005-0000-0000-00007B040000}"/>
    <cellStyle name="40% - Accent2 2 2 3 3 2" xfId="21842" xr:uid="{09AC8F66-4513-4E1C-9A91-89D62D6C06CE}"/>
    <cellStyle name="40% - Accent2 2 2 3 3 3" xfId="13413" xr:uid="{7F9A14EB-96C2-4B90-942A-08B9D9B35921}"/>
    <cellStyle name="40% - Accent2 2 2 3 3 4" xfId="30270" xr:uid="{10B6CF57-EFE1-48DF-9C2B-C0E1B2FD42F6}"/>
    <cellStyle name="40% - Accent2 2 2 3 4" xfId="17624" xr:uid="{C9D2AF90-971F-4D46-B38C-0D21412C7C3A}"/>
    <cellStyle name="40% - Accent2 2 2 3 5" xfId="9195" xr:uid="{41E3AA9A-98FB-44BD-AAC7-6A1591C85FE0}"/>
    <cellStyle name="40% - Accent2 2 2 3 6" xfId="26053" xr:uid="{1924EE60-66EC-4270-8AB0-A6A5DFB682C0}"/>
    <cellStyle name="40% - Accent2 2 2 4" xfId="1082" xr:uid="{00000000-0005-0000-0000-00007C040000}"/>
    <cellStyle name="40% - Accent2 2 2 4 2" xfId="3313" xr:uid="{00000000-0005-0000-0000-00007D040000}"/>
    <cellStyle name="40% - Accent2 2 2 4 2 2" xfId="7536" xr:uid="{00000000-0005-0000-0000-00007E040000}"/>
    <cellStyle name="40% - Accent2 2 2 4 2 2 2" xfId="24400" xr:uid="{DC552A47-8963-4D63-8714-1C219429D6DD}"/>
    <cellStyle name="40% - Accent2 2 2 4 2 2 3" xfId="15971" xr:uid="{EBD6A703-D95D-45E0-9836-ACEA13D6C6AB}"/>
    <cellStyle name="40% - Accent2 2 2 4 2 2 4" xfId="32828" xr:uid="{270F50C8-AED0-4F06-8E68-E50802B7DCEB}"/>
    <cellStyle name="40% - Accent2 2 2 4 2 3" xfId="20182" xr:uid="{6A373E3F-8F3D-4D03-8822-52E568C636F1}"/>
    <cellStyle name="40% - Accent2 2 2 4 2 4" xfId="11753" xr:uid="{A0115044-3533-465B-A69F-96B6D71E28DA}"/>
    <cellStyle name="40% - Accent2 2 2 4 2 5" xfId="28611" xr:uid="{5ED578D2-4305-433B-B9BA-7D5DEB34D8B2}"/>
    <cellStyle name="40% - Accent2 2 2 4 3" xfId="5391" xr:uid="{00000000-0005-0000-0000-00007F040000}"/>
    <cellStyle name="40% - Accent2 2 2 4 3 2" xfId="22255" xr:uid="{35C201CB-2878-49CE-8471-27275ABF94B8}"/>
    <cellStyle name="40% - Accent2 2 2 4 3 3" xfId="13826" xr:uid="{CA99289D-3DAB-4670-B3A2-F1734CB67ED6}"/>
    <cellStyle name="40% - Accent2 2 2 4 3 4" xfId="30683" xr:uid="{00884B40-2B63-4296-B2A2-FC28CADF389B}"/>
    <cellStyle name="40% - Accent2 2 2 4 4" xfId="18037" xr:uid="{1C230697-22DA-4B6E-9A04-4B93CAEBEE98}"/>
    <cellStyle name="40% - Accent2 2 2 4 5" xfId="9608" xr:uid="{2402E527-67C3-402D-8F78-100C43CA3351}"/>
    <cellStyle name="40% - Accent2 2 2 4 6" xfId="26466" xr:uid="{E7622765-291A-4BAD-83E3-0AC042A8DAB2}"/>
    <cellStyle name="40% - Accent2 2 2 5" xfId="1496" xr:uid="{00000000-0005-0000-0000-000080040000}"/>
    <cellStyle name="40% - Accent2 2 2 5 2" xfId="3726" xr:uid="{00000000-0005-0000-0000-000081040000}"/>
    <cellStyle name="40% - Accent2 2 2 5 2 2" xfId="7949" xr:uid="{00000000-0005-0000-0000-000082040000}"/>
    <cellStyle name="40% - Accent2 2 2 5 2 2 2" xfId="24813" xr:uid="{08101E4A-C4EF-4146-87E4-FA51B600D3F1}"/>
    <cellStyle name="40% - Accent2 2 2 5 2 2 3" xfId="16384" xr:uid="{F374D945-C7FF-4F08-8693-2F7DD337AB30}"/>
    <cellStyle name="40% - Accent2 2 2 5 2 2 4" xfId="33241" xr:uid="{4E51337D-804F-4150-9BF3-BAB7AF88E207}"/>
    <cellStyle name="40% - Accent2 2 2 5 2 3" xfId="20595" xr:uid="{3F581A0B-3DB9-4C8F-A919-B8586A872BBA}"/>
    <cellStyle name="40% - Accent2 2 2 5 2 4" xfId="12166" xr:uid="{14705C2B-2CF8-4638-8834-AD6DD94572F8}"/>
    <cellStyle name="40% - Accent2 2 2 5 2 5" xfId="29024" xr:uid="{E6D3A54F-D563-4413-B45E-B72F89427D96}"/>
    <cellStyle name="40% - Accent2 2 2 5 3" xfId="5804" xr:uid="{00000000-0005-0000-0000-000083040000}"/>
    <cellStyle name="40% - Accent2 2 2 5 3 2" xfId="22668" xr:uid="{9F504835-FEF6-44D2-A31D-0671E7764FF4}"/>
    <cellStyle name="40% - Accent2 2 2 5 3 3" xfId="14239" xr:uid="{7D2A0EA9-903B-4B02-9BFF-A97DF0F7197D}"/>
    <cellStyle name="40% - Accent2 2 2 5 3 4" xfId="31096" xr:uid="{38B8340E-5363-4EB3-B0CD-633FC8ABD556}"/>
    <cellStyle name="40% - Accent2 2 2 5 4" xfId="18450" xr:uid="{424324EC-FB57-489E-9050-5C198F20F3D6}"/>
    <cellStyle name="40% - Accent2 2 2 5 5" xfId="10021" xr:uid="{8F941C42-033A-48E4-9BF0-B8F92AA1847C}"/>
    <cellStyle name="40% - Accent2 2 2 5 6" xfId="26879" xr:uid="{F9229AC7-2A2F-4450-B1E9-AE7BE414CBE2}"/>
    <cellStyle name="40% - Accent2 2 2 6" xfId="1910" xr:uid="{00000000-0005-0000-0000-000084040000}"/>
    <cellStyle name="40% - Accent2 2 2 6 2" xfId="4139" xr:uid="{00000000-0005-0000-0000-000085040000}"/>
    <cellStyle name="40% - Accent2 2 2 6 2 2" xfId="8362" xr:uid="{00000000-0005-0000-0000-000086040000}"/>
    <cellStyle name="40% - Accent2 2 2 6 2 2 2" xfId="25226" xr:uid="{133ADA31-B05D-4B00-818A-38CA87B291DA}"/>
    <cellStyle name="40% - Accent2 2 2 6 2 2 3" xfId="16797" xr:uid="{D45C3311-A0DD-4C50-9BDC-DF92DFBD43C1}"/>
    <cellStyle name="40% - Accent2 2 2 6 2 2 4" xfId="33654" xr:uid="{0C9E5BC5-74E9-4CE0-92F4-947154FE0772}"/>
    <cellStyle name="40% - Accent2 2 2 6 2 3" xfId="21008" xr:uid="{71862C81-F14E-4A72-A169-D199F10A6D61}"/>
    <cellStyle name="40% - Accent2 2 2 6 2 4" xfId="12579" xr:uid="{3F7B42D3-F4D4-4421-9A5C-BBF3BA92D2E9}"/>
    <cellStyle name="40% - Accent2 2 2 6 2 5" xfId="29437" xr:uid="{2648C384-40D3-4FFC-81BB-5376B34D7B64}"/>
    <cellStyle name="40% - Accent2 2 2 6 3" xfId="6217" xr:uid="{00000000-0005-0000-0000-000087040000}"/>
    <cellStyle name="40% - Accent2 2 2 6 3 2" xfId="23081" xr:uid="{C4B1D3EE-AD22-4BB8-A719-3942512F6663}"/>
    <cellStyle name="40% - Accent2 2 2 6 3 3" xfId="14652" xr:uid="{33FADACC-5822-4619-BF3B-A7A2246B613A}"/>
    <cellStyle name="40% - Accent2 2 2 6 3 4" xfId="31509" xr:uid="{72620F85-17E0-4251-AE3C-63E64AD4B8CA}"/>
    <cellStyle name="40% - Accent2 2 2 6 4" xfId="18863" xr:uid="{775723A7-263F-4EAA-8CBB-D94EF726DFCC}"/>
    <cellStyle name="40% - Accent2 2 2 6 5" xfId="10434" xr:uid="{B6E05A93-FD4C-4E92-8DA5-064A290E848D}"/>
    <cellStyle name="40% - Accent2 2 2 6 6" xfId="27292" xr:uid="{28B87E2F-6D98-4C78-8D2D-413C16EA1D38}"/>
    <cellStyle name="40% - Accent2 2 2 7" xfId="2323" xr:uid="{00000000-0005-0000-0000-000088040000}"/>
    <cellStyle name="40% - Accent2 2 2 7 2" xfId="6630" xr:uid="{00000000-0005-0000-0000-000089040000}"/>
    <cellStyle name="40% - Accent2 2 2 7 2 2" xfId="23494" xr:uid="{3C538958-BA5B-4281-86DC-F8C0F1360E93}"/>
    <cellStyle name="40% - Accent2 2 2 7 2 3" xfId="15065" xr:uid="{EFE2D506-3C00-4A79-9E71-DC9302BE83C1}"/>
    <cellStyle name="40% - Accent2 2 2 7 2 4" xfId="31922" xr:uid="{A0803E77-02EC-4709-A045-AAD638A8D2FD}"/>
    <cellStyle name="40% - Accent2 2 2 7 3" xfId="19276" xr:uid="{F663D263-D7C4-466C-9BC6-B4B1A67E79C8}"/>
    <cellStyle name="40% - Accent2 2 2 7 4" xfId="10847" xr:uid="{8045CCDC-DE64-48C8-BC55-DEE755C43894}"/>
    <cellStyle name="40% - Accent2 2 2 7 5" xfId="27705" xr:uid="{D4DEEC27-653C-4CA4-B5F5-140466C21B3E}"/>
    <cellStyle name="40% - Accent2 2 2 8" xfId="4564" xr:uid="{00000000-0005-0000-0000-00008A040000}"/>
    <cellStyle name="40% - Accent2 2 2 8 2" xfId="21428" xr:uid="{F08AB8B9-0192-41F0-90D1-2A306CA7B0A3}"/>
    <cellStyle name="40% - Accent2 2 2 8 3" xfId="12999" xr:uid="{FF20E061-0297-41B7-AD56-182DF4B3A83D}"/>
    <cellStyle name="40% - Accent2 2 2 8 4" xfId="29856" xr:uid="{94AAA3FC-591D-4F33-831A-958D6DF88F0A}"/>
    <cellStyle name="40% - Accent2 2 2 9" xfId="17210" xr:uid="{20074392-744E-4F65-A608-5E7E5E771934}"/>
    <cellStyle name="40% - Accent2 2 3" xfId="61" xr:uid="{00000000-0005-0000-0000-00008B040000}"/>
    <cellStyle name="40% - Accent2 2 3 10" xfId="25641" xr:uid="{B3B54B23-9928-43FA-BD8C-89A76E2616EA}"/>
    <cellStyle name="40% - Accent2 2 3 2" xfId="631" xr:uid="{00000000-0005-0000-0000-00008C040000}"/>
    <cellStyle name="40% - Accent2 2 3 2 2" xfId="2902" xr:uid="{00000000-0005-0000-0000-00008D040000}"/>
    <cellStyle name="40% - Accent2 2 3 2 2 2" xfId="7125" xr:uid="{00000000-0005-0000-0000-00008E040000}"/>
    <cellStyle name="40% - Accent2 2 3 2 2 2 2" xfId="23989" xr:uid="{1AA2013F-FFC9-4337-A83E-AB93490DF3AB}"/>
    <cellStyle name="40% - Accent2 2 3 2 2 2 3" xfId="15560" xr:uid="{6EA10146-B217-4696-9E49-C028D477AAD9}"/>
    <cellStyle name="40% - Accent2 2 3 2 2 2 4" xfId="32417" xr:uid="{98A95BC0-B97A-411F-AEC5-34B542EB19D3}"/>
    <cellStyle name="40% - Accent2 2 3 2 2 3" xfId="19771" xr:uid="{A7376F16-6D75-422F-80A5-FE4FC65DFA17}"/>
    <cellStyle name="40% - Accent2 2 3 2 2 4" xfId="11342" xr:uid="{879664E8-1F28-40FB-989A-BCD4CF50081D}"/>
    <cellStyle name="40% - Accent2 2 3 2 2 5" xfId="28200" xr:uid="{151C0683-E062-451C-93E7-5C40AB425DD2}"/>
    <cellStyle name="40% - Accent2 2 3 2 3" xfId="4980" xr:uid="{00000000-0005-0000-0000-00008F040000}"/>
    <cellStyle name="40% - Accent2 2 3 2 3 2" xfId="21844" xr:uid="{11104964-F15D-4C4B-BCF6-BA8E8BBB6A4F}"/>
    <cellStyle name="40% - Accent2 2 3 2 3 3" xfId="13415" xr:uid="{941CCB7E-0C81-4440-8F33-60274D7AE268}"/>
    <cellStyle name="40% - Accent2 2 3 2 3 4" xfId="30272" xr:uid="{6FB856E9-EEBA-4EE9-A6BC-63E5D9BB8DBF}"/>
    <cellStyle name="40% - Accent2 2 3 2 4" xfId="17626" xr:uid="{3FA85BA1-0540-42BC-BF98-F37913CA6152}"/>
    <cellStyle name="40% - Accent2 2 3 2 5" xfId="9197" xr:uid="{B6B39FF8-EC83-4C6F-849D-A3E0D820C933}"/>
    <cellStyle name="40% - Accent2 2 3 2 6" xfId="26055" xr:uid="{E2C07895-1B30-4895-A577-FC48F8C92F6C}"/>
    <cellStyle name="40% - Accent2 2 3 3" xfId="1084" xr:uid="{00000000-0005-0000-0000-000090040000}"/>
    <cellStyle name="40% - Accent2 2 3 3 2" xfId="3315" xr:uid="{00000000-0005-0000-0000-000091040000}"/>
    <cellStyle name="40% - Accent2 2 3 3 2 2" xfId="7538" xr:uid="{00000000-0005-0000-0000-000092040000}"/>
    <cellStyle name="40% - Accent2 2 3 3 2 2 2" xfId="24402" xr:uid="{98E142BD-F637-4D41-B4D7-0E1DB002F395}"/>
    <cellStyle name="40% - Accent2 2 3 3 2 2 3" xfId="15973" xr:uid="{3D633F23-CD42-46D2-99D0-2A5BF1622BC2}"/>
    <cellStyle name="40% - Accent2 2 3 3 2 2 4" xfId="32830" xr:uid="{9DFFA14D-6D30-45D2-834C-891CAEC7F77B}"/>
    <cellStyle name="40% - Accent2 2 3 3 2 3" xfId="20184" xr:uid="{6371E1DF-F98C-4CE0-BB92-C187D2A82F73}"/>
    <cellStyle name="40% - Accent2 2 3 3 2 4" xfId="11755" xr:uid="{465987D0-680A-49B2-B1C2-EAA9F96FF549}"/>
    <cellStyle name="40% - Accent2 2 3 3 2 5" xfId="28613" xr:uid="{17176815-2680-40BA-A32A-C114741D4CB8}"/>
    <cellStyle name="40% - Accent2 2 3 3 3" xfId="5393" xr:uid="{00000000-0005-0000-0000-000093040000}"/>
    <cellStyle name="40% - Accent2 2 3 3 3 2" xfId="22257" xr:uid="{768AFC16-FA6B-4373-B59D-4CF2F79C8D6C}"/>
    <cellStyle name="40% - Accent2 2 3 3 3 3" xfId="13828" xr:uid="{51A766D7-269E-4FCB-ACFD-4B102F6D5B03}"/>
    <cellStyle name="40% - Accent2 2 3 3 3 4" xfId="30685" xr:uid="{03D7B840-B440-4E34-98C4-A6FF55913958}"/>
    <cellStyle name="40% - Accent2 2 3 3 4" xfId="18039" xr:uid="{5CF8D144-3D81-4E46-AB99-EAF446E54CA3}"/>
    <cellStyle name="40% - Accent2 2 3 3 5" xfId="9610" xr:uid="{326F93C4-1162-4BDA-AD62-4C054400E8C0}"/>
    <cellStyle name="40% - Accent2 2 3 3 6" xfId="26468" xr:uid="{03E4990C-B048-45E1-94C9-DF7D3C90E950}"/>
    <cellStyle name="40% - Accent2 2 3 4" xfId="1498" xr:uid="{00000000-0005-0000-0000-000094040000}"/>
    <cellStyle name="40% - Accent2 2 3 4 2" xfId="3728" xr:uid="{00000000-0005-0000-0000-000095040000}"/>
    <cellStyle name="40% - Accent2 2 3 4 2 2" xfId="7951" xr:uid="{00000000-0005-0000-0000-000096040000}"/>
    <cellStyle name="40% - Accent2 2 3 4 2 2 2" xfId="24815" xr:uid="{5646F9EC-0DE5-4FF5-924E-FD681E60AB2A}"/>
    <cellStyle name="40% - Accent2 2 3 4 2 2 3" xfId="16386" xr:uid="{BA5B6357-4F8C-4299-96EE-7E81CCE6511D}"/>
    <cellStyle name="40% - Accent2 2 3 4 2 2 4" xfId="33243" xr:uid="{6CFF4532-031A-42F2-BD15-E0FA62D3B0E2}"/>
    <cellStyle name="40% - Accent2 2 3 4 2 3" xfId="20597" xr:uid="{8EC12821-307E-4C7D-A86D-3ACBF233EB2F}"/>
    <cellStyle name="40% - Accent2 2 3 4 2 4" xfId="12168" xr:uid="{4CB436D7-9F29-4425-9780-29C5D54A31CF}"/>
    <cellStyle name="40% - Accent2 2 3 4 2 5" xfId="29026" xr:uid="{8278FD13-7272-4DB5-8F4A-44ECAC53D537}"/>
    <cellStyle name="40% - Accent2 2 3 4 3" xfId="5806" xr:uid="{00000000-0005-0000-0000-000097040000}"/>
    <cellStyle name="40% - Accent2 2 3 4 3 2" xfId="22670" xr:uid="{2B48B76F-86C2-4519-B12A-71B1272FF71F}"/>
    <cellStyle name="40% - Accent2 2 3 4 3 3" xfId="14241" xr:uid="{C197A50D-75ED-462F-814B-BFF75557D47B}"/>
    <cellStyle name="40% - Accent2 2 3 4 3 4" xfId="31098" xr:uid="{797666BA-DF88-4E8D-9B87-4D90F684EECA}"/>
    <cellStyle name="40% - Accent2 2 3 4 4" xfId="18452" xr:uid="{237B0EAC-84D4-4F48-9E11-DEAE3E3759F2}"/>
    <cellStyle name="40% - Accent2 2 3 4 5" xfId="10023" xr:uid="{6FEF1232-36A3-490E-B0A9-7D08E3715596}"/>
    <cellStyle name="40% - Accent2 2 3 4 6" xfId="26881" xr:uid="{8CE11C6D-D18C-4EC2-A3E6-DB373FF0E454}"/>
    <cellStyle name="40% - Accent2 2 3 5" xfId="1912" xr:uid="{00000000-0005-0000-0000-000098040000}"/>
    <cellStyle name="40% - Accent2 2 3 5 2" xfId="4141" xr:uid="{00000000-0005-0000-0000-000099040000}"/>
    <cellStyle name="40% - Accent2 2 3 5 2 2" xfId="8364" xr:uid="{00000000-0005-0000-0000-00009A040000}"/>
    <cellStyle name="40% - Accent2 2 3 5 2 2 2" xfId="25228" xr:uid="{56B10C29-BD6B-4072-A179-C29270C07743}"/>
    <cellStyle name="40% - Accent2 2 3 5 2 2 3" xfId="16799" xr:uid="{EB508195-EDD2-4943-BDBD-5580DCF899B1}"/>
    <cellStyle name="40% - Accent2 2 3 5 2 2 4" xfId="33656" xr:uid="{9599D4E1-1063-4A85-8E23-9DE413137EB4}"/>
    <cellStyle name="40% - Accent2 2 3 5 2 3" xfId="21010" xr:uid="{C2B6A6F5-26F5-43BC-99F6-D0FE72F4EF53}"/>
    <cellStyle name="40% - Accent2 2 3 5 2 4" xfId="12581" xr:uid="{74E707BF-7F49-4970-BF1A-5D819D9F1FF5}"/>
    <cellStyle name="40% - Accent2 2 3 5 2 5" xfId="29439" xr:uid="{CEB768D2-BD56-4604-8033-888AACB8F74C}"/>
    <cellStyle name="40% - Accent2 2 3 5 3" xfId="6219" xr:uid="{00000000-0005-0000-0000-00009B040000}"/>
    <cellStyle name="40% - Accent2 2 3 5 3 2" xfId="23083" xr:uid="{51B000B9-85AE-4A35-AF88-2C6DC28E7C71}"/>
    <cellStyle name="40% - Accent2 2 3 5 3 3" xfId="14654" xr:uid="{04FEB8D3-BB9F-4C18-B473-7C31E3B601F7}"/>
    <cellStyle name="40% - Accent2 2 3 5 3 4" xfId="31511" xr:uid="{CF7FFA38-C170-4DA3-9737-17437095D2DA}"/>
    <cellStyle name="40% - Accent2 2 3 5 4" xfId="18865" xr:uid="{CE41E785-D8BB-46C8-A778-5FA744E8AE39}"/>
    <cellStyle name="40% - Accent2 2 3 5 5" xfId="10436" xr:uid="{7185526F-C668-4F34-B671-4032F847D924}"/>
    <cellStyle name="40% - Accent2 2 3 5 6" xfId="27294" xr:uid="{25A43B4D-8E0C-4F29-B539-475BC9BF6F7A}"/>
    <cellStyle name="40% - Accent2 2 3 6" xfId="2325" xr:uid="{00000000-0005-0000-0000-00009C040000}"/>
    <cellStyle name="40% - Accent2 2 3 6 2" xfId="6632" xr:uid="{00000000-0005-0000-0000-00009D040000}"/>
    <cellStyle name="40% - Accent2 2 3 6 2 2" xfId="23496" xr:uid="{9EBB9EBF-5C8E-4B33-9095-AF36FEC5EC7D}"/>
    <cellStyle name="40% - Accent2 2 3 6 2 3" xfId="15067" xr:uid="{8925EE0A-8D60-49B3-8348-903F5331D7A7}"/>
    <cellStyle name="40% - Accent2 2 3 6 2 4" xfId="31924" xr:uid="{3157FA67-1AD3-43F3-9778-16CEE1D5FBFE}"/>
    <cellStyle name="40% - Accent2 2 3 6 3" xfId="19278" xr:uid="{622A7CD2-7724-4652-9192-B8D4CA03AB9E}"/>
    <cellStyle name="40% - Accent2 2 3 6 4" xfId="10849" xr:uid="{3E17E742-BB27-4859-A634-52700D57D3E4}"/>
    <cellStyle name="40% - Accent2 2 3 6 5" xfId="27707" xr:uid="{55F56507-922E-4A97-8DB9-4B22AFB9B99F}"/>
    <cellStyle name="40% - Accent2 2 3 7" xfId="4566" xr:uid="{00000000-0005-0000-0000-00009E040000}"/>
    <cellStyle name="40% - Accent2 2 3 7 2" xfId="21430" xr:uid="{A6FBB839-BC92-46E1-99D2-998E23204BCA}"/>
    <cellStyle name="40% - Accent2 2 3 7 3" xfId="13001" xr:uid="{70128227-2DD5-4380-AF78-C9FDC85FCE84}"/>
    <cellStyle name="40% - Accent2 2 3 7 4" xfId="29858" xr:uid="{A01BB65D-B5BD-4902-BECC-503600338070}"/>
    <cellStyle name="40% - Accent2 2 3 8" xfId="17212" xr:uid="{C79F84F1-D03F-4B67-A75C-78A1BFCBCECC}"/>
    <cellStyle name="40% - Accent2 2 3 9" xfId="8783" xr:uid="{EA24CAA5-4702-4BFA-9D81-F347549C349F}"/>
    <cellStyle name="40% - Accent2 2 4" xfId="628" xr:uid="{00000000-0005-0000-0000-00009F040000}"/>
    <cellStyle name="40% - Accent2 2 4 2" xfId="2899" xr:uid="{00000000-0005-0000-0000-0000A0040000}"/>
    <cellStyle name="40% - Accent2 2 4 2 2" xfId="7122" xr:uid="{00000000-0005-0000-0000-0000A1040000}"/>
    <cellStyle name="40% - Accent2 2 4 2 2 2" xfId="23986" xr:uid="{4B97DDAD-0F22-4B5C-ADAD-F4136082B5C6}"/>
    <cellStyle name="40% - Accent2 2 4 2 2 3" xfId="15557" xr:uid="{825CED48-80FF-4869-885C-5C9832BFFF42}"/>
    <cellStyle name="40% - Accent2 2 4 2 2 4" xfId="32414" xr:uid="{5791F59B-4FD4-4C68-9E3F-86B4559FBC0F}"/>
    <cellStyle name="40% - Accent2 2 4 2 3" xfId="19768" xr:uid="{547F86ED-7BF9-4731-A81E-EDFA221415AD}"/>
    <cellStyle name="40% - Accent2 2 4 2 4" xfId="11339" xr:uid="{6EDA4810-4A16-4545-8F8B-F6A251E965B5}"/>
    <cellStyle name="40% - Accent2 2 4 2 5" xfId="28197" xr:uid="{3DB845FA-B725-4396-932C-4800011AFCE3}"/>
    <cellStyle name="40% - Accent2 2 4 3" xfId="4977" xr:uid="{00000000-0005-0000-0000-0000A2040000}"/>
    <cellStyle name="40% - Accent2 2 4 3 2" xfId="21841" xr:uid="{0253E8EF-3EBB-4BFA-B9CE-D594C02D7334}"/>
    <cellStyle name="40% - Accent2 2 4 3 3" xfId="13412" xr:uid="{D1E352B0-68BA-4865-8643-112D775E2529}"/>
    <cellStyle name="40% - Accent2 2 4 3 4" xfId="30269" xr:uid="{93DC5F77-5412-41C6-97EA-31BBC214D962}"/>
    <cellStyle name="40% - Accent2 2 4 4" xfId="17623" xr:uid="{BC9F5A3F-D7A8-4A67-9F33-60683B212366}"/>
    <cellStyle name="40% - Accent2 2 4 5" xfId="9194" xr:uid="{E9F5EC36-0B3B-40D8-B9EC-69CB8F559ABD}"/>
    <cellStyle name="40% - Accent2 2 4 6" xfId="26052" xr:uid="{B70A6FCD-444C-47EA-BA64-0B2DD54BB219}"/>
    <cellStyle name="40% - Accent2 2 5" xfId="1081" xr:uid="{00000000-0005-0000-0000-0000A3040000}"/>
    <cellStyle name="40% - Accent2 2 5 2" xfId="3312" xr:uid="{00000000-0005-0000-0000-0000A4040000}"/>
    <cellStyle name="40% - Accent2 2 5 2 2" xfId="7535" xr:uid="{00000000-0005-0000-0000-0000A5040000}"/>
    <cellStyle name="40% - Accent2 2 5 2 2 2" xfId="24399" xr:uid="{36EF5C2C-0F71-40F3-8003-182ED92604D3}"/>
    <cellStyle name="40% - Accent2 2 5 2 2 3" xfId="15970" xr:uid="{E09AC230-7D07-4D32-BFD8-493DC237F87C}"/>
    <cellStyle name="40% - Accent2 2 5 2 2 4" xfId="32827" xr:uid="{3E44DE29-EFA7-44CA-A88B-F6C1D095F9E2}"/>
    <cellStyle name="40% - Accent2 2 5 2 3" xfId="20181" xr:uid="{60283F12-BE8F-4B32-A577-ED5D3C13ADBD}"/>
    <cellStyle name="40% - Accent2 2 5 2 4" xfId="11752" xr:uid="{B357C562-95BF-4FBE-854E-6008319CBEB9}"/>
    <cellStyle name="40% - Accent2 2 5 2 5" xfId="28610" xr:uid="{B07FF936-B962-46C7-9C1E-506625F8EB2D}"/>
    <cellStyle name="40% - Accent2 2 5 3" xfId="5390" xr:uid="{00000000-0005-0000-0000-0000A6040000}"/>
    <cellStyle name="40% - Accent2 2 5 3 2" xfId="22254" xr:uid="{95DE53AC-4EBC-48B9-B934-F654E9D85F7F}"/>
    <cellStyle name="40% - Accent2 2 5 3 3" xfId="13825" xr:uid="{4CF63D68-4413-4744-82D0-8501C372D74D}"/>
    <cellStyle name="40% - Accent2 2 5 3 4" xfId="30682" xr:uid="{D85E83B9-3A06-4D4F-B660-7213AE96374D}"/>
    <cellStyle name="40% - Accent2 2 5 4" xfId="18036" xr:uid="{163869AE-4B69-4153-AAD5-AE973D6882EC}"/>
    <cellStyle name="40% - Accent2 2 5 5" xfId="9607" xr:uid="{3279F079-6646-4D48-BAD2-1C035B9E14F6}"/>
    <cellStyle name="40% - Accent2 2 5 6" xfId="26465" xr:uid="{E3BA18AA-05A9-4A6E-BFFB-D83A330EBA14}"/>
    <cellStyle name="40% - Accent2 2 6" xfId="1495" xr:uid="{00000000-0005-0000-0000-0000A7040000}"/>
    <cellStyle name="40% - Accent2 2 6 2" xfId="3725" xr:uid="{00000000-0005-0000-0000-0000A8040000}"/>
    <cellStyle name="40% - Accent2 2 6 2 2" xfId="7948" xr:uid="{00000000-0005-0000-0000-0000A9040000}"/>
    <cellStyle name="40% - Accent2 2 6 2 2 2" xfId="24812" xr:uid="{B7FD0BCC-0F69-448E-823B-EAC77E70DB5C}"/>
    <cellStyle name="40% - Accent2 2 6 2 2 3" xfId="16383" xr:uid="{918B6FE8-2094-4207-9DB5-48F10993BC21}"/>
    <cellStyle name="40% - Accent2 2 6 2 2 4" xfId="33240" xr:uid="{31CF271B-74A8-4658-B451-C2C07BCC7E12}"/>
    <cellStyle name="40% - Accent2 2 6 2 3" xfId="20594" xr:uid="{062449F5-EDDB-4B02-827C-F1E3DFA411CC}"/>
    <cellStyle name="40% - Accent2 2 6 2 4" xfId="12165" xr:uid="{AD144605-2450-4DEB-A2B3-1949CA923ACA}"/>
    <cellStyle name="40% - Accent2 2 6 2 5" xfId="29023" xr:uid="{0760E780-7945-43A0-8572-E14D16C27C2D}"/>
    <cellStyle name="40% - Accent2 2 6 3" xfId="5803" xr:uid="{00000000-0005-0000-0000-0000AA040000}"/>
    <cellStyle name="40% - Accent2 2 6 3 2" xfId="22667" xr:uid="{5DEE3922-0DC5-41FB-BDEF-2AC9B602B359}"/>
    <cellStyle name="40% - Accent2 2 6 3 3" xfId="14238" xr:uid="{B3CF1CDF-5158-4AB2-B997-36789153CEDB}"/>
    <cellStyle name="40% - Accent2 2 6 3 4" xfId="31095" xr:uid="{A6E9353C-99FF-49FF-8E3A-57CD0C865688}"/>
    <cellStyle name="40% - Accent2 2 6 4" xfId="18449" xr:uid="{5F1162BD-0467-4150-B983-50B1D4603D09}"/>
    <cellStyle name="40% - Accent2 2 6 5" xfId="10020" xr:uid="{816DDF1D-9A8A-4E32-93C8-DFDF77959534}"/>
    <cellStyle name="40% - Accent2 2 6 6" xfId="26878" xr:uid="{F5DBDC97-FCF0-42ED-A52F-025515BC7677}"/>
    <cellStyle name="40% - Accent2 2 7" xfId="1909" xr:uid="{00000000-0005-0000-0000-0000AB040000}"/>
    <cellStyle name="40% - Accent2 2 7 2" xfId="4138" xr:uid="{00000000-0005-0000-0000-0000AC040000}"/>
    <cellStyle name="40% - Accent2 2 7 2 2" xfId="8361" xr:uid="{00000000-0005-0000-0000-0000AD040000}"/>
    <cellStyle name="40% - Accent2 2 7 2 2 2" xfId="25225" xr:uid="{65D181AE-93B5-4D3C-BF85-2B234110039F}"/>
    <cellStyle name="40% - Accent2 2 7 2 2 3" xfId="16796" xr:uid="{AD624836-9649-4CC2-849E-C5AD39F24585}"/>
    <cellStyle name="40% - Accent2 2 7 2 2 4" xfId="33653" xr:uid="{920A2365-52D6-4758-AF8B-2DF6C620EBE4}"/>
    <cellStyle name="40% - Accent2 2 7 2 3" xfId="21007" xr:uid="{EC81F61A-6E79-4009-AF5F-8EABFCB8AA8E}"/>
    <cellStyle name="40% - Accent2 2 7 2 4" xfId="12578" xr:uid="{B94A65ED-B49B-4459-ACF2-60DD4E833483}"/>
    <cellStyle name="40% - Accent2 2 7 2 5" xfId="29436" xr:uid="{F3B4BB83-BC9D-4933-BD54-7CE2FA248C68}"/>
    <cellStyle name="40% - Accent2 2 7 3" xfId="6216" xr:uid="{00000000-0005-0000-0000-0000AE040000}"/>
    <cellStyle name="40% - Accent2 2 7 3 2" xfId="23080" xr:uid="{659D026E-98AE-4227-A610-781AD94CE1B9}"/>
    <cellStyle name="40% - Accent2 2 7 3 3" xfId="14651" xr:uid="{0DEDD3F7-15D2-41BB-8174-23B590C3125D}"/>
    <cellStyle name="40% - Accent2 2 7 3 4" xfId="31508" xr:uid="{22687CC4-700A-45D6-B984-26B243719378}"/>
    <cellStyle name="40% - Accent2 2 7 4" xfId="18862" xr:uid="{8273BDE7-DFEA-455A-9E71-76CD4D230FA3}"/>
    <cellStyle name="40% - Accent2 2 7 5" xfId="10433" xr:uid="{C1BDD629-F194-4DC0-AEA7-96759B955C67}"/>
    <cellStyle name="40% - Accent2 2 7 6" xfId="27291" xr:uid="{01D352AD-A593-4FA6-BBF7-41C7BFD0D4A5}"/>
    <cellStyle name="40% - Accent2 2 8" xfId="2322" xr:uid="{00000000-0005-0000-0000-0000AF040000}"/>
    <cellStyle name="40% - Accent2 2 8 2" xfId="6629" xr:uid="{00000000-0005-0000-0000-0000B0040000}"/>
    <cellStyle name="40% - Accent2 2 8 2 2" xfId="23493" xr:uid="{B15461DB-4688-466D-B5D1-05A22EC4AA9A}"/>
    <cellStyle name="40% - Accent2 2 8 2 3" xfId="15064" xr:uid="{AE568A51-7678-4BBD-BC3D-B943BF2344B2}"/>
    <cellStyle name="40% - Accent2 2 8 2 4" xfId="31921" xr:uid="{979F350F-714E-4679-BDCC-4772D077C373}"/>
    <cellStyle name="40% - Accent2 2 8 3" xfId="19275" xr:uid="{AE85A88F-0B47-4B3C-B4D2-DBFFA749FA3C}"/>
    <cellStyle name="40% - Accent2 2 8 4" xfId="10846" xr:uid="{DE1AE132-4820-451E-A63C-084852B769FC}"/>
    <cellStyle name="40% - Accent2 2 8 5" xfId="27704" xr:uid="{3DC91A4F-50A0-431C-BD6E-AE9959FF538F}"/>
    <cellStyle name="40% - Accent2 2 9" xfId="4563" xr:uid="{00000000-0005-0000-0000-0000B1040000}"/>
    <cellStyle name="40% - Accent2 2 9 2" xfId="21427" xr:uid="{C4807B1E-2CE6-4043-9443-6E78DB7F2EF5}"/>
    <cellStyle name="40% - Accent2 2 9 3" xfId="12998" xr:uid="{D879C5BC-CC99-4F0D-B510-443FDD5CCCC6}"/>
    <cellStyle name="40% - Accent2 2 9 4" xfId="29855" xr:uid="{F1ED2AF1-EC98-421C-8F32-A18775E76F2E}"/>
    <cellStyle name="40% - Accent2 3" xfId="62" xr:uid="{00000000-0005-0000-0000-0000B2040000}"/>
    <cellStyle name="40% - Accent2 3 10" xfId="8784" xr:uid="{56133504-444B-48A6-9464-09098E2878CE}"/>
    <cellStyle name="40% - Accent2 3 11" xfId="25642" xr:uid="{7EAC3C9F-4D52-4033-A5FB-FF7AE2CF07D9}"/>
    <cellStyle name="40% - Accent2 3 2" xfId="63" xr:uid="{00000000-0005-0000-0000-0000B3040000}"/>
    <cellStyle name="40% - Accent2 3 2 10" xfId="25643" xr:uid="{BB4C47F8-A3BF-4380-9577-B3C70B60070F}"/>
    <cellStyle name="40% - Accent2 3 2 2" xfId="633" xr:uid="{00000000-0005-0000-0000-0000B4040000}"/>
    <cellStyle name="40% - Accent2 3 2 2 2" xfId="2904" xr:uid="{00000000-0005-0000-0000-0000B5040000}"/>
    <cellStyle name="40% - Accent2 3 2 2 2 2" xfId="7127" xr:uid="{00000000-0005-0000-0000-0000B6040000}"/>
    <cellStyle name="40% - Accent2 3 2 2 2 2 2" xfId="23991" xr:uid="{1EE48A59-31F4-4FFA-8574-B8E974DE94A4}"/>
    <cellStyle name="40% - Accent2 3 2 2 2 2 3" xfId="15562" xr:uid="{DCE616AA-F65E-40B3-A414-4E4BEB697012}"/>
    <cellStyle name="40% - Accent2 3 2 2 2 2 4" xfId="32419" xr:uid="{0D9F8928-DBB9-4CD0-A9F4-8CFEA3475121}"/>
    <cellStyle name="40% - Accent2 3 2 2 2 3" xfId="19773" xr:uid="{048AC204-F8B0-463B-9165-B01E336D020B}"/>
    <cellStyle name="40% - Accent2 3 2 2 2 4" xfId="11344" xr:uid="{27782059-A0AA-42C5-8AD1-E0A5FC596752}"/>
    <cellStyle name="40% - Accent2 3 2 2 2 5" xfId="28202" xr:uid="{AC7BA6F2-3B96-465D-8376-03FBA490222A}"/>
    <cellStyle name="40% - Accent2 3 2 2 3" xfId="4982" xr:uid="{00000000-0005-0000-0000-0000B7040000}"/>
    <cellStyle name="40% - Accent2 3 2 2 3 2" xfId="21846" xr:uid="{6640DB5B-16E7-4E60-A9F3-8126CD0A0580}"/>
    <cellStyle name="40% - Accent2 3 2 2 3 3" xfId="13417" xr:uid="{AC6891D3-4D4F-46FF-A0BD-6E095FDF758C}"/>
    <cellStyle name="40% - Accent2 3 2 2 3 4" xfId="30274" xr:uid="{5B60575B-D7A8-4C9D-B17E-5932CF08B27F}"/>
    <cellStyle name="40% - Accent2 3 2 2 4" xfId="17628" xr:uid="{B167B34E-9D1E-45DC-ABD2-7819B67DAC12}"/>
    <cellStyle name="40% - Accent2 3 2 2 5" xfId="9199" xr:uid="{FE15F4E9-B31A-4017-BCF8-EE30082E270D}"/>
    <cellStyle name="40% - Accent2 3 2 2 6" xfId="26057" xr:uid="{57F65A1E-A79B-40C0-AEED-DB1B43DFC3B8}"/>
    <cellStyle name="40% - Accent2 3 2 3" xfId="1086" xr:uid="{00000000-0005-0000-0000-0000B8040000}"/>
    <cellStyle name="40% - Accent2 3 2 3 2" xfId="3317" xr:uid="{00000000-0005-0000-0000-0000B9040000}"/>
    <cellStyle name="40% - Accent2 3 2 3 2 2" xfId="7540" xr:uid="{00000000-0005-0000-0000-0000BA040000}"/>
    <cellStyle name="40% - Accent2 3 2 3 2 2 2" xfId="24404" xr:uid="{E4298AE1-F170-4AFC-A699-DB9B40B448DD}"/>
    <cellStyle name="40% - Accent2 3 2 3 2 2 3" xfId="15975" xr:uid="{83B16D3C-462E-484A-BF7D-CBD9531C7B49}"/>
    <cellStyle name="40% - Accent2 3 2 3 2 2 4" xfId="32832" xr:uid="{0B3E39B1-80F2-4528-BF61-4186619C906E}"/>
    <cellStyle name="40% - Accent2 3 2 3 2 3" xfId="20186" xr:uid="{EDA7C7E3-4D70-4AC6-8DBC-CFF1DD3535C9}"/>
    <cellStyle name="40% - Accent2 3 2 3 2 4" xfId="11757" xr:uid="{FDC6AABB-0A6B-4242-919D-D1BE969AD6D4}"/>
    <cellStyle name="40% - Accent2 3 2 3 2 5" xfId="28615" xr:uid="{9EB9069E-00A9-4004-A831-DC117B1B8B19}"/>
    <cellStyle name="40% - Accent2 3 2 3 3" xfId="5395" xr:uid="{00000000-0005-0000-0000-0000BB040000}"/>
    <cellStyle name="40% - Accent2 3 2 3 3 2" xfId="22259" xr:uid="{1174DBAE-3F67-45C2-AFB3-950475144E8A}"/>
    <cellStyle name="40% - Accent2 3 2 3 3 3" xfId="13830" xr:uid="{DD0B6507-6C4B-41F0-B3A1-CA702F9FF0A9}"/>
    <cellStyle name="40% - Accent2 3 2 3 3 4" xfId="30687" xr:uid="{749AD635-AF39-450F-BCFA-C8DA24F4C61D}"/>
    <cellStyle name="40% - Accent2 3 2 3 4" xfId="18041" xr:uid="{D0095D15-72FE-46EC-80A8-06B8C137E7D7}"/>
    <cellStyle name="40% - Accent2 3 2 3 5" xfId="9612" xr:uid="{F257E772-74E5-420E-987B-A6FC7E40EA62}"/>
    <cellStyle name="40% - Accent2 3 2 3 6" xfId="26470" xr:uid="{C7953ECF-A700-4B0B-9A2B-DEEACA5E2D48}"/>
    <cellStyle name="40% - Accent2 3 2 4" xfId="1500" xr:uid="{00000000-0005-0000-0000-0000BC040000}"/>
    <cellStyle name="40% - Accent2 3 2 4 2" xfId="3730" xr:uid="{00000000-0005-0000-0000-0000BD040000}"/>
    <cellStyle name="40% - Accent2 3 2 4 2 2" xfId="7953" xr:uid="{00000000-0005-0000-0000-0000BE040000}"/>
    <cellStyle name="40% - Accent2 3 2 4 2 2 2" xfId="24817" xr:uid="{A370762D-FC15-4015-BDC1-99762AE9FCB3}"/>
    <cellStyle name="40% - Accent2 3 2 4 2 2 3" xfId="16388" xr:uid="{60BA3C07-16B8-471D-A481-C03311F853DE}"/>
    <cellStyle name="40% - Accent2 3 2 4 2 2 4" xfId="33245" xr:uid="{DD546E68-EA3E-42DB-9DF6-645A8FFAA1D3}"/>
    <cellStyle name="40% - Accent2 3 2 4 2 3" xfId="20599" xr:uid="{911DDD9D-E459-4E78-8090-ADE9C5FE610E}"/>
    <cellStyle name="40% - Accent2 3 2 4 2 4" xfId="12170" xr:uid="{6AF0F4BC-50D8-43B3-BD5C-74D2F4EE3D6F}"/>
    <cellStyle name="40% - Accent2 3 2 4 2 5" xfId="29028" xr:uid="{81894DC0-2B76-4FEB-ADAB-72CB96B5BEEF}"/>
    <cellStyle name="40% - Accent2 3 2 4 3" xfId="5808" xr:uid="{00000000-0005-0000-0000-0000BF040000}"/>
    <cellStyle name="40% - Accent2 3 2 4 3 2" xfId="22672" xr:uid="{8A150FAD-DF72-4707-95FC-8DE03C8BB7BC}"/>
    <cellStyle name="40% - Accent2 3 2 4 3 3" xfId="14243" xr:uid="{0A39C255-4E38-4BC0-B116-24E3F8AC10E9}"/>
    <cellStyle name="40% - Accent2 3 2 4 3 4" xfId="31100" xr:uid="{9E9ED6C9-3EB0-49A6-9B2A-6E2B4EA2872F}"/>
    <cellStyle name="40% - Accent2 3 2 4 4" xfId="18454" xr:uid="{577FD275-9958-4B07-A9EF-F27C2D124AF7}"/>
    <cellStyle name="40% - Accent2 3 2 4 5" xfId="10025" xr:uid="{897A3A7A-509A-4077-ADBD-D27CD5D2A3F6}"/>
    <cellStyle name="40% - Accent2 3 2 4 6" xfId="26883" xr:uid="{B275659A-4D05-4778-AA36-9A2068F7640A}"/>
    <cellStyle name="40% - Accent2 3 2 5" xfId="1914" xr:uid="{00000000-0005-0000-0000-0000C0040000}"/>
    <cellStyle name="40% - Accent2 3 2 5 2" xfId="4143" xr:uid="{00000000-0005-0000-0000-0000C1040000}"/>
    <cellStyle name="40% - Accent2 3 2 5 2 2" xfId="8366" xr:uid="{00000000-0005-0000-0000-0000C2040000}"/>
    <cellStyle name="40% - Accent2 3 2 5 2 2 2" xfId="25230" xr:uid="{4D416791-F6E0-4457-A817-F4BCA4032EAD}"/>
    <cellStyle name="40% - Accent2 3 2 5 2 2 3" xfId="16801" xr:uid="{F37DAB9A-BF19-4BDC-BB6A-82957A6EF380}"/>
    <cellStyle name="40% - Accent2 3 2 5 2 2 4" xfId="33658" xr:uid="{77C3EBDA-07DE-43D6-B6D7-0E589C318BD5}"/>
    <cellStyle name="40% - Accent2 3 2 5 2 3" xfId="21012" xr:uid="{8DB5EFDF-55E5-4B28-94B8-9A5CB806A918}"/>
    <cellStyle name="40% - Accent2 3 2 5 2 4" xfId="12583" xr:uid="{9EDA8300-D8DA-46A6-888C-BB6BCB597C56}"/>
    <cellStyle name="40% - Accent2 3 2 5 2 5" xfId="29441" xr:uid="{0BD6D1E1-AFE9-4547-B599-E409310F47A9}"/>
    <cellStyle name="40% - Accent2 3 2 5 3" xfId="6221" xr:uid="{00000000-0005-0000-0000-0000C3040000}"/>
    <cellStyle name="40% - Accent2 3 2 5 3 2" xfId="23085" xr:uid="{FDE3E5B9-BAFD-42C6-B39B-A92A7684E648}"/>
    <cellStyle name="40% - Accent2 3 2 5 3 3" xfId="14656" xr:uid="{024620DE-1955-4920-95ED-61C7166A1769}"/>
    <cellStyle name="40% - Accent2 3 2 5 3 4" xfId="31513" xr:uid="{4A5537DA-2245-4CF5-A35B-92DED4173246}"/>
    <cellStyle name="40% - Accent2 3 2 5 4" xfId="18867" xr:uid="{A11E7A74-DB5F-4EF4-985B-41B0DDFFB415}"/>
    <cellStyle name="40% - Accent2 3 2 5 5" xfId="10438" xr:uid="{24ACFE76-ADB3-4D3E-BC4A-2645EE4341D6}"/>
    <cellStyle name="40% - Accent2 3 2 5 6" xfId="27296" xr:uid="{CADF2F17-E2E4-499C-BF7D-6F22C8CA4DC8}"/>
    <cellStyle name="40% - Accent2 3 2 6" xfId="2327" xr:uid="{00000000-0005-0000-0000-0000C4040000}"/>
    <cellStyle name="40% - Accent2 3 2 6 2" xfId="6634" xr:uid="{00000000-0005-0000-0000-0000C5040000}"/>
    <cellStyle name="40% - Accent2 3 2 6 2 2" xfId="23498" xr:uid="{FF26C0E4-4718-4025-A636-D7BC9D94C2E4}"/>
    <cellStyle name="40% - Accent2 3 2 6 2 3" xfId="15069" xr:uid="{451BC737-FB9A-41CA-92CE-1E1EAD59F272}"/>
    <cellStyle name="40% - Accent2 3 2 6 2 4" xfId="31926" xr:uid="{A1E35F8C-9548-469B-9EF4-52D6E73E6913}"/>
    <cellStyle name="40% - Accent2 3 2 6 3" xfId="19280" xr:uid="{DD8632FB-862A-4900-BA4D-9414E1EF4BB5}"/>
    <cellStyle name="40% - Accent2 3 2 6 4" xfId="10851" xr:uid="{F7384DF3-1468-40A1-BD00-59EE3D03F97D}"/>
    <cellStyle name="40% - Accent2 3 2 6 5" xfId="27709" xr:uid="{BCF5C1BA-C3CC-4123-B64F-E3C00A9F5677}"/>
    <cellStyle name="40% - Accent2 3 2 7" xfId="4568" xr:uid="{00000000-0005-0000-0000-0000C6040000}"/>
    <cellStyle name="40% - Accent2 3 2 7 2" xfId="21432" xr:uid="{E3D14AA0-61E2-4CBB-998E-4EF7829BACC2}"/>
    <cellStyle name="40% - Accent2 3 2 7 3" xfId="13003" xr:uid="{9E130099-FA63-44F2-BC65-B6F538801FC8}"/>
    <cellStyle name="40% - Accent2 3 2 7 4" xfId="29860" xr:uid="{870F95E9-5542-4E0B-A211-65F5C1620A10}"/>
    <cellStyle name="40% - Accent2 3 2 8" xfId="17214" xr:uid="{ED181E34-D9D0-40B0-800A-74355B1D99B3}"/>
    <cellStyle name="40% - Accent2 3 2 9" xfId="8785" xr:uid="{BF3EDEEC-2362-405B-A85D-4BA967B47F07}"/>
    <cellStyle name="40% - Accent2 3 3" xfId="632" xr:uid="{00000000-0005-0000-0000-0000C7040000}"/>
    <cellStyle name="40% - Accent2 3 3 2" xfId="2903" xr:uid="{00000000-0005-0000-0000-0000C8040000}"/>
    <cellStyle name="40% - Accent2 3 3 2 2" xfId="7126" xr:uid="{00000000-0005-0000-0000-0000C9040000}"/>
    <cellStyle name="40% - Accent2 3 3 2 2 2" xfId="23990" xr:uid="{39F66F29-A805-4B15-97B6-E29D47DC4261}"/>
    <cellStyle name="40% - Accent2 3 3 2 2 3" xfId="15561" xr:uid="{D6956B28-A6FE-4A24-9B08-F58727D772EF}"/>
    <cellStyle name="40% - Accent2 3 3 2 2 4" xfId="32418" xr:uid="{8F77FAF2-D802-468D-B397-9445DA6D08EF}"/>
    <cellStyle name="40% - Accent2 3 3 2 3" xfId="19772" xr:uid="{4D6B7425-4FB6-4B0B-9C4D-9B0C4063C9A3}"/>
    <cellStyle name="40% - Accent2 3 3 2 4" xfId="11343" xr:uid="{74E0A496-B485-41AC-B671-3B9843AAAC3E}"/>
    <cellStyle name="40% - Accent2 3 3 2 5" xfId="28201" xr:uid="{63F29620-8C2C-4DC6-B06F-1914300BFAFD}"/>
    <cellStyle name="40% - Accent2 3 3 3" xfId="4981" xr:uid="{00000000-0005-0000-0000-0000CA040000}"/>
    <cellStyle name="40% - Accent2 3 3 3 2" xfId="21845" xr:uid="{37D5F30E-FEF7-4334-8FC4-5731EDDE2B7B}"/>
    <cellStyle name="40% - Accent2 3 3 3 3" xfId="13416" xr:uid="{625A8A8A-0338-49A1-BF26-B3FFB8E0D418}"/>
    <cellStyle name="40% - Accent2 3 3 3 4" xfId="30273" xr:uid="{77ED7ED8-1DF5-4137-9D38-84052E807CF5}"/>
    <cellStyle name="40% - Accent2 3 3 4" xfId="17627" xr:uid="{746E4BCA-B8F5-49BA-9714-3AA5D1FCA2E6}"/>
    <cellStyle name="40% - Accent2 3 3 5" xfId="9198" xr:uid="{4496CD79-30FC-482D-9D5A-CA882CF71CBF}"/>
    <cellStyle name="40% - Accent2 3 3 6" xfId="26056" xr:uid="{B575C155-7918-4A17-BF93-37AC1CFFA47B}"/>
    <cellStyle name="40% - Accent2 3 4" xfId="1085" xr:uid="{00000000-0005-0000-0000-0000CB040000}"/>
    <cellStyle name="40% - Accent2 3 4 2" xfId="3316" xr:uid="{00000000-0005-0000-0000-0000CC040000}"/>
    <cellStyle name="40% - Accent2 3 4 2 2" xfId="7539" xr:uid="{00000000-0005-0000-0000-0000CD040000}"/>
    <cellStyle name="40% - Accent2 3 4 2 2 2" xfId="24403" xr:uid="{6E315784-5140-4FA6-B31B-F839468BA33A}"/>
    <cellStyle name="40% - Accent2 3 4 2 2 3" xfId="15974" xr:uid="{C2C57B02-F4A7-4AAA-B9AA-529B8315B6A7}"/>
    <cellStyle name="40% - Accent2 3 4 2 2 4" xfId="32831" xr:uid="{CE282F69-BA17-4239-8671-7C6AF61A9DB6}"/>
    <cellStyle name="40% - Accent2 3 4 2 3" xfId="20185" xr:uid="{2A84855E-3116-4AAC-9F18-3D7BB7693C63}"/>
    <cellStyle name="40% - Accent2 3 4 2 4" xfId="11756" xr:uid="{8D34BE36-17E2-4132-B8D5-F83B0F2F7239}"/>
    <cellStyle name="40% - Accent2 3 4 2 5" xfId="28614" xr:uid="{692EEBA7-3FB0-4DA5-ACB3-122F621B3488}"/>
    <cellStyle name="40% - Accent2 3 4 3" xfId="5394" xr:uid="{00000000-0005-0000-0000-0000CE040000}"/>
    <cellStyle name="40% - Accent2 3 4 3 2" xfId="22258" xr:uid="{267137A0-4D74-4D48-A6FA-1D90DAC6EDCB}"/>
    <cellStyle name="40% - Accent2 3 4 3 3" xfId="13829" xr:uid="{7E1F771D-1212-4196-B8E9-E4DA3738CC17}"/>
    <cellStyle name="40% - Accent2 3 4 3 4" xfId="30686" xr:uid="{B1C98D9C-173D-47ED-BEED-D775B1C8AD1F}"/>
    <cellStyle name="40% - Accent2 3 4 4" xfId="18040" xr:uid="{F79822A1-0057-4162-AFE2-4FB8AD93B130}"/>
    <cellStyle name="40% - Accent2 3 4 5" xfId="9611" xr:uid="{4EAC491A-30B0-4523-B225-6CEA7A60379B}"/>
    <cellStyle name="40% - Accent2 3 4 6" xfId="26469" xr:uid="{AFB185BB-B33C-4756-AC33-FCD29F6BC21D}"/>
    <cellStyle name="40% - Accent2 3 5" xfId="1499" xr:uid="{00000000-0005-0000-0000-0000CF040000}"/>
    <cellStyle name="40% - Accent2 3 5 2" xfId="3729" xr:uid="{00000000-0005-0000-0000-0000D0040000}"/>
    <cellStyle name="40% - Accent2 3 5 2 2" xfId="7952" xr:uid="{00000000-0005-0000-0000-0000D1040000}"/>
    <cellStyle name="40% - Accent2 3 5 2 2 2" xfId="24816" xr:uid="{895C0964-02B4-40C5-9166-654D39023825}"/>
    <cellStyle name="40% - Accent2 3 5 2 2 3" xfId="16387" xr:uid="{4F11E2F0-AE19-4A0C-8AB4-D88E402ADEF3}"/>
    <cellStyle name="40% - Accent2 3 5 2 2 4" xfId="33244" xr:uid="{C1648B97-CCC3-493D-A1FA-F8DD49CC5740}"/>
    <cellStyle name="40% - Accent2 3 5 2 3" xfId="20598" xr:uid="{130F5246-78D3-47CD-B689-FA6CE37B8D9C}"/>
    <cellStyle name="40% - Accent2 3 5 2 4" xfId="12169" xr:uid="{DA79685F-D58D-4E26-A3D7-7B46CE2273BF}"/>
    <cellStyle name="40% - Accent2 3 5 2 5" xfId="29027" xr:uid="{16451E54-ABE7-45B5-A763-02F29E18851A}"/>
    <cellStyle name="40% - Accent2 3 5 3" xfId="5807" xr:uid="{00000000-0005-0000-0000-0000D2040000}"/>
    <cellStyle name="40% - Accent2 3 5 3 2" xfId="22671" xr:uid="{39C84C64-AAB0-406A-BB99-DB6472ECC3D7}"/>
    <cellStyle name="40% - Accent2 3 5 3 3" xfId="14242" xr:uid="{B32CA2E1-76D4-4F5E-ABD2-1AEC10B2353C}"/>
    <cellStyle name="40% - Accent2 3 5 3 4" xfId="31099" xr:uid="{5B0ED06A-BB68-45E6-BFD8-DBF8D46FF206}"/>
    <cellStyle name="40% - Accent2 3 5 4" xfId="18453" xr:uid="{B3D7E99E-D686-4DA5-91BF-82C59DCF3AE7}"/>
    <cellStyle name="40% - Accent2 3 5 5" xfId="10024" xr:uid="{269E61A3-4E72-4C2C-80E8-7830EFCE64E9}"/>
    <cellStyle name="40% - Accent2 3 5 6" xfId="26882" xr:uid="{3F67A541-6D41-430A-8EE3-96B6C016FA63}"/>
    <cellStyle name="40% - Accent2 3 6" xfId="1913" xr:uid="{00000000-0005-0000-0000-0000D3040000}"/>
    <cellStyle name="40% - Accent2 3 6 2" xfId="4142" xr:uid="{00000000-0005-0000-0000-0000D4040000}"/>
    <cellStyle name="40% - Accent2 3 6 2 2" xfId="8365" xr:uid="{00000000-0005-0000-0000-0000D5040000}"/>
    <cellStyle name="40% - Accent2 3 6 2 2 2" xfId="25229" xr:uid="{F7A81168-480C-48D1-9ACD-5805FFDF07E5}"/>
    <cellStyle name="40% - Accent2 3 6 2 2 3" xfId="16800" xr:uid="{60E1BB93-A545-43D3-93DA-F335D1AA52E2}"/>
    <cellStyle name="40% - Accent2 3 6 2 2 4" xfId="33657" xr:uid="{F2E6929A-6FA7-44BA-A0FF-68B84CE198F0}"/>
    <cellStyle name="40% - Accent2 3 6 2 3" xfId="21011" xr:uid="{3FB14D62-6541-4B53-B855-6EEF8A556277}"/>
    <cellStyle name="40% - Accent2 3 6 2 4" xfId="12582" xr:uid="{0614EE1A-5F5F-4321-BCE5-E42CDFA7E3C5}"/>
    <cellStyle name="40% - Accent2 3 6 2 5" xfId="29440" xr:uid="{CE868B34-7B1E-4712-B7B8-A3F2097EA0A4}"/>
    <cellStyle name="40% - Accent2 3 6 3" xfId="6220" xr:uid="{00000000-0005-0000-0000-0000D6040000}"/>
    <cellStyle name="40% - Accent2 3 6 3 2" xfId="23084" xr:uid="{F6689D48-B23B-466D-B111-D7EAB8412E41}"/>
    <cellStyle name="40% - Accent2 3 6 3 3" xfId="14655" xr:uid="{C7CF90E2-9A82-43DD-A475-15A6EE5F54E0}"/>
    <cellStyle name="40% - Accent2 3 6 3 4" xfId="31512" xr:uid="{B9840338-6052-47D7-AF24-0613DCA46897}"/>
    <cellStyle name="40% - Accent2 3 6 4" xfId="18866" xr:uid="{36E2E47F-FD84-4BB4-A186-62A91A604EFB}"/>
    <cellStyle name="40% - Accent2 3 6 5" xfId="10437" xr:uid="{4966A15C-B3CE-4BD2-A5F3-6A512661EBEE}"/>
    <cellStyle name="40% - Accent2 3 6 6" xfId="27295" xr:uid="{012ABADC-8F93-4624-94FB-DAD675446678}"/>
    <cellStyle name="40% - Accent2 3 7" xfId="2326" xr:uid="{00000000-0005-0000-0000-0000D7040000}"/>
    <cellStyle name="40% - Accent2 3 7 2" xfId="6633" xr:uid="{00000000-0005-0000-0000-0000D8040000}"/>
    <cellStyle name="40% - Accent2 3 7 2 2" xfId="23497" xr:uid="{04AAFAE9-3850-4936-9B25-69603271CF50}"/>
    <cellStyle name="40% - Accent2 3 7 2 3" xfId="15068" xr:uid="{F6BF3EE1-7B3E-4897-95DF-4A8EE49D66CA}"/>
    <cellStyle name="40% - Accent2 3 7 2 4" xfId="31925" xr:uid="{C1803E8C-B314-4817-B754-8D470FE3E9A0}"/>
    <cellStyle name="40% - Accent2 3 7 3" xfId="19279" xr:uid="{1D444935-6F81-4C16-AA44-B287852DFF49}"/>
    <cellStyle name="40% - Accent2 3 7 4" xfId="10850" xr:uid="{9192A6F1-5225-41E7-8D5C-280EE653B064}"/>
    <cellStyle name="40% - Accent2 3 7 5" xfId="27708" xr:uid="{ED273418-AAE2-4E03-BBB8-513E3A74228F}"/>
    <cellStyle name="40% - Accent2 3 8" xfId="4567" xr:uid="{00000000-0005-0000-0000-0000D9040000}"/>
    <cellStyle name="40% - Accent2 3 8 2" xfId="21431" xr:uid="{091E06D8-710E-45D0-99FA-118FC340537C}"/>
    <cellStyle name="40% - Accent2 3 8 3" xfId="13002" xr:uid="{45CEC412-4ABB-4719-BFCF-5067DC57F51C}"/>
    <cellStyle name="40% - Accent2 3 8 4" xfId="29859" xr:uid="{ADC58D99-582A-44D3-A71C-A303A8A13BBF}"/>
    <cellStyle name="40% - Accent2 3 9" xfId="17213" xr:uid="{118E80A1-70DF-4783-9F98-75CF8F74FE07}"/>
    <cellStyle name="40% - Accent2 4" xfId="64" xr:uid="{00000000-0005-0000-0000-0000DA040000}"/>
    <cellStyle name="40% - Accent2 4 10" xfId="25644" xr:uid="{C1B0DA05-7CF0-49AA-88CF-DFB2E172E26B}"/>
    <cellStyle name="40% - Accent2 4 2" xfId="634" xr:uid="{00000000-0005-0000-0000-0000DB040000}"/>
    <cellStyle name="40% - Accent2 4 2 2" xfId="2905" xr:uid="{00000000-0005-0000-0000-0000DC040000}"/>
    <cellStyle name="40% - Accent2 4 2 2 2" xfId="7128" xr:uid="{00000000-0005-0000-0000-0000DD040000}"/>
    <cellStyle name="40% - Accent2 4 2 2 2 2" xfId="23992" xr:uid="{20EDA75D-0E61-407E-A8D8-8E62151103DA}"/>
    <cellStyle name="40% - Accent2 4 2 2 2 3" xfId="15563" xr:uid="{49C4587C-16A9-4055-BEF1-FEFBE52532A4}"/>
    <cellStyle name="40% - Accent2 4 2 2 2 4" xfId="32420" xr:uid="{935D430B-F1DD-4F4F-9153-4B733AD19140}"/>
    <cellStyle name="40% - Accent2 4 2 2 3" xfId="19774" xr:uid="{13711C03-8B4D-406F-91C9-E11D31320249}"/>
    <cellStyle name="40% - Accent2 4 2 2 4" xfId="11345" xr:uid="{BD2694B8-E004-4496-949B-75BC15863D6A}"/>
    <cellStyle name="40% - Accent2 4 2 2 5" xfId="28203" xr:uid="{14C309FE-41DE-4FA6-9551-2484BE2A11E0}"/>
    <cellStyle name="40% - Accent2 4 2 3" xfId="4983" xr:uid="{00000000-0005-0000-0000-0000DE040000}"/>
    <cellStyle name="40% - Accent2 4 2 3 2" xfId="21847" xr:uid="{0B2D934E-9366-45A2-A8B7-963FB709A979}"/>
    <cellStyle name="40% - Accent2 4 2 3 3" xfId="13418" xr:uid="{99D79C9E-F632-4D3D-9E3D-5C0B85912751}"/>
    <cellStyle name="40% - Accent2 4 2 3 4" xfId="30275" xr:uid="{D124275D-612C-4C17-8512-D1BB219C2829}"/>
    <cellStyle name="40% - Accent2 4 2 4" xfId="17629" xr:uid="{268F5951-6A22-498B-87D6-C39DCA50AFF2}"/>
    <cellStyle name="40% - Accent2 4 2 5" xfId="9200" xr:uid="{CBC82C3E-5FE2-4617-AB53-42C11D07AE02}"/>
    <cellStyle name="40% - Accent2 4 2 6" xfId="26058" xr:uid="{1139F55D-C3D9-4D5D-BE59-EB337AC4B173}"/>
    <cellStyle name="40% - Accent2 4 3" xfId="1087" xr:uid="{00000000-0005-0000-0000-0000DF040000}"/>
    <cellStyle name="40% - Accent2 4 3 2" xfId="3318" xr:uid="{00000000-0005-0000-0000-0000E0040000}"/>
    <cellStyle name="40% - Accent2 4 3 2 2" xfId="7541" xr:uid="{00000000-0005-0000-0000-0000E1040000}"/>
    <cellStyle name="40% - Accent2 4 3 2 2 2" xfId="24405" xr:uid="{8D92A8A0-9955-4E82-9C11-335BD38D7D83}"/>
    <cellStyle name="40% - Accent2 4 3 2 2 3" xfId="15976" xr:uid="{161C6205-8399-4B23-9BE6-B2DDB366D1DF}"/>
    <cellStyle name="40% - Accent2 4 3 2 2 4" xfId="32833" xr:uid="{0ACAAED1-FAEA-4094-8FBE-A971EFDE4D9D}"/>
    <cellStyle name="40% - Accent2 4 3 2 3" xfId="20187" xr:uid="{B59F71B8-4082-4F7D-B987-B7773BD9A416}"/>
    <cellStyle name="40% - Accent2 4 3 2 4" xfId="11758" xr:uid="{B4F54CCF-D3AE-41C1-8737-F46F191EECA8}"/>
    <cellStyle name="40% - Accent2 4 3 2 5" xfId="28616" xr:uid="{4787A882-4C1A-45C0-8DE3-93DD0FB90E8A}"/>
    <cellStyle name="40% - Accent2 4 3 3" xfId="5396" xr:uid="{00000000-0005-0000-0000-0000E2040000}"/>
    <cellStyle name="40% - Accent2 4 3 3 2" xfId="22260" xr:uid="{9ADDE378-3561-4C0A-977E-4E1E474DDEFE}"/>
    <cellStyle name="40% - Accent2 4 3 3 3" xfId="13831" xr:uid="{1AC98948-2073-4A97-A3C3-D2D0357AB40B}"/>
    <cellStyle name="40% - Accent2 4 3 3 4" xfId="30688" xr:uid="{D2329CA1-7434-44DE-A0BF-292DCD664D06}"/>
    <cellStyle name="40% - Accent2 4 3 4" xfId="18042" xr:uid="{9EB9C428-9A78-48D1-A4AD-C569D51D2686}"/>
    <cellStyle name="40% - Accent2 4 3 5" xfId="9613" xr:uid="{B94615B2-6F0E-40F6-BB5B-0848ED853CD1}"/>
    <cellStyle name="40% - Accent2 4 3 6" xfId="26471" xr:uid="{FF4FEE12-8F14-4EF8-B15D-2AEE7DC18017}"/>
    <cellStyle name="40% - Accent2 4 4" xfId="1501" xr:uid="{00000000-0005-0000-0000-0000E3040000}"/>
    <cellStyle name="40% - Accent2 4 4 2" xfId="3731" xr:uid="{00000000-0005-0000-0000-0000E4040000}"/>
    <cellStyle name="40% - Accent2 4 4 2 2" xfId="7954" xr:uid="{00000000-0005-0000-0000-0000E5040000}"/>
    <cellStyle name="40% - Accent2 4 4 2 2 2" xfId="24818" xr:uid="{0B6D0FDE-52CC-4C44-9442-A5BED5249207}"/>
    <cellStyle name="40% - Accent2 4 4 2 2 3" xfId="16389" xr:uid="{FF8AF91E-6E40-4B3D-883F-B899233908A0}"/>
    <cellStyle name="40% - Accent2 4 4 2 2 4" xfId="33246" xr:uid="{650F2E0A-BB42-4D8B-B724-C0909A8FF876}"/>
    <cellStyle name="40% - Accent2 4 4 2 3" xfId="20600" xr:uid="{CEB02005-6FDE-4400-B246-03AD960C033A}"/>
    <cellStyle name="40% - Accent2 4 4 2 4" xfId="12171" xr:uid="{F8B27DBB-1319-4213-9F8F-ADF4F0264DF3}"/>
    <cellStyle name="40% - Accent2 4 4 2 5" xfId="29029" xr:uid="{5EC191FC-94D7-48ED-9C63-B8BAA81D9C69}"/>
    <cellStyle name="40% - Accent2 4 4 3" xfId="5809" xr:uid="{00000000-0005-0000-0000-0000E6040000}"/>
    <cellStyle name="40% - Accent2 4 4 3 2" xfId="22673" xr:uid="{AAD4861A-BD5B-4D6F-A15F-C1A56326A2CE}"/>
    <cellStyle name="40% - Accent2 4 4 3 3" xfId="14244" xr:uid="{5E253076-FF63-4F30-8E71-E78A99EF3D7B}"/>
    <cellStyle name="40% - Accent2 4 4 3 4" xfId="31101" xr:uid="{A99D6911-33EF-4057-94B2-AB05B849E896}"/>
    <cellStyle name="40% - Accent2 4 4 4" xfId="18455" xr:uid="{3FF557CD-2A1F-4DFB-A383-92184315A0AB}"/>
    <cellStyle name="40% - Accent2 4 4 5" xfId="10026" xr:uid="{BD0FCCBC-56EC-467E-8F43-796E6AFEF37E}"/>
    <cellStyle name="40% - Accent2 4 4 6" xfId="26884" xr:uid="{1D1F4806-B7C4-491D-9338-87EC56687013}"/>
    <cellStyle name="40% - Accent2 4 5" xfId="1915" xr:uid="{00000000-0005-0000-0000-0000E7040000}"/>
    <cellStyle name="40% - Accent2 4 5 2" xfId="4144" xr:uid="{00000000-0005-0000-0000-0000E8040000}"/>
    <cellStyle name="40% - Accent2 4 5 2 2" xfId="8367" xr:uid="{00000000-0005-0000-0000-0000E9040000}"/>
    <cellStyle name="40% - Accent2 4 5 2 2 2" xfId="25231" xr:uid="{08BD9ABC-611A-4DC5-AACB-6A87167EF612}"/>
    <cellStyle name="40% - Accent2 4 5 2 2 3" xfId="16802" xr:uid="{2B60A2D6-0138-4CA8-B5EF-F03435DCD2B4}"/>
    <cellStyle name="40% - Accent2 4 5 2 2 4" xfId="33659" xr:uid="{D5C8F0D2-1F87-4420-9154-3FD1DA57C3C9}"/>
    <cellStyle name="40% - Accent2 4 5 2 3" xfId="21013" xr:uid="{63C0B533-08E0-4163-B434-38052D6ACA34}"/>
    <cellStyle name="40% - Accent2 4 5 2 4" xfId="12584" xr:uid="{02541EAD-B629-4FAE-9E1C-12DDDF4048BF}"/>
    <cellStyle name="40% - Accent2 4 5 2 5" xfId="29442" xr:uid="{0F129C42-3899-4F46-B528-D3227605449B}"/>
    <cellStyle name="40% - Accent2 4 5 3" xfId="6222" xr:uid="{00000000-0005-0000-0000-0000EA040000}"/>
    <cellStyle name="40% - Accent2 4 5 3 2" xfId="23086" xr:uid="{769C986F-6A40-4FC7-9411-DA4DE180E814}"/>
    <cellStyle name="40% - Accent2 4 5 3 3" xfId="14657" xr:uid="{27041F89-E766-48C3-AF59-00D1886FD60E}"/>
    <cellStyle name="40% - Accent2 4 5 3 4" xfId="31514" xr:uid="{C2001BE5-64FC-4A99-A334-58A26BFFFAC2}"/>
    <cellStyle name="40% - Accent2 4 5 4" xfId="18868" xr:uid="{B2D757A6-8BAA-4177-B0C0-AA71993B22E2}"/>
    <cellStyle name="40% - Accent2 4 5 5" xfId="10439" xr:uid="{D0C1919D-21E3-4362-97CF-3F5EC22C6E1F}"/>
    <cellStyle name="40% - Accent2 4 5 6" xfId="27297" xr:uid="{971C380F-5AC7-4978-A116-09D346678B90}"/>
    <cellStyle name="40% - Accent2 4 6" xfId="2328" xr:uid="{00000000-0005-0000-0000-0000EB040000}"/>
    <cellStyle name="40% - Accent2 4 6 2" xfId="6635" xr:uid="{00000000-0005-0000-0000-0000EC040000}"/>
    <cellStyle name="40% - Accent2 4 6 2 2" xfId="23499" xr:uid="{C479B6F0-63B4-4C1C-98D1-46F2112D8C1A}"/>
    <cellStyle name="40% - Accent2 4 6 2 3" xfId="15070" xr:uid="{EC123D90-CC9F-4E82-AD2B-F98201665746}"/>
    <cellStyle name="40% - Accent2 4 6 2 4" xfId="31927" xr:uid="{FD58D72C-0AC9-4FF0-918C-607264735DB4}"/>
    <cellStyle name="40% - Accent2 4 6 3" xfId="19281" xr:uid="{EA9D102B-592C-4FB8-8797-5BFB6E2B0620}"/>
    <cellStyle name="40% - Accent2 4 6 4" xfId="10852" xr:uid="{A07B574A-84E4-4F9F-8C68-E47B35734C81}"/>
    <cellStyle name="40% - Accent2 4 6 5" xfId="27710" xr:uid="{6661DB2F-FC75-4FC5-A5C1-F02C49AA116E}"/>
    <cellStyle name="40% - Accent2 4 7" xfId="4569" xr:uid="{00000000-0005-0000-0000-0000ED040000}"/>
    <cellStyle name="40% - Accent2 4 7 2" xfId="21433" xr:uid="{C8DE9EC9-CE6F-457D-8D3A-0C390B6D9DC4}"/>
    <cellStyle name="40% - Accent2 4 7 3" xfId="13004" xr:uid="{458D2770-5627-441F-984C-D6C306A052CA}"/>
    <cellStyle name="40% - Accent2 4 7 4" xfId="29861" xr:uid="{F72B9207-F798-4AC2-97E6-1DE5CDA992F9}"/>
    <cellStyle name="40% - Accent2 4 8" xfId="17215" xr:uid="{B4D5B515-1EA6-499C-9D3F-6DA3DCE062C4}"/>
    <cellStyle name="40% - Accent2 4 9" xfId="8786" xr:uid="{ADF4AC67-8F92-474C-BE0A-7970884019AD}"/>
    <cellStyle name="40% - Accent2 5" xfId="627" xr:uid="{00000000-0005-0000-0000-0000EE040000}"/>
    <cellStyle name="40% - Accent2 5 2" xfId="2898" xr:uid="{00000000-0005-0000-0000-0000EF040000}"/>
    <cellStyle name="40% - Accent2 5 2 2" xfId="7121" xr:uid="{00000000-0005-0000-0000-0000F0040000}"/>
    <cellStyle name="40% - Accent2 5 2 2 2" xfId="23985" xr:uid="{F8234C46-D4A6-4263-B215-7665279B64D0}"/>
    <cellStyle name="40% - Accent2 5 2 2 3" xfId="15556" xr:uid="{C407FF49-9E63-4D20-927C-95D13B9C7930}"/>
    <cellStyle name="40% - Accent2 5 2 2 4" xfId="32413" xr:uid="{FF53123A-88B0-47D3-B7E7-ADE63E96362C}"/>
    <cellStyle name="40% - Accent2 5 2 3" xfId="19767" xr:uid="{6EB0847A-4026-4A94-A69C-80144D328741}"/>
    <cellStyle name="40% - Accent2 5 2 4" xfId="11338" xr:uid="{32347022-4684-499F-9BA8-FB96F997B6B3}"/>
    <cellStyle name="40% - Accent2 5 2 5" xfId="28196" xr:uid="{CC32C0EC-7E14-4AB1-9C75-A4BFC96378B9}"/>
    <cellStyle name="40% - Accent2 5 3" xfId="4976" xr:uid="{00000000-0005-0000-0000-0000F1040000}"/>
    <cellStyle name="40% - Accent2 5 3 2" xfId="21840" xr:uid="{111EE5C5-C06B-4DCF-BCB1-FBB25726A54A}"/>
    <cellStyle name="40% - Accent2 5 3 3" xfId="13411" xr:uid="{9FEA5419-85A7-4834-854F-9AFCA26BDB98}"/>
    <cellStyle name="40% - Accent2 5 3 4" xfId="30268" xr:uid="{1B5724B9-0960-485F-86DE-06DB17409EA0}"/>
    <cellStyle name="40% - Accent2 5 4" xfId="17622" xr:uid="{66C9C84B-C211-443E-9E50-34AFE3D801CC}"/>
    <cellStyle name="40% - Accent2 5 5" xfId="9193" xr:uid="{506CA320-CEB5-4A90-AE8B-472466532568}"/>
    <cellStyle name="40% - Accent2 5 6" xfId="26051" xr:uid="{A74AB856-390F-4D3F-A0B5-CAE7E9FE9E47}"/>
    <cellStyle name="40% - Accent2 6" xfId="1080" xr:uid="{00000000-0005-0000-0000-0000F2040000}"/>
    <cellStyle name="40% - Accent2 6 2" xfId="3311" xr:uid="{00000000-0005-0000-0000-0000F3040000}"/>
    <cellStyle name="40% - Accent2 6 2 2" xfId="7534" xr:uid="{00000000-0005-0000-0000-0000F4040000}"/>
    <cellStyle name="40% - Accent2 6 2 2 2" xfId="24398" xr:uid="{8E73D74E-631E-435C-9C49-0639B87D6880}"/>
    <cellStyle name="40% - Accent2 6 2 2 3" xfId="15969" xr:uid="{2F96E727-E715-4F0D-A141-ED880D837819}"/>
    <cellStyle name="40% - Accent2 6 2 2 4" xfId="32826" xr:uid="{47A7339C-7646-40A1-9335-E0B40D0D1013}"/>
    <cellStyle name="40% - Accent2 6 2 3" xfId="20180" xr:uid="{64499F5B-E98E-4ADC-8392-68BB51A80327}"/>
    <cellStyle name="40% - Accent2 6 2 4" xfId="11751" xr:uid="{F600BF96-B282-40A5-8380-119A24149F17}"/>
    <cellStyle name="40% - Accent2 6 2 5" xfId="28609" xr:uid="{04A585E9-07E7-4A66-9BEC-AD891A1100D1}"/>
    <cellStyle name="40% - Accent2 6 3" xfId="5389" xr:uid="{00000000-0005-0000-0000-0000F5040000}"/>
    <cellStyle name="40% - Accent2 6 3 2" xfId="22253" xr:uid="{CB31BC1C-2F7D-42D0-9353-C7DBF565D062}"/>
    <cellStyle name="40% - Accent2 6 3 3" xfId="13824" xr:uid="{39A25FAD-66CA-452C-A636-D1B49E8BDC39}"/>
    <cellStyle name="40% - Accent2 6 3 4" xfId="30681" xr:uid="{C804D790-D003-4B21-848C-F2BEDE2156A5}"/>
    <cellStyle name="40% - Accent2 6 4" xfId="18035" xr:uid="{FD4A0B02-74EC-4F10-A9EE-0AC1E74FDFB1}"/>
    <cellStyle name="40% - Accent2 6 5" xfId="9606" xr:uid="{6393DEAE-800C-46DA-A525-79B8EF1351D3}"/>
    <cellStyle name="40% - Accent2 6 6" xfId="26464" xr:uid="{DC0545F5-1F30-477F-9F77-63ACC17F36C4}"/>
    <cellStyle name="40% - Accent2 7" xfId="1494" xr:uid="{00000000-0005-0000-0000-0000F6040000}"/>
    <cellStyle name="40% - Accent2 7 2" xfId="3724" xr:uid="{00000000-0005-0000-0000-0000F7040000}"/>
    <cellStyle name="40% - Accent2 7 2 2" xfId="7947" xr:uid="{00000000-0005-0000-0000-0000F8040000}"/>
    <cellStyle name="40% - Accent2 7 2 2 2" xfId="24811" xr:uid="{D0F9E4F1-B2DF-4ABD-847C-B4B1DB88D80E}"/>
    <cellStyle name="40% - Accent2 7 2 2 3" xfId="16382" xr:uid="{F545C3C7-E096-44AB-B07A-C0249A1AD3ED}"/>
    <cellStyle name="40% - Accent2 7 2 2 4" xfId="33239" xr:uid="{EEDE3A78-C83B-4858-9BDB-6F395544BE73}"/>
    <cellStyle name="40% - Accent2 7 2 3" xfId="20593" xr:uid="{65576CCD-3D73-4C54-844C-EAF41AF1349A}"/>
    <cellStyle name="40% - Accent2 7 2 4" xfId="12164" xr:uid="{1734663D-E546-4342-AF0F-CFD7C23BD776}"/>
    <cellStyle name="40% - Accent2 7 2 5" xfId="29022" xr:uid="{083C2572-F13D-448F-BD3A-42665F42441F}"/>
    <cellStyle name="40% - Accent2 7 3" xfId="5802" xr:uid="{00000000-0005-0000-0000-0000F9040000}"/>
    <cellStyle name="40% - Accent2 7 3 2" xfId="22666" xr:uid="{6055DB6C-A025-4DD8-9B46-CB52EF8FE896}"/>
    <cellStyle name="40% - Accent2 7 3 3" xfId="14237" xr:uid="{6B8C6973-42CA-4095-AED5-D566E90A222D}"/>
    <cellStyle name="40% - Accent2 7 3 4" xfId="31094" xr:uid="{DDACE4B3-3D0B-4D92-A1BB-FA6F702F60C8}"/>
    <cellStyle name="40% - Accent2 7 4" xfId="18448" xr:uid="{A707074A-BE0E-4312-A03A-D5511B57F0D1}"/>
    <cellStyle name="40% - Accent2 7 5" xfId="10019" xr:uid="{38D49F50-27DA-4BD4-BFEC-9D67D046E06B}"/>
    <cellStyle name="40% - Accent2 7 6" xfId="26877" xr:uid="{106442E2-EF7C-43B2-B73A-03C0A4EF99EF}"/>
    <cellStyle name="40% - Accent2 8" xfId="1908" xr:uid="{00000000-0005-0000-0000-0000FA040000}"/>
    <cellStyle name="40% - Accent2 8 2" xfId="4137" xr:uid="{00000000-0005-0000-0000-0000FB040000}"/>
    <cellStyle name="40% - Accent2 8 2 2" xfId="8360" xr:uid="{00000000-0005-0000-0000-0000FC040000}"/>
    <cellStyle name="40% - Accent2 8 2 2 2" xfId="25224" xr:uid="{8BC41CBA-BD34-45A1-9DC1-ED0FBBA82A6B}"/>
    <cellStyle name="40% - Accent2 8 2 2 3" xfId="16795" xr:uid="{A1263F0E-1588-467C-B95C-99DDB3D938B5}"/>
    <cellStyle name="40% - Accent2 8 2 2 4" xfId="33652" xr:uid="{48A06CAC-677E-4051-B84C-5E350EDCA15E}"/>
    <cellStyle name="40% - Accent2 8 2 3" xfId="21006" xr:uid="{B4ED72A2-ADFB-4BF2-ACBA-2A3BFC844FC3}"/>
    <cellStyle name="40% - Accent2 8 2 4" xfId="12577" xr:uid="{4A2EA221-560C-4C31-80EF-E73B87242D4E}"/>
    <cellStyle name="40% - Accent2 8 2 5" xfId="29435" xr:uid="{2BA04AD3-4251-4A6B-9D04-B9EBBCEF3771}"/>
    <cellStyle name="40% - Accent2 8 3" xfId="6215" xr:uid="{00000000-0005-0000-0000-0000FD040000}"/>
    <cellStyle name="40% - Accent2 8 3 2" xfId="23079" xr:uid="{0B5A2E1D-4F99-46B5-87E5-ABD52D15C61B}"/>
    <cellStyle name="40% - Accent2 8 3 3" xfId="14650" xr:uid="{F28C7203-2565-474C-8EB2-AB2645C129AC}"/>
    <cellStyle name="40% - Accent2 8 3 4" xfId="31507" xr:uid="{34737EA6-116A-4FFA-8588-AD0B9CAFBEC8}"/>
    <cellStyle name="40% - Accent2 8 4" xfId="18861" xr:uid="{46D04BB6-9930-4C8D-8DD1-0421F1848A4F}"/>
    <cellStyle name="40% - Accent2 8 5" xfId="10432" xr:uid="{7E5E151E-BAF9-4742-8F05-1C77BBEEA961}"/>
    <cellStyle name="40% - Accent2 8 6" xfId="27290" xr:uid="{0F879756-76A9-474F-8BE9-3B29BB57B909}"/>
    <cellStyle name="40% - Accent2 9" xfId="2321" xr:uid="{00000000-0005-0000-0000-0000FE040000}"/>
    <cellStyle name="40% - Accent2 9 2" xfId="6628" xr:uid="{00000000-0005-0000-0000-0000FF040000}"/>
    <cellStyle name="40% - Accent2 9 2 2" xfId="23492" xr:uid="{1273FB08-1FCE-4A41-A327-6E4EDCDDD6E9}"/>
    <cellStyle name="40% - Accent2 9 2 3" xfId="15063" xr:uid="{6D8392BE-30F5-49BD-A925-A226B4FD2EE7}"/>
    <cellStyle name="40% - Accent2 9 2 4" xfId="31920" xr:uid="{BB2971B3-A272-4AE2-86D9-7F67DC8D8029}"/>
    <cellStyle name="40% - Accent2 9 3" xfId="19274" xr:uid="{EC53D01F-A68D-45BA-8903-874ABFE236FB}"/>
    <cellStyle name="40% - Accent2 9 4" xfId="10845" xr:uid="{2D7D5EBB-AE88-4205-BE6F-86656FEB4A59}"/>
    <cellStyle name="40% - Accent2 9 5" xfId="27703" xr:uid="{FD111189-7F3C-4EC8-A4C8-159D03F2748D}"/>
    <cellStyle name="40% - Accent3" xfId="65" builtinId="39" customBuiltin="1"/>
    <cellStyle name="40% - Accent3 10" xfId="4570" xr:uid="{00000000-0005-0000-0000-000001050000}"/>
    <cellStyle name="40% - Accent3 10 2" xfId="21434" xr:uid="{7F96D80E-177E-4B29-9A80-8D9CEC16D3E4}"/>
    <cellStyle name="40% - Accent3 10 3" xfId="13005" xr:uid="{C0D5846E-C837-44B1-B8EC-CB6C30EB8492}"/>
    <cellStyle name="40% - Accent3 10 4" xfId="29862" xr:uid="{0E60364D-996A-4A30-AD1E-0856247D6729}"/>
    <cellStyle name="40% - Accent3 11" xfId="17216" xr:uid="{2D869B43-D945-4468-B250-145EB5200EB4}"/>
    <cellStyle name="40% - Accent3 12" xfId="8787" xr:uid="{79099DA9-F937-4233-8941-8703830D6732}"/>
    <cellStyle name="40% - Accent3 13" xfId="25645" xr:uid="{74885518-54BC-4CAD-8F84-D9716F4EB39D}"/>
    <cellStyle name="40% - Accent3 2" xfId="66" xr:uid="{00000000-0005-0000-0000-000002050000}"/>
    <cellStyle name="40% - Accent3 2 10" xfId="17217" xr:uid="{3BD8A57F-2228-4010-83AE-F46F43693AAA}"/>
    <cellStyle name="40% - Accent3 2 11" xfId="8788" xr:uid="{CF0BED3A-3310-4777-9EE1-3FABF24AF6ED}"/>
    <cellStyle name="40% - Accent3 2 12" xfId="25646" xr:uid="{226CD4CA-E7BC-4BFC-87B3-37278B1A2EBE}"/>
    <cellStyle name="40% - Accent3 2 2" xfId="67" xr:uid="{00000000-0005-0000-0000-000003050000}"/>
    <cellStyle name="40% - Accent3 2 2 10" xfId="8789" xr:uid="{7F413BCC-E3D6-4862-AB49-F137BFC2AC4C}"/>
    <cellStyle name="40% - Accent3 2 2 11" xfId="25647" xr:uid="{67071D86-C31F-4C20-B805-CAC1DD782057}"/>
    <cellStyle name="40% - Accent3 2 2 2" xfId="68" xr:uid="{00000000-0005-0000-0000-000004050000}"/>
    <cellStyle name="40% - Accent3 2 2 2 10" xfId="25648" xr:uid="{D0413194-4402-4F9D-94B5-9BE0A2092D96}"/>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2 2 2" xfId="23996" xr:uid="{48D9E041-065B-4FAD-8B0C-7C0405545B0F}"/>
    <cellStyle name="40% - Accent3 2 2 2 2 2 2 3" xfId="15567" xr:uid="{0682C8E7-44BC-4894-BD25-CD5233B5CDF5}"/>
    <cellStyle name="40% - Accent3 2 2 2 2 2 2 4" xfId="32424" xr:uid="{94FFF287-9C3E-4164-9148-09CE1741BC1B}"/>
    <cellStyle name="40% - Accent3 2 2 2 2 2 3" xfId="19778" xr:uid="{4B0500E3-66F0-44F9-AA96-7E0D5077D1D0}"/>
    <cellStyle name="40% - Accent3 2 2 2 2 2 4" xfId="11349" xr:uid="{20448F3E-0675-4CF8-A4D0-E2EA26B198A1}"/>
    <cellStyle name="40% - Accent3 2 2 2 2 2 5" xfId="28207" xr:uid="{1D414E0C-59A1-489C-BE39-160F1FFF096E}"/>
    <cellStyle name="40% - Accent3 2 2 2 2 3" xfId="4987" xr:uid="{00000000-0005-0000-0000-000008050000}"/>
    <cellStyle name="40% - Accent3 2 2 2 2 3 2" xfId="21851" xr:uid="{3C16A8BF-B025-4C3B-B623-12672BBF5104}"/>
    <cellStyle name="40% - Accent3 2 2 2 2 3 3" xfId="13422" xr:uid="{575E5D63-F811-4CA7-A6D0-DBFFB38A169C}"/>
    <cellStyle name="40% - Accent3 2 2 2 2 3 4" xfId="30279" xr:uid="{6F52C79E-382E-48F4-B06C-F9472CBCCC7E}"/>
    <cellStyle name="40% - Accent3 2 2 2 2 4" xfId="17633" xr:uid="{1E23877C-DEDB-457C-949A-C0D04A361977}"/>
    <cellStyle name="40% - Accent3 2 2 2 2 5" xfId="9204" xr:uid="{9FEEED15-4351-45E4-9DA3-29EEDF9783BD}"/>
    <cellStyle name="40% - Accent3 2 2 2 2 6" xfId="26062" xr:uid="{242BA02F-8336-4EDC-80C3-A314424F8434}"/>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2 2 2" xfId="24409" xr:uid="{38CEA163-779A-4131-960F-B48D78A902F1}"/>
    <cellStyle name="40% - Accent3 2 2 2 3 2 2 3" xfId="15980" xr:uid="{DA917E02-5DB4-4F58-8D5D-AB6CD1483DE6}"/>
    <cellStyle name="40% - Accent3 2 2 2 3 2 2 4" xfId="32837" xr:uid="{DA6209AE-19F7-47D2-98A6-A250AD31D12A}"/>
    <cellStyle name="40% - Accent3 2 2 2 3 2 3" xfId="20191" xr:uid="{83D5BE74-BDA5-410C-98EE-87C6AE1E7216}"/>
    <cellStyle name="40% - Accent3 2 2 2 3 2 4" xfId="11762" xr:uid="{4E0BEE54-E357-4F96-AEE2-21888ABEAC4E}"/>
    <cellStyle name="40% - Accent3 2 2 2 3 2 5" xfId="28620" xr:uid="{E0552A3A-77F8-4144-8698-CEC2E12D87C3}"/>
    <cellStyle name="40% - Accent3 2 2 2 3 3" xfId="5400" xr:uid="{00000000-0005-0000-0000-00000C050000}"/>
    <cellStyle name="40% - Accent3 2 2 2 3 3 2" xfId="22264" xr:uid="{690E1AD3-1454-44E1-AA8F-9B0D5F411BFF}"/>
    <cellStyle name="40% - Accent3 2 2 2 3 3 3" xfId="13835" xr:uid="{31957D13-9D76-479D-A66D-7F85E5EC7588}"/>
    <cellStyle name="40% - Accent3 2 2 2 3 3 4" xfId="30692" xr:uid="{B5EE2EF4-ED27-4F07-9079-EBF074772A36}"/>
    <cellStyle name="40% - Accent3 2 2 2 3 4" xfId="18046" xr:uid="{96243150-E069-4972-9EB3-33B52DF377EC}"/>
    <cellStyle name="40% - Accent3 2 2 2 3 5" xfId="9617" xr:uid="{EF85091B-AB09-4E1C-A3FC-A1059B87DA6C}"/>
    <cellStyle name="40% - Accent3 2 2 2 3 6" xfId="26475" xr:uid="{AA9D320E-D18E-4437-99C1-A5240F4CD2AB}"/>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2 2 2" xfId="24822" xr:uid="{E4B99DF7-67BC-4406-B923-F8EE49C370EF}"/>
    <cellStyle name="40% - Accent3 2 2 2 4 2 2 3" xfId="16393" xr:uid="{6E4062EC-E632-45F4-B801-6A59F0DE6166}"/>
    <cellStyle name="40% - Accent3 2 2 2 4 2 2 4" xfId="33250" xr:uid="{6705F270-F525-4C61-A9B0-04E400F5B41D}"/>
    <cellStyle name="40% - Accent3 2 2 2 4 2 3" xfId="20604" xr:uid="{FDF35749-70BC-4CC7-B203-5EB9B3B57BDE}"/>
    <cellStyle name="40% - Accent3 2 2 2 4 2 4" xfId="12175" xr:uid="{7FF71600-B536-4115-BF3A-6468BCC1E433}"/>
    <cellStyle name="40% - Accent3 2 2 2 4 2 5" xfId="29033" xr:uid="{82BF94D8-51B2-4088-ADF7-2CE3934959F3}"/>
    <cellStyle name="40% - Accent3 2 2 2 4 3" xfId="5813" xr:uid="{00000000-0005-0000-0000-000010050000}"/>
    <cellStyle name="40% - Accent3 2 2 2 4 3 2" xfId="22677" xr:uid="{5B54E309-5EC1-4BAD-A88D-592FA711A9EF}"/>
    <cellStyle name="40% - Accent3 2 2 2 4 3 3" xfId="14248" xr:uid="{A6AD5089-0FD2-4A23-B301-E1D608AB56F0}"/>
    <cellStyle name="40% - Accent3 2 2 2 4 3 4" xfId="31105" xr:uid="{F1F559EC-2399-4DA4-B0E9-E0F7BCFD58C8}"/>
    <cellStyle name="40% - Accent3 2 2 2 4 4" xfId="18459" xr:uid="{74256269-9FDC-47ED-967A-E3B86AE3E1B6}"/>
    <cellStyle name="40% - Accent3 2 2 2 4 5" xfId="10030" xr:uid="{A1F7BC0A-36F0-4071-A784-16138CB36072}"/>
    <cellStyle name="40% - Accent3 2 2 2 4 6" xfId="26888" xr:uid="{C730E715-1DC0-425D-B07E-023FE6945E76}"/>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2 2 2" xfId="25235" xr:uid="{D52A3A79-F854-4C84-AA38-5E758015E34C}"/>
    <cellStyle name="40% - Accent3 2 2 2 5 2 2 3" xfId="16806" xr:uid="{61C51A78-FCD7-41AD-9F16-D56D1675A623}"/>
    <cellStyle name="40% - Accent3 2 2 2 5 2 2 4" xfId="33663" xr:uid="{4E08E030-1939-4C47-94E2-7640AD5553F4}"/>
    <cellStyle name="40% - Accent3 2 2 2 5 2 3" xfId="21017" xr:uid="{7EC66EDB-2C2A-47E1-9320-F6674E3225B5}"/>
    <cellStyle name="40% - Accent3 2 2 2 5 2 4" xfId="12588" xr:uid="{AC1A84F1-3A41-42A7-A760-7DD9B2C46B97}"/>
    <cellStyle name="40% - Accent3 2 2 2 5 2 5" xfId="29446" xr:uid="{4DEC6040-374F-44E0-ACAD-1C2B654871BE}"/>
    <cellStyle name="40% - Accent3 2 2 2 5 3" xfId="6226" xr:uid="{00000000-0005-0000-0000-000014050000}"/>
    <cellStyle name="40% - Accent3 2 2 2 5 3 2" xfId="23090" xr:uid="{014945AF-E9CB-4797-9511-61323D694E17}"/>
    <cellStyle name="40% - Accent3 2 2 2 5 3 3" xfId="14661" xr:uid="{AC2B3F69-FCAA-469D-92A1-355FE3E57EA2}"/>
    <cellStyle name="40% - Accent3 2 2 2 5 3 4" xfId="31518" xr:uid="{DF667F69-ACC6-48E4-A042-01231276A963}"/>
    <cellStyle name="40% - Accent3 2 2 2 5 4" xfId="18872" xr:uid="{5CD85C72-A7C7-47FF-8D94-07D632FBA3BE}"/>
    <cellStyle name="40% - Accent3 2 2 2 5 5" xfId="10443" xr:uid="{68068878-6D44-4DE8-9B33-A30BC1C77F3E}"/>
    <cellStyle name="40% - Accent3 2 2 2 5 6" xfId="27301" xr:uid="{EA8B6D10-C4E6-47F3-9B8C-32CCEFA8623E}"/>
    <cellStyle name="40% - Accent3 2 2 2 6" xfId="2332" xr:uid="{00000000-0005-0000-0000-000015050000}"/>
    <cellStyle name="40% - Accent3 2 2 2 6 2" xfId="6639" xr:uid="{00000000-0005-0000-0000-000016050000}"/>
    <cellStyle name="40% - Accent3 2 2 2 6 2 2" xfId="23503" xr:uid="{88BD476D-C7F6-4B84-A9F9-C821D857BD39}"/>
    <cellStyle name="40% - Accent3 2 2 2 6 2 3" xfId="15074" xr:uid="{6B13F911-46CE-4946-9F3B-031BEFCD3A9E}"/>
    <cellStyle name="40% - Accent3 2 2 2 6 2 4" xfId="31931" xr:uid="{27E46626-199F-4CCC-B1BB-C9FF395EB73B}"/>
    <cellStyle name="40% - Accent3 2 2 2 6 3" xfId="19285" xr:uid="{C9D4EBD6-6EF9-47C7-A963-36855C003C18}"/>
    <cellStyle name="40% - Accent3 2 2 2 6 4" xfId="10856" xr:uid="{38381488-D094-460D-866E-1C0326C0D0D0}"/>
    <cellStyle name="40% - Accent3 2 2 2 6 5" xfId="27714" xr:uid="{222738B6-251A-4FFA-9E7A-40244998B982}"/>
    <cellStyle name="40% - Accent3 2 2 2 7" xfId="4573" xr:uid="{00000000-0005-0000-0000-000017050000}"/>
    <cellStyle name="40% - Accent3 2 2 2 7 2" xfId="21437" xr:uid="{00ED5167-F2D2-4DCE-BDB0-23EF6E21A5A0}"/>
    <cellStyle name="40% - Accent3 2 2 2 7 3" xfId="13008" xr:uid="{6016E02E-E9FB-42E5-8CAA-14DD50844F2D}"/>
    <cellStyle name="40% - Accent3 2 2 2 7 4" xfId="29865" xr:uid="{83B9E6CF-4034-4258-B1D8-24EF10C600B0}"/>
    <cellStyle name="40% - Accent3 2 2 2 8" xfId="17219" xr:uid="{C2FDBA39-F675-4E35-A896-A029526B27C5}"/>
    <cellStyle name="40% - Accent3 2 2 2 9" xfId="8790" xr:uid="{59674432-8AF2-458D-BB5B-72D010C69D88}"/>
    <cellStyle name="40% - Accent3 2 2 3" xfId="637" xr:uid="{00000000-0005-0000-0000-000018050000}"/>
    <cellStyle name="40% - Accent3 2 2 3 2" xfId="2908" xr:uid="{00000000-0005-0000-0000-000019050000}"/>
    <cellStyle name="40% - Accent3 2 2 3 2 2" xfId="7131" xr:uid="{00000000-0005-0000-0000-00001A050000}"/>
    <cellStyle name="40% - Accent3 2 2 3 2 2 2" xfId="23995" xr:uid="{AE7ADC5C-E423-4439-B906-08D27D6537D7}"/>
    <cellStyle name="40% - Accent3 2 2 3 2 2 3" xfId="15566" xr:uid="{7A9DF4A5-4808-457B-BE71-DA9D5140A15E}"/>
    <cellStyle name="40% - Accent3 2 2 3 2 2 4" xfId="32423" xr:uid="{E17F26B5-B3EE-480B-9E2A-5D6D2F165B70}"/>
    <cellStyle name="40% - Accent3 2 2 3 2 3" xfId="19777" xr:uid="{B9B53344-4ED7-42DD-8AAE-BB1FE7C12F01}"/>
    <cellStyle name="40% - Accent3 2 2 3 2 4" xfId="11348" xr:uid="{A7B1047F-294F-4BA1-8D12-1F0011AF1637}"/>
    <cellStyle name="40% - Accent3 2 2 3 2 5" xfId="28206" xr:uid="{B7018EF2-C2DD-4EE3-B0A2-C93F60D0ADB5}"/>
    <cellStyle name="40% - Accent3 2 2 3 3" xfId="4986" xr:uid="{00000000-0005-0000-0000-00001B050000}"/>
    <cellStyle name="40% - Accent3 2 2 3 3 2" xfId="21850" xr:uid="{4F00BD5A-2B20-419C-AB27-276983EAA4DE}"/>
    <cellStyle name="40% - Accent3 2 2 3 3 3" xfId="13421" xr:uid="{D9693819-F6CC-4908-97F6-5E76307FF8EC}"/>
    <cellStyle name="40% - Accent3 2 2 3 3 4" xfId="30278" xr:uid="{BED25832-1B3C-46DA-A134-66E9A6B19E3D}"/>
    <cellStyle name="40% - Accent3 2 2 3 4" xfId="17632" xr:uid="{605F3FB9-F6CB-4BE3-A311-3937C4C5E087}"/>
    <cellStyle name="40% - Accent3 2 2 3 5" xfId="9203" xr:uid="{33672F6D-E85E-4C25-AE33-7520642AAE58}"/>
    <cellStyle name="40% - Accent3 2 2 3 6" xfId="26061" xr:uid="{84DE55E2-AB07-4942-8D5F-7967F87F3495}"/>
    <cellStyle name="40% - Accent3 2 2 4" xfId="1090" xr:uid="{00000000-0005-0000-0000-00001C050000}"/>
    <cellStyle name="40% - Accent3 2 2 4 2" xfId="3321" xr:uid="{00000000-0005-0000-0000-00001D050000}"/>
    <cellStyle name="40% - Accent3 2 2 4 2 2" xfId="7544" xr:uid="{00000000-0005-0000-0000-00001E050000}"/>
    <cellStyle name="40% - Accent3 2 2 4 2 2 2" xfId="24408" xr:uid="{222A46A5-6E19-4B15-9B38-071B6F2684AC}"/>
    <cellStyle name="40% - Accent3 2 2 4 2 2 3" xfId="15979" xr:uid="{0EB9E8CC-1CD7-4F1C-89A7-61A6FBF478DD}"/>
    <cellStyle name="40% - Accent3 2 2 4 2 2 4" xfId="32836" xr:uid="{7DAF2722-67B0-4349-A9B9-33C04F9133A4}"/>
    <cellStyle name="40% - Accent3 2 2 4 2 3" xfId="20190" xr:uid="{B19164B2-1244-473E-9C62-892CB1061A7F}"/>
    <cellStyle name="40% - Accent3 2 2 4 2 4" xfId="11761" xr:uid="{73DC8DA0-4BAB-4F59-829D-A18894A359D3}"/>
    <cellStyle name="40% - Accent3 2 2 4 2 5" xfId="28619" xr:uid="{A5187600-0E2D-4745-B9F9-E2F243B4A0A7}"/>
    <cellStyle name="40% - Accent3 2 2 4 3" xfId="5399" xr:uid="{00000000-0005-0000-0000-00001F050000}"/>
    <cellStyle name="40% - Accent3 2 2 4 3 2" xfId="22263" xr:uid="{B3C6893A-F9D6-48B3-AF2E-396B46656003}"/>
    <cellStyle name="40% - Accent3 2 2 4 3 3" xfId="13834" xr:uid="{CE35BDBC-E745-42E1-A4A3-E5EB1B6C22B9}"/>
    <cellStyle name="40% - Accent3 2 2 4 3 4" xfId="30691" xr:uid="{D5C8BAE7-D88F-4B66-A225-AE0FA436754A}"/>
    <cellStyle name="40% - Accent3 2 2 4 4" xfId="18045" xr:uid="{50766381-A70F-43A0-87BF-06D0245BD66C}"/>
    <cellStyle name="40% - Accent3 2 2 4 5" xfId="9616" xr:uid="{AACCF3C5-28EC-41B4-8DFF-C1C0AC0F4A2E}"/>
    <cellStyle name="40% - Accent3 2 2 4 6" xfId="26474" xr:uid="{81E3F7D0-6545-4312-BCAF-92D2ABFE4231}"/>
    <cellStyle name="40% - Accent3 2 2 5" xfId="1504" xr:uid="{00000000-0005-0000-0000-000020050000}"/>
    <cellStyle name="40% - Accent3 2 2 5 2" xfId="3734" xr:uid="{00000000-0005-0000-0000-000021050000}"/>
    <cellStyle name="40% - Accent3 2 2 5 2 2" xfId="7957" xr:uid="{00000000-0005-0000-0000-000022050000}"/>
    <cellStyle name="40% - Accent3 2 2 5 2 2 2" xfId="24821" xr:uid="{41BEECCC-F12A-432C-8D48-7FCEE2DCB569}"/>
    <cellStyle name="40% - Accent3 2 2 5 2 2 3" xfId="16392" xr:uid="{C77F554D-8E5B-4508-97A0-3E97D65BD70E}"/>
    <cellStyle name="40% - Accent3 2 2 5 2 2 4" xfId="33249" xr:uid="{C185021F-2A33-4AF4-9C5B-835D31C84E6B}"/>
    <cellStyle name="40% - Accent3 2 2 5 2 3" xfId="20603" xr:uid="{6EA473DD-01C4-47DD-AFE7-14E9367782FB}"/>
    <cellStyle name="40% - Accent3 2 2 5 2 4" xfId="12174" xr:uid="{54D7F72D-6832-4300-A192-CBF2755CDDF2}"/>
    <cellStyle name="40% - Accent3 2 2 5 2 5" xfId="29032" xr:uid="{2F98223D-7AA2-479D-A44F-F5D7C6C0E969}"/>
    <cellStyle name="40% - Accent3 2 2 5 3" xfId="5812" xr:uid="{00000000-0005-0000-0000-000023050000}"/>
    <cellStyle name="40% - Accent3 2 2 5 3 2" xfId="22676" xr:uid="{44661CA1-B7FC-4E08-AA35-1E2CABFC2D43}"/>
    <cellStyle name="40% - Accent3 2 2 5 3 3" xfId="14247" xr:uid="{8BB325EE-3456-4CE7-9E35-69722C84E281}"/>
    <cellStyle name="40% - Accent3 2 2 5 3 4" xfId="31104" xr:uid="{02036341-B0AA-4742-926C-EE243F9F3523}"/>
    <cellStyle name="40% - Accent3 2 2 5 4" xfId="18458" xr:uid="{89CE7719-C8F3-4C19-AD71-C420A50EDB40}"/>
    <cellStyle name="40% - Accent3 2 2 5 5" xfId="10029" xr:uid="{8F0A2268-385D-4F32-9AFA-A8B2B6E31D4D}"/>
    <cellStyle name="40% - Accent3 2 2 5 6" xfId="26887" xr:uid="{8FED87F4-40CD-463C-8735-EA1004408A8B}"/>
    <cellStyle name="40% - Accent3 2 2 6" xfId="1918" xr:uid="{00000000-0005-0000-0000-000024050000}"/>
    <cellStyle name="40% - Accent3 2 2 6 2" xfId="4147" xr:uid="{00000000-0005-0000-0000-000025050000}"/>
    <cellStyle name="40% - Accent3 2 2 6 2 2" xfId="8370" xr:uid="{00000000-0005-0000-0000-000026050000}"/>
    <cellStyle name="40% - Accent3 2 2 6 2 2 2" xfId="25234" xr:uid="{6E4A0209-0C5B-446C-9273-0E054397E605}"/>
    <cellStyle name="40% - Accent3 2 2 6 2 2 3" xfId="16805" xr:uid="{54556127-E214-4329-85BB-C0507108B95F}"/>
    <cellStyle name="40% - Accent3 2 2 6 2 2 4" xfId="33662" xr:uid="{6B78EBA9-CFEC-49CB-B69D-8E2E9B034DD9}"/>
    <cellStyle name="40% - Accent3 2 2 6 2 3" xfId="21016" xr:uid="{4BC3E82A-0214-4536-B951-BB4440FE4A0D}"/>
    <cellStyle name="40% - Accent3 2 2 6 2 4" xfId="12587" xr:uid="{1F88A703-DF70-49B7-A16B-BDDD9C95DEE6}"/>
    <cellStyle name="40% - Accent3 2 2 6 2 5" xfId="29445" xr:uid="{D6F985E2-8B62-43B2-BCD9-B716DB62930D}"/>
    <cellStyle name="40% - Accent3 2 2 6 3" xfId="6225" xr:uid="{00000000-0005-0000-0000-000027050000}"/>
    <cellStyle name="40% - Accent3 2 2 6 3 2" xfId="23089" xr:uid="{3682359D-6D70-404A-B3A3-1136E79A7D27}"/>
    <cellStyle name="40% - Accent3 2 2 6 3 3" xfId="14660" xr:uid="{ED25E5C7-410B-44F9-AF02-97D3EE23D409}"/>
    <cellStyle name="40% - Accent3 2 2 6 3 4" xfId="31517" xr:uid="{17D26BB8-B646-41AD-88D8-C9DD4C7D83AF}"/>
    <cellStyle name="40% - Accent3 2 2 6 4" xfId="18871" xr:uid="{4A3BBEF1-0F92-43B5-AC24-A3ABDF946DA3}"/>
    <cellStyle name="40% - Accent3 2 2 6 5" xfId="10442" xr:uid="{7E2347D5-C486-4987-9DE9-C1C422BF0DFA}"/>
    <cellStyle name="40% - Accent3 2 2 6 6" xfId="27300" xr:uid="{A48A3258-97E7-4371-B8D5-17988C6BDF90}"/>
    <cellStyle name="40% - Accent3 2 2 7" xfId="2331" xr:uid="{00000000-0005-0000-0000-000028050000}"/>
    <cellStyle name="40% - Accent3 2 2 7 2" xfId="6638" xr:uid="{00000000-0005-0000-0000-000029050000}"/>
    <cellStyle name="40% - Accent3 2 2 7 2 2" xfId="23502" xr:uid="{70218E8E-54B1-4B6B-9980-A8294C7B59E7}"/>
    <cellStyle name="40% - Accent3 2 2 7 2 3" xfId="15073" xr:uid="{A13D0C9B-2FF6-4F7F-8C7D-EEA60DC3E724}"/>
    <cellStyle name="40% - Accent3 2 2 7 2 4" xfId="31930" xr:uid="{71F94BDA-667D-428D-BEB8-3682F7B19851}"/>
    <cellStyle name="40% - Accent3 2 2 7 3" xfId="19284" xr:uid="{A37B49DE-F611-4E45-A76F-AB7AB2FDA6D6}"/>
    <cellStyle name="40% - Accent3 2 2 7 4" xfId="10855" xr:uid="{5E458E72-C225-46B0-AA53-DD7ABC930206}"/>
    <cellStyle name="40% - Accent3 2 2 7 5" xfId="27713" xr:uid="{DF376DD8-F894-4A5F-BC3C-9DED1D68D491}"/>
    <cellStyle name="40% - Accent3 2 2 8" xfId="4572" xr:uid="{00000000-0005-0000-0000-00002A050000}"/>
    <cellStyle name="40% - Accent3 2 2 8 2" xfId="21436" xr:uid="{3D513D10-F52B-4DB6-AFF1-810CA80DCC06}"/>
    <cellStyle name="40% - Accent3 2 2 8 3" xfId="13007" xr:uid="{AE9810D5-5F26-4781-9B5E-B97F35E5D214}"/>
    <cellStyle name="40% - Accent3 2 2 8 4" xfId="29864" xr:uid="{306B2C5A-301E-4CC1-8B9B-0F17F22DC399}"/>
    <cellStyle name="40% - Accent3 2 2 9" xfId="17218" xr:uid="{ECB4BA8D-8CC0-4FBB-9F64-56F425B3F261}"/>
    <cellStyle name="40% - Accent3 2 3" xfId="69" xr:uid="{00000000-0005-0000-0000-00002B050000}"/>
    <cellStyle name="40% - Accent3 2 3 10" xfId="25649" xr:uid="{5A11EDC7-41F6-4DAC-9C4A-FD8C152BFE6C}"/>
    <cellStyle name="40% - Accent3 2 3 2" xfId="639" xr:uid="{00000000-0005-0000-0000-00002C050000}"/>
    <cellStyle name="40% - Accent3 2 3 2 2" xfId="2910" xr:uid="{00000000-0005-0000-0000-00002D050000}"/>
    <cellStyle name="40% - Accent3 2 3 2 2 2" xfId="7133" xr:uid="{00000000-0005-0000-0000-00002E050000}"/>
    <cellStyle name="40% - Accent3 2 3 2 2 2 2" xfId="23997" xr:uid="{7FACCFF7-6E25-4A9E-A8F4-4CD3F01D6377}"/>
    <cellStyle name="40% - Accent3 2 3 2 2 2 3" xfId="15568" xr:uid="{F1D06838-3E64-4EE0-9F53-27802DDCB8BB}"/>
    <cellStyle name="40% - Accent3 2 3 2 2 2 4" xfId="32425" xr:uid="{B8F9A442-27F2-43F6-A8A6-B1D1793A934A}"/>
    <cellStyle name="40% - Accent3 2 3 2 2 3" xfId="19779" xr:uid="{7FED70E7-6B17-4126-9F45-CCEC8B0351AD}"/>
    <cellStyle name="40% - Accent3 2 3 2 2 4" xfId="11350" xr:uid="{7DEB658A-8408-400A-8055-805762043B42}"/>
    <cellStyle name="40% - Accent3 2 3 2 2 5" xfId="28208" xr:uid="{DAF86D99-ABE0-481F-9928-161FA22F3D7F}"/>
    <cellStyle name="40% - Accent3 2 3 2 3" xfId="4988" xr:uid="{00000000-0005-0000-0000-00002F050000}"/>
    <cellStyle name="40% - Accent3 2 3 2 3 2" xfId="21852" xr:uid="{2E08848A-8CCA-44AD-869F-998E63370469}"/>
    <cellStyle name="40% - Accent3 2 3 2 3 3" xfId="13423" xr:uid="{E6CE0A8E-4014-43EB-93F2-29874D15C28F}"/>
    <cellStyle name="40% - Accent3 2 3 2 3 4" xfId="30280" xr:uid="{C0CD8666-9305-4505-88DC-2BDA0219CCBD}"/>
    <cellStyle name="40% - Accent3 2 3 2 4" xfId="17634" xr:uid="{D9665314-8BFB-45F0-A6C7-C84735A382EF}"/>
    <cellStyle name="40% - Accent3 2 3 2 5" xfId="9205" xr:uid="{83F28311-8BA1-40F2-91D9-CC912FC4AAB7}"/>
    <cellStyle name="40% - Accent3 2 3 2 6" xfId="26063" xr:uid="{3E337545-11CB-4E9F-9C7D-9826D8CA722B}"/>
    <cellStyle name="40% - Accent3 2 3 3" xfId="1092" xr:uid="{00000000-0005-0000-0000-000030050000}"/>
    <cellStyle name="40% - Accent3 2 3 3 2" xfId="3323" xr:uid="{00000000-0005-0000-0000-000031050000}"/>
    <cellStyle name="40% - Accent3 2 3 3 2 2" xfId="7546" xr:uid="{00000000-0005-0000-0000-000032050000}"/>
    <cellStyle name="40% - Accent3 2 3 3 2 2 2" xfId="24410" xr:uid="{6662073C-7BA6-40FE-8010-A667E3E995FD}"/>
    <cellStyle name="40% - Accent3 2 3 3 2 2 3" xfId="15981" xr:uid="{63BA7DAD-1A99-43CA-B0AA-DD9A58E65768}"/>
    <cellStyle name="40% - Accent3 2 3 3 2 2 4" xfId="32838" xr:uid="{116D1850-A25C-49D4-AF49-A8D972C62354}"/>
    <cellStyle name="40% - Accent3 2 3 3 2 3" xfId="20192" xr:uid="{2297E18E-059E-4CEF-9E5C-D8B0DA2DD759}"/>
    <cellStyle name="40% - Accent3 2 3 3 2 4" xfId="11763" xr:uid="{22ADBC9C-5BF8-40CE-92B0-096BE8E960AC}"/>
    <cellStyle name="40% - Accent3 2 3 3 2 5" xfId="28621" xr:uid="{D7BE433D-3A24-4FCB-B63D-FA09D36D7478}"/>
    <cellStyle name="40% - Accent3 2 3 3 3" xfId="5401" xr:uid="{00000000-0005-0000-0000-000033050000}"/>
    <cellStyle name="40% - Accent3 2 3 3 3 2" xfId="22265" xr:uid="{7BAFCB7D-4A62-48B9-8846-907A4D7F26CE}"/>
    <cellStyle name="40% - Accent3 2 3 3 3 3" xfId="13836" xr:uid="{93DDD6FC-753D-451A-8F35-3A971E53C8B1}"/>
    <cellStyle name="40% - Accent3 2 3 3 3 4" xfId="30693" xr:uid="{2635E6ED-99C1-43EB-BD84-2990AEB93AAB}"/>
    <cellStyle name="40% - Accent3 2 3 3 4" xfId="18047" xr:uid="{BE9D13E9-B254-448D-899D-5EF5411ECB04}"/>
    <cellStyle name="40% - Accent3 2 3 3 5" xfId="9618" xr:uid="{2AB15D48-54B6-451D-AD1A-DBD0343EF5EF}"/>
    <cellStyle name="40% - Accent3 2 3 3 6" xfId="26476" xr:uid="{49C127E0-CEFE-4FA1-8EAD-541F52C89999}"/>
    <cellStyle name="40% - Accent3 2 3 4" xfId="1506" xr:uid="{00000000-0005-0000-0000-000034050000}"/>
    <cellStyle name="40% - Accent3 2 3 4 2" xfId="3736" xr:uid="{00000000-0005-0000-0000-000035050000}"/>
    <cellStyle name="40% - Accent3 2 3 4 2 2" xfId="7959" xr:uid="{00000000-0005-0000-0000-000036050000}"/>
    <cellStyle name="40% - Accent3 2 3 4 2 2 2" xfId="24823" xr:uid="{6B163C57-63BF-4F73-9D9F-2BC5471E4209}"/>
    <cellStyle name="40% - Accent3 2 3 4 2 2 3" xfId="16394" xr:uid="{B7A9CB76-1744-492D-B83F-BEBBBD2DD570}"/>
    <cellStyle name="40% - Accent3 2 3 4 2 2 4" xfId="33251" xr:uid="{62CFE191-3D87-4879-9707-7535DA935B5B}"/>
    <cellStyle name="40% - Accent3 2 3 4 2 3" xfId="20605" xr:uid="{465A30F8-725F-4D17-A006-113EC0203D37}"/>
    <cellStyle name="40% - Accent3 2 3 4 2 4" xfId="12176" xr:uid="{D6FC8356-9379-4305-B524-7D8F07DBB14D}"/>
    <cellStyle name="40% - Accent3 2 3 4 2 5" xfId="29034" xr:uid="{3A20658C-0388-4189-BC7E-8E2850444471}"/>
    <cellStyle name="40% - Accent3 2 3 4 3" xfId="5814" xr:uid="{00000000-0005-0000-0000-000037050000}"/>
    <cellStyle name="40% - Accent3 2 3 4 3 2" xfId="22678" xr:uid="{A25F4DDD-5E71-48BF-8465-88A4F6D7B0CA}"/>
    <cellStyle name="40% - Accent3 2 3 4 3 3" xfId="14249" xr:uid="{8C9D0382-43E6-4000-BCA5-BF0CD6861D49}"/>
    <cellStyle name="40% - Accent3 2 3 4 3 4" xfId="31106" xr:uid="{BECF6F14-EB76-49EE-BC6F-0CC928A143B8}"/>
    <cellStyle name="40% - Accent3 2 3 4 4" xfId="18460" xr:uid="{15E710B0-3BDB-44F0-978B-C9FB142F18FF}"/>
    <cellStyle name="40% - Accent3 2 3 4 5" xfId="10031" xr:uid="{45728FC0-AAA8-4745-994D-04A18587D72B}"/>
    <cellStyle name="40% - Accent3 2 3 4 6" xfId="26889" xr:uid="{3DC10DF7-D3EF-4ECA-A137-EF5DFD1B7432}"/>
    <cellStyle name="40% - Accent3 2 3 5" xfId="1920" xr:uid="{00000000-0005-0000-0000-000038050000}"/>
    <cellStyle name="40% - Accent3 2 3 5 2" xfId="4149" xr:uid="{00000000-0005-0000-0000-000039050000}"/>
    <cellStyle name="40% - Accent3 2 3 5 2 2" xfId="8372" xr:uid="{00000000-0005-0000-0000-00003A050000}"/>
    <cellStyle name="40% - Accent3 2 3 5 2 2 2" xfId="25236" xr:uid="{9100CAE9-35F7-4690-9B8B-F975DD79F7E3}"/>
    <cellStyle name="40% - Accent3 2 3 5 2 2 3" xfId="16807" xr:uid="{57A5FA78-6512-43AF-B30A-BFA1560194B1}"/>
    <cellStyle name="40% - Accent3 2 3 5 2 2 4" xfId="33664" xr:uid="{DD46FDBC-EDD8-4545-8A01-6C7404DEA81B}"/>
    <cellStyle name="40% - Accent3 2 3 5 2 3" xfId="21018" xr:uid="{DD2BD98D-407B-43F9-B3A7-5FCAF9F2F344}"/>
    <cellStyle name="40% - Accent3 2 3 5 2 4" xfId="12589" xr:uid="{B3FBD9ED-EDBC-4A55-90F9-33008DA6C2CD}"/>
    <cellStyle name="40% - Accent3 2 3 5 2 5" xfId="29447" xr:uid="{377925F8-3429-4F67-BF20-C560F60B59A5}"/>
    <cellStyle name="40% - Accent3 2 3 5 3" xfId="6227" xr:uid="{00000000-0005-0000-0000-00003B050000}"/>
    <cellStyle name="40% - Accent3 2 3 5 3 2" xfId="23091" xr:uid="{D6183964-1B74-4E03-B58E-957090B97872}"/>
    <cellStyle name="40% - Accent3 2 3 5 3 3" xfId="14662" xr:uid="{C1DBC4C0-50B2-44E1-A1C0-B5E3910513BF}"/>
    <cellStyle name="40% - Accent3 2 3 5 3 4" xfId="31519" xr:uid="{68168248-1AFB-4771-B658-6F2CDE45E54F}"/>
    <cellStyle name="40% - Accent3 2 3 5 4" xfId="18873" xr:uid="{A86A77FE-35C0-4433-AC20-928436088425}"/>
    <cellStyle name="40% - Accent3 2 3 5 5" xfId="10444" xr:uid="{ED982B42-6186-4B46-A23E-76CC67B5C506}"/>
    <cellStyle name="40% - Accent3 2 3 5 6" xfId="27302" xr:uid="{5A8BE5BE-6A4D-44B4-994E-41AB330663C5}"/>
    <cellStyle name="40% - Accent3 2 3 6" xfId="2333" xr:uid="{00000000-0005-0000-0000-00003C050000}"/>
    <cellStyle name="40% - Accent3 2 3 6 2" xfId="6640" xr:uid="{00000000-0005-0000-0000-00003D050000}"/>
    <cellStyle name="40% - Accent3 2 3 6 2 2" xfId="23504" xr:uid="{31439FA4-93BD-49E6-B995-C43B3ABEDD23}"/>
    <cellStyle name="40% - Accent3 2 3 6 2 3" xfId="15075" xr:uid="{40E48E94-C928-4F7E-AA23-ACD7C2966561}"/>
    <cellStyle name="40% - Accent3 2 3 6 2 4" xfId="31932" xr:uid="{12BC5AB0-3973-4A00-B01F-CF4A4732830E}"/>
    <cellStyle name="40% - Accent3 2 3 6 3" xfId="19286" xr:uid="{37E07889-CDB5-421D-B3AC-2534B68FBEBC}"/>
    <cellStyle name="40% - Accent3 2 3 6 4" xfId="10857" xr:uid="{DB932D62-4B41-4EFB-B7C1-49384FF4F848}"/>
    <cellStyle name="40% - Accent3 2 3 6 5" xfId="27715" xr:uid="{3B2036B3-8D43-4DA2-AB65-EAC283C13A52}"/>
    <cellStyle name="40% - Accent3 2 3 7" xfId="4574" xr:uid="{00000000-0005-0000-0000-00003E050000}"/>
    <cellStyle name="40% - Accent3 2 3 7 2" xfId="21438" xr:uid="{87ABC770-346E-455B-886C-7C5BABA9F81E}"/>
    <cellStyle name="40% - Accent3 2 3 7 3" xfId="13009" xr:uid="{3A7CBBF3-8A31-46BC-AA36-ED0C2AFE3463}"/>
    <cellStyle name="40% - Accent3 2 3 7 4" xfId="29866" xr:uid="{75F9CFF2-7C3B-4D4B-ABD3-5DBCF63D0CB2}"/>
    <cellStyle name="40% - Accent3 2 3 8" xfId="17220" xr:uid="{36E7F8F7-3705-4EDE-8785-E8E08F0B96D8}"/>
    <cellStyle name="40% - Accent3 2 3 9" xfId="8791" xr:uid="{BD88B95F-926A-4961-892F-7553177EE127}"/>
    <cellStyle name="40% - Accent3 2 4" xfId="636" xr:uid="{00000000-0005-0000-0000-00003F050000}"/>
    <cellStyle name="40% - Accent3 2 4 2" xfId="2907" xr:uid="{00000000-0005-0000-0000-000040050000}"/>
    <cellStyle name="40% - Accent3 2 4 2 2" xfId="7130" xr:uid="{00000000-0005-0000-0000-000041050000}"/>
    <cellStyle name="40% - Accent3 2 4 2 2 2" xfId="23994" xr:uid="{B49D0FF4-AA62-4464-A0D5-EF8CC699E2E8}"/>
    <cellStyle name="40% - Accent3 2 4 2 2 3" xfId="15565" xr:uid="{41C4A5CE-DD86-491A-8D8B-8B91FCBC95A3}"/>
    <cellStyle name="40% - Accent3 2 4 2 2 4" xfId="32422" xr:uid="{E62B81DB-5E14-4F36-8555-B7FE65A2AFB5}"/>
    <cellStyle name="40% - Accent3 2 4 2 3" xfId="19776" xr:uid="{BCF3382E-A446-4C37-8C97-30302AFEC2BE}"/>
    <cellStyle name="40% - Accent3 2 4 2 4" xfId="11347" xr:uid="{62659CFE-8EC8-49B3-95C7-C2A96372221B}"/>
    <cellStyle name="40% - Accent3 2 4 2 5" xfId="28205" xr:uid="{F9399E19-124C-4AC8-BCC0-3A39A65E3094}"/>
    <cellStyle name="40% - Accent3 2 4 3" xfId="4985" xr:uid="{00000000-0005-0000-0000-000042050000}"/>
    <cellStyle name="40% - Accent3 2 4 3 2" xfId="21849" xr:uid="{994C6E63-1F23-48B8-A9F0-D4DAB1C40521}"/>
    <cellStyle name="40% - Accent3 2 4 3 3" xfId="13420" xr:uid="{DE64102D-1E68-45FC-AE6A-FDF2395F0222}"/>
    <cellStyle name="40% - Accent3 2 4 3 4" xfId="30277" xr:uid="{D5A931A1-CAF7-49D8-834B-059CC1559292}"/>
    <cellStyle name="40% - Accent3 2 4 4" xfId="17631" xr:uid="{112215CC-CCF6-4479-A33E-DE43A1F0B76B}"/>
    <cellStyle name="40% - Accent3 2 4 5" xfId="9202" xr:uid="{2BECBF2F-DD7A-45CA-8833-7F65A4F665E6}"/>
    <cellStyle name="40% - Accent3 2 4 6" xfId="26060" xr:uid="{C5FD6813-762E-4E5F-91FC-383A17A11076}"/>
    <cellStyle name="40% - Accent3 2 5" xfId="1089" xr:uid="{00000000-0005-0000-0000-000043050000}"/>
    <cellStyle name="40% - Accent3 2 5 2" xfId="3320" xr:uid="{00000000-0005-0000-0000-000044050000}"/>
    <cellStyle name="40% - Accent3 2 5 2 2" xfId="7543" xr:uid="{00000000-0005-0000-0000-000045050000}"/>
    <cellStyle name="40% - Accent3 2 5 2 2 2" xfId="24407" xr:uid="{8365207B-8EF3-4B79-AB9F-89D69880876B}"/>
    <cellStyle name="40% - Accent3 2 5 2 2 3" xfId="15978" xr:uid="{D5DDB96A-D323-4C62-962B-886BD02FB14E}"/>
    <cellStyle name="40% - Accent3 2 5 2 2 4" xfId="32835" xr:uid="{B0E18D5C-20F4-4A47-9A45-461435182F47}"/>
    <cellStyle name="40% - Accent3 2 5 2 3" xfId="20189" xr:uid="{0D0CC7BE-2406-4E29-BE92-15EFB9B4D1C6}"/>
    <cellStyle name="40% - Accent3 2 5 2 4" xfId="11760" xr:uid="{C9FC03DF-AD5D-4BA8-A5CD-C8B9E36711E4}"/>
    <cellStyle name="40% - Accent3 2 5 2 5" xfId="28618" xr:uid="{8B9F1BB2-CA90-4E55-BC02-840390C6AAC6}"/>
    <cellStyle name="40% - Accent3 2 5 3" xfId="5398" xr:uid="{00000000-0005-0000-0000-000046050000}"/>
    <cellStyle name="40% - Accent3 2 5 3 2" xfId="22262" xr:uid="{F497BB38-19D0-4A48-A596-5138A71FC071}"/>
    <cellStyle name="40% - Accent3 2 5 3 3" xfId="13833" xr:uid="{D2A5B32F-3A35-4D3E-8BD9-08AB551490AF}"/>
    <cellStyle name="40% - Accent3 2 5 3 4" xfId="30690" xr:uid="{98643B96-DD1B-49FB-9154-31017A2EB0DF}"/>
    <cellStyle name="40% - Accent3 2 5 4" xfId="18044" xr:uid="{E4FD6A33-DC06-49F6-97D6-B7609F7E8F5A}"/>
    <cellStyle name="40% - Accent3 2 5 5" xfId="9615" xr:uid="{26C5349B-7BD5-479F-8743-798E0DA7FBAC}"/>
    <cellStyle name="40% - Accent3 2 5 6" xfId="26473" xr:uid="{5BBFF768-AF03-4F8C-ADA4-1EC2BDB2C4B6}"/>
    <cellStyle name="40% - Accent3 2 6" xfId="1503" xr:uid="{00000000-0005-0000-0000-000047050000}"/>
    <cellStyle name="40% - Accent3 2 6 2" xfId="3733" xr:uid="{00000000-0005-0000-0000-000048050000}"/>
    <cellStyle name="40% - Accent3 2 6 2 2" xfId="7956" xr:uid="{00000000-0005-0000-0000-000049050000}"/>
    <cellStyle name="40% - Accent3 2 6 2 2 2" xfId="24820" xr:uid="{57C29139-1B1D-4247-98E9-1831BD264E70}"/>
    <cellStyle name="40% - Accent3 2 6 2 2 3" xfId="16391" xr:uid="{36CBE7DE-591B-496E-AA48-F4AB66562DE5}"/>
    <cellStyle name="40% - Accent3 2 6 2 2 4" xfId="33248" xr:uid="{0D5D68E1-7B0D-4F23-BB41-BDAF08668AA1}"/>
    <cellStyle name="40% - Accent3 2 6 2 3" xfId="20602" xr:uid="{01579596-41D2-4B3B-A915-6CA786DA6FDC}"/>
    <cellStyle name="40% - Accent3 2 6 2 4" xfId="12173" xr:uid="{C81E483E-8087-4318-BCE6-5ACE1A64EB28}"/>
    <cellStyle name="40% - Accent3 2 6 2 5" xfId="29031" xr:uid="{1DE7445C-01A7-4563-A7A4-152A2E7C200B}"/>
    <cellStyle name="40% - Accent3 2 6 3" xfId="5811" xr:uid="{00000000-0005-0000-0000-00004A050000}"/>
    <cellStyle name="40% - Accent3 2 6 3 2" xfId="22675" xr:uid="{EA24A1D1-85B9-4686-BCAF-DBAFA0F3F761}"/>
    <cellStyle name="40% - Accent3 2 6 3 3" xfId="14246" xr:uid="{46AE4DCA-29F7-4D56-A063-1771614D2F98}"/>
    <cellStyle name="40% - Accent3 2 6 3 4" xfId="31103" xr:uid="{DFD3B639-64D1-4A6B-B0FE-853F6D751EFF}"/>
    <cellStyle name="40% - Accent3 2 6 4" xfId="18457" xr:uid="{A565DBC9-F6CB-48E2-9314-A4E8E352D222}"/>
    <cellStyle name="40% - Accent3 2 6 5" xfId="10028" xr:uid="{2445EBC2-CEB0-4622-AF43-920EC1499642}"/>
    <cellStyle name="40% - Accent3 2 6 6" xfId="26886" xr:uid="{B26AAED9-CE00-44D4-8A65-AA27288B8957}"/>
    <cellStyle name="40% - Accent3 2 7" xfId="1917" xr:uid="{00000000-0005-0000-0000-00004B050000}"/>
    <cellStyle name="40% - Accent3 2 7 2" xfId="4146" xr:uid="{00000000-0005-0000-0000-00004C050000}"/>
    <cellStyle name="40% - Accent3 2 7 2 2" xfId="8369" xr:uid="{00000000-0005-0000-0000-00004D050000}"/>
    <cellStyle name="40% - Accent3 2 7 2 2 2" xfId="25233" xr:uid="{FCFC977D-F3E4-4390-87A7-967063E88B9B}"/>
    <cellStyle name="40% - Accent3 2 7 2 2 3" xfId="16804" xr:uid="{388D4809-9944-44A5-B07A-0441B17E19D3}"/>
    <cellStyle name="40% - Accent3 2 7 2 2 4" xfId="33661" xr:uid="{6273CFE6-C702-40D4-9055-C2328EE7BE00}"/>
    <cellStyle name="40% - Accent3 2 7 2 3" xfId="21015" xr:uid="{777AFBA4-F7AB-45D0-902C-FAAEE75B6B5E}"/>
    <cellStyle name="40% - Accent3 2 7 2 4" xfId="12586" xr:uid="{9C913D2F-9D51-462E-9465-4B95BA170FA5}"/>
    <cellStyle name="40% - Accent3 2 7 2 5" xfId="29444" xr:uid="{1FD06A81-12A7-45B4-8687-B63CBE818DD3}"/>
    <cellStyle name="40% - Accent3 2 7 3" xfId="6224" xr:uid="{00000000-0005-0000-0000-00004E050000}"/>
    <cellStyle name="40% - Accent3 2 7 3 2" xfId="23088" xr:uid="{DCE98073-1BDE-4144-B4B9-F2F075283492}"/>
    <cellStyle name="40% - Accent3 2 7 3 3" xfId="14659" xr:uid="{830F217F-D298-41D6-9417-03E76E541B33}"/>
    <cellStyle name="40% - Accent3 2 7 3 4" xfId="31516" xr:uid="{B4383A4C-18F5-4D7B-9BB1-67DF9BC45FA2}"/>
    <cellStyle name="40% - Accent3 2 7 4" xfId="18870" xr:uid="{C398BE77-1897-4AFC-98A8-35656B104A1E}"/>
    <cellStyle name="40% - Accent3 2 7 5" xfId="10441" xr:uid="{3C4A540B-903E-4854-8DEF-D7A48364A42D}"/>
    <cellStyle name="40% - Accent3 2 7 6" xfId="27299" xr:uid="{961C3CEC-B746-4819-8867-6A5E2A3C77DF}"/>
    <cellStyle name="40% - Accent3 2 8" xfId="2330" xr:uid="{00000000-0005-0000-0000-00004F050000}"/>
    <cellStyle name="40% - Accent3 2 8 2" xfId="6637" xr:uid="{00000000-0005-0000-0000-000050050000}"/>
    <cellStyle name="40% - Accent3 2 8 2 2" xfId="23501" xr:uid="{F5293782-E7F1-465C-8BB9-C943AC632C41}"/>
    <cellStyle name="40% - Accent3 2 8 2 3" xfId="15072" xr:uid="{C0ACEF2E-A39E-4EB2-83AE-D732EFE76576}"/>
    <cellStyle name="40% - Accent3 2 8 2 4" xfId="31929" xr:uid="{0393F011-EECE-45EE-8F59-7F5A3BC8ED68}"/>
    <cellStyle name="40% - Accent3 2 8 3" xfId="19283" xr:uid="{1AFC1EFB-1C9F-4642-9948-D9C1B955C6B8}"/>
    <cellStyle name="40% - Accent3 2 8 4" xfId="10854" xr:uid="{661B17B9-328E-4B7F-A583-65B8FFBB8BCA}"/>
    <cellStyle name="40% - Accent3 2 8 5" xfId="27712" xr:uid="{83F0CE81-AF43-4131-82DF-5E6EEFF6A0D9}"/>
    <cellStyle name="40% - Accent3 2 9" xfId="4571" xr:uid="{00000000-0005-0000-0000-000051050000}"/>
    <cellStyle name="40% - Accent3 2 9 2" xfId="21435" xr:uid="{07DB39C2-A9CF-440F-8266-C88DF28D2F86}"/>
    <cellStyle name="40% - Accent3 2 9 3" xfId="13006" xr:uid="{57123F31-EC21-4717-A586-34C4F143DEB3}"/>
    <cellStyle name="40% - Accent3 2 9 4" xfId="29863" xr:uid="{513AA1D9-3C02-47E7-83E9-8270E5F98236}"/>
    <cellStyle name="40% - Accent3 3" xfId="70" xr:uid="{00000000-0005-0000-0000-000052050000}"/>
    <cellStyle name="40% - Accent3 3 10" xfId="8792" xr:uid="{76B0A4E8-B67E-4A99-A8F5-927BC1B117EB}"/>
    <cellStyle name="40% - Accent3 3 11" xfId="25650" xr:uid="{3219E2F4-FF29-4A90-A5B2-CECF1D992830}"/>
    <cellStyle name="40% - Accent3 3 2" xfId="71" xr:uid="{00000000-0005-0000-0000-000053050000}"/>
    <cellStyle name="40% - Accent3 3 2 10" xfId="25651" xr:uid="{94A53E2F-B95B-4E2C-8FCC-430A99953FB6}"/>
    <cellStyle name="40% - Accent3 3 2 2" xfId="641" xr:uid="{00000000-0005-0000-0000-000054050000}"/>
    <cellStyle name="40% - Accent3 3 2 2 2" xfId="2912" xr:uid="{00000000-0005-0000-0000-000055050000}"/>
    <cellStyle name="40% - Accent3 3 2 2 2 2" xfId="7135" xr:uid="{00000000-0005-0000-0000-000056050000}"/>
    <cellStyle name="40% - Accent3 3 2 2 2 2 2" xfId="23999" xr:uid="{0DAF8CB0-0349-4FA6-B6C0-8960C480132E}"/>
    <cellStyle name="40% - Accent3 3 2 2 2 2 3" xfId="15570" xr:uid="{AFBC5496-6029-4717-A6B9-A3A4A0F5F6CB}"/>
    <cellStyle name="40% - Accent3 3 2 2 2 2 4" xfId="32427" xr:uid="{6BB9ECBB-EE8D-41A9-8770-3A9AF9742898}"/>
    <cellStyle name="40% - Accent3 3 2 2 2 3" xfId="19781" xr:uid="{F5D1B98B-5144-4250-9F26-1ECEF0C51E57}"/>
    <cellStyle name="40% - Accent3 3 2 2 2 4" xfId="11352" xr:uid="{299078E1-AA33-4DD8-8B79-988A78A5D4C5}"/>
    <cellStyle name="40% - Accent3 3 2 2 2 5" xfId="28210" xr:uid="{5597E47C-9E9D-49CB-926C-8AC18D4CE8D2}"/>
    <cellStyle name="40% - Accent3 3 2 2 3" xfId="4990" xr:uid="{00000000-0005-0000-0000-000057050000}"/>
    <cellStyle name="40% - Accent3 3 2 2 3 2" xfId="21854" xr:uid="{E9480D73-7C18-4AB1-B0EA-68F57024D81B}"/>
    <cellStyle name="40% - Accent3 3 2 2 3 3" xfId="13425" xr:uid="{865D8A32-0D18-4AB5-95BE-97A31831CD7C}"/>
    <cellStyle name="40% - Accent3 3 2 2 3 4" xfId="30282" xr:uid="{982F068D-47C5-4AC6-8482-0AF27C824BE0}"/>
    <cellStyle name="40% - Accent3 3 2 2 4" xfId="17636" xr:uid="{F3D808E3-88A2-48B2-AE1D-0838BB2D5710}"/>
    <cellStyle name="40% - Accent3 3 2 2 5" xfId="9207" xr:uid="{C2A4D851-E21E-477A-83D5-4A6D1862E34F}"/>
    <cellStyle name="40% - Accent3 3 2 2 6" xfId="26065" xr:uid="{2BF1BAB4-105E-4DCC-B1D1-75105B3FC7B2}"/>
    <cellStyle name="40% - Accent3 3 2 3" xfId="1094" xr:uid="{00000000-0005-0000-0000-000058050000}"/>
    <cellStyle name="40% - Accent3 3 2 3 2" xfId="3325" xr:uid="{00000000-0005-0000-0000-000059050000}"/>
    <cellStyle name="40% - Accent3 3 2 3 2 2" xfId="7548" xr:uid="{00000000-0005-0000-0000-00005A050000}"/>
    <cellStyle name="40% - Accent3 3 2 3 2 2 2" xfId="24412" xr:uid="{34D2842D-37A2-42BC-801F-F0B26EF4C629}"/>
    <cellStyle name="40% - Accent3 3 2 3 2 2 3" xfId="15983" xr:uid="{83CB78B4-7DFC-41FD-A715-DDFFECE85A18}"/>
    <cellStyle name="40% - Accent3 3 2 3 2 2 4" xfId="32840" xr:uid="{E9585FB2-9D02-48E6-AA73-9F21F2553A52}"/>
    <cellStyle name="40% - Accent3 3 2 3 2 3" xfId="20194" xr:uid="{19B750D2-550D-4B16-8618-DA53D89D0262}"/>
    <cellStyle name="40% - Accent3 3 2 3 2 4" xfId="11765" xr:uid="{D1385361-F92E-4F71-82F8-7DD600B22A41}"/>
    <cellStyle name="40% - Accent3 3 2 3 2 5" xfId="28623" xr:uid="{290A6E49-B4BB-492D-8155-E8F685D6CBDC}"/>
    <cellStyle name="40% - Accent3 3 2 3 3" xfId="5403" xr:uid="{00000000-0005-0000-0000-00005B050000}"/>
    <cellStyle name="40% - Accent3 3 2 3 3 2" xfId="22267" xr:uid="{61C61E14-E16D-4F20-B5A1-E7361D2A2A6A}"/>
    <cellStyle name="40% - Accent3 3 2 3 3 3" xfId="13838" xr:uid="{233DAA0F-8D76-47D4-81A3-B4E8F8659A62}"/>
    <cellStyle name="40% - Accent3 3 2 3 3 4" xfId="30695" xr:uid="{DBF7953B-AAC6-4364-B901-8980BA7B907D}"/>
    <cellStyle name="40% - Accent3 3 2 3 4" xfId="18049" xr:uid="{B2952A64-85A5-4ACF-A477-104CC03CF504}"/>
    <cellStyle name="40% - Accent3 3 2 3 5" xfId="9620" xr:uid="{744EF054-50DD-4645-BD52-A580D5331E02}"/>
    <cellStyle name="40% - Accent3 3 2 3 6" xfId="26478" xr:uid="{4B7DB111-8001-4C04-A832-D7FAFADE5952}"/>
    <cellStyle name="40% - Accent3 3 2 4" xfId="1508" xr:uid="{00000000-0005-0000-0000-00005C050000}"/>
    <cellStyle name="40% - Accent3 3 2 4 2" xfId="3738" xr:uid="{00000000-0005-0000-0000-00005D050000}"/>
    <cellStyle name="40% - Accent3 3 2 4 2 2" xfId="7961" xr:uid="{00000000-0005-0000-0000-00005E050000}"/>
    <cellStyle name="40% - Accent3 3 2 4 2 2 2" xfId="24825" xr:uid="{AA024DD6-CDEB-4423-9760-5236AF1F8558}"/>
    <cellStyle name="40% - Accent3 3 2 4 2 2 3" xfId="16396" xr:uid="{BCD85D94-808F-4539-A384-BB63B509A329}"/>
    <cellStyle name="40% - Accent3 3 2 4 2 2 4" xfId="33253" xr:uid="{5FC50AC6-4D5C-4A8F-A4A8-E81934B260D1}"/>
    <cellStyle name="40% - Accent3 3 2 4 2 3" xfId="20607" xr:uid="{B1F5A184-9645-4A5F-9964-FE3ED3C3F936}"/>
    <cellStyle name="40% - Accent3 3 2 4 2 4" xfId="12178" xr:uid="{C5139437-00AE-42B1-9C78-55EB9FC8CF58}"/>
    <cellStyle name="40% - Accent3 3 2 4 2 5" xfId="29036" xr:uid="{5C97B76C-9039-4FAC-ADDD-77990125DEA7}"/>
    <cellStyle name="40% - Accent3 3 2 4 3" xfId="5816" xr:uid="{00000000-0005-0000-0000-00005F050000}"/>
    <cellStyle name="40% - Accent3 3 2 4 3 2" xfId="22680" xr:uid="{22DFD70A-E4FA-4F9C-8CC3-FC5E12830249}"/>
    <cellStyle name="40% - Accent3 3 2 4 3 3" xfId="14251" xr:uid="{EE13FE3E-0F4D-4AED-9537-77E212E84889}"/>
    <cellStyle name="40% - Accent3 3 2 4 3 4" xfId="31108" xr:uid="{E84953B7-E8D6-47C3-B3FC-56E40E312A5B}"/>
    <cellStyle name="40% - Accent3 3 2 4 4" xfId="18462" xr:uid="{8960856B-3535-4C22-80FC-DADBE01F655A}"/>
    <cellStyle name="40% - Accent3 3 2 4 5" xfId="10033" xr:uid="{BF473E62-307E-4551-B0B1-5C66FA593B8C}"/>
    <cellStyle name="40% - Accent3 3 2 4 6" xfId="26891" xr:uid="{0CD499E3-D1A0-46E8-8FD3-E6DBB71D2D7E}"/>
    <cellStyle name="40% - Accent3 3 2 5" xfId="1922" xr:uid="{00000000-0005-0000-0000-000060050000}"/>
    <cellStyle name="40% - Accent3 3 2 5 2" xfId="4151" xr:uid="{00000000-0005-0000-0000-000061050000}"/>
    <cellStyle name="40% - Accent3 3 2 5 2 2" xfId="8374" xr:uid="{00000000-0005-0000-0000-000062050000}"/>
    <cellStyle name="40% - Accent3 3 2 5 2 2 2" xfId="25238" xr:uid="{5D6A3A83-64C8-442C-9D71-FBB0E3B1E158}"/>
    <cellStyle name="40% - Accent3 3 2 5 2 2 3" xfId="16809" xr:uid="{2BAC0692-FAEA-4C03-96BB-3E89D7EB2445}"/>
    <cellStyle name="40% - Accent3 3 2 5 2 2 4" xfId="33666" xr:uid="{29E8285A-1FC6-4B90-80ED-41267EB3991F}"/>
    <cellStyle name="40% - Accent3 3 2 5 2 3" xfId="21020" xr:uid="{33791027-606D-4853-B34F-27F81BBC1956}"/>
    <cellStyle name="40% - Accent3 3 2 5 2 4" xfId="12591" xr:uid="{1C3E70A6-59DD-4E12-8A0F-8C970BB86004}"/>
    <cellStyle name="40% - Accent3 3 2 5 2 5" xfId="29449" xr:uid="{864D700E-21F3-4F15-B25D-8CF480B596CF}"/>
    <cellStyle name="40% - Accent3 3 2 5 3" xfId="6229" xr:uid="{00000000-0005-0000-0000-000063050000}"/>
    <cellStyle name="40% - Accent3 3 2 5 3 2" xfId="23093" xr:uid="{165C0023-15E5-4D87-AAC6-F7851A9FD38F}"/>
    <cellStyle name="40% - Accent3 3 2 5 3 3" xfId="14664" xr:uid="{29432030-628E-450F-BEA9-46FFF65C7EB7}"/>
    <cellStyle name="40% - Accent3 3 2 5 3 4" xfId="31521" xr:uid="{8F21BDC1-2AE9-4FF9-BB22-1B524B587011}"/>
    <cellStyle name="40% - Accent3 3 2 5 4" xfId="18875" xr:uid="{9EB2DF20-BE4E-4FFB-914A-827F09D143F3}"/>
    <cellStyle name="40% - Accent3 3 2 5 5" xfId="10446" xr:uid="{8C548763-D8FA-414B-A101-9C2F5A8A9089}"/>
    <cellStyle name="40% - Accent3 3 2 5 6" xfId="27304" xr:uid="{F9A7FCA4-AB92-46DE-9051-D28BE64085C8}"/>
    <cellStyle name="40% - Accent3 3 2 6" xfId="2335" xr:uid="{00000000-0005-0000-0000-000064050000}"/>
    <cellStyle name="40% - Accent3 3 2 6 2" xfId="6642" xr:uid="{00000000-0005-0000-0000-000065050000}"/>
    <cellStyle name="40% - Accent3 3 2 6 2 2" xfId="23506" xr:uid="{1A8903D6-C102-4F6C-8C27-1C19DBB97C2A}"/>
    <cellStyle name="40% - Accent3 3 2 6 2 3" xfId="15077" xr:uid="{D4BEB9DE-431A-4DA2-9057-5385A006CF0C}"/>
    <cellStyle name="40% - Accent3 3 2 6 2 4" xfId="31934" xr:uid="{0ADD7C95-CD16-4AC7-99B7-405A8D758A21}"/>
    <cellStyle name="40% - Accent3 3 2 6 3" xfId="19288" xr:uid="{CD88C101-5149-457A-9E4F-6B167421F643}"/>
    <cellStyle name="40% - Accent3 3 2 6 4" xfId="10859" xr:uid="{504D479D-1676-4481-838C-54484BADA796}"/>
    <cellStyle name="40% - Accent3 3 2 6 5" xfId="27717" xr:uid="{42136824-02A4-4A88-8A2A-BBA7F2421466}"/>
    <cellStyle name="40% - Accent3 3 2 7" xfId="4576" xr:uid="{00000000-0005-0000-0000-000066050000}"/>
    <cellStyle name="40% - Accent3 3 2 7 2" xfId="21440" xr:uid="{148144DE-5CC5-4A8A-AF02-75904545DD97}"/>
    <cellStyle name="40% - Accent3 3 2 7 3" xfId="13011" xr:uid="{BE414043-C77F-4725-8DB2-1313045D74B4}"/>
    <cellStyle name="40% - Accent3 3 2 7 4" xfId="29868" xr:uid="{FED52556-8332-4E15-ACFF-F7B78E95B66A}"/>
    <cellStyle name="40% - Accent3 3 2 8" xfId="17222" xr:uid="{6BC78E40-1915-42DA-A524-A2CF1AEA253A}"/>
    <cellStyle name="40% - Accent3 3 2 9" xfId="8793" xr:uid="{A222B3BC-762C-49E3-A1E0-4AE3FCBC8088}"/>
    <cellStyle name="40% - Accent3 3 3" xfId="640" xr:uid="{00000000-0005-0000-0000-000067050000}"/>
    <cellStyle name="40% - Accent3 3 3 2" xfId="2911" xr:uid="{00000000-0005-0000-0000-000068050000}"/>
    <cellStyle name="40% - Accent3 3 3 2 2" xfId="7134" xr:uid="{00000000-0005-0000-0000-000069050000}"/>
    <cellStyle name="40% - Accent3 3 3 2 2 2" xfId="23998" xr:uid="{6DCA1248-B839-43EC-B799-6CE2D3277666}"/>
    <cellStyle name="40% - Accent3 3 3 2 2 3" xfId="15569" xr:uid="{2451C06B-92BA-444E-A8DE-AF59116F7564}"/>
    <cellStyle name="40% - Accent3 3 3 2 2 4" xfId="32426" xr:uid="{F11DEFA2-29B9-487F-8628-8FB5D2278D57}"/>
    <cellStyle name="40% - Accent3 3 3 2 3" xfId="19780" xr:uid="{AF01DC2B-AC1D-40F9-A1F6-7010673ECC2E}"/>
    <cellStyle name="40% - Accent3 3 3 2 4" xfId="11351" xr:uid="{CFF61E1A-8443-46FD-8A08-C0D235E8779B}"/>
    <cellStyle name="40% - Accent3 3 3 2 5" xfId="28209" xr:uid="{B7CD363A-8AFA-4AC0-ACA8-7BC8BABCDEF4}"/>
    <cellStyle name="40% - Accent3 3 3 3" xfId="4989" xr:uid="{00000000-0005-0000-0000-00006A050000}"/>
    <cellStyle name="40% - Accent3 3 3 3 2" xfId="21853" xr:uid="{E97865B7-0496-4B3D-BCB4-4175D3C28A75}"/>
    <cellStyle name="40% - Accent3 3 3 3 3" xfId="13424" xr:uid="{3B411F52-62CA-458D-BCC9-6D6627F143CE}"/>
    <cellStyle name="40% - Accent3 3 3 3 4" xfId="30281" xr:uid="{81089308-449D-4719-AB22-ED862CDAA097}"/>
    <cellStyle name="40% - Accent3 3 3 4" xfId="17635" xr:uid="{6C94B79A-179D-46C0-A4BA-D9D06054F393}"/>
    <cellStyle name="40% - Accent3 3 3 5" xfId="9206" xr:uid="{193C2C3B-C451-4AA0-BA7C-62CBC0610649}"/>
    <cellStyle name="40% - Accent3 3 3 6" xfId="26064" xr:uid="{67EDA214-2061-4F05-BE6D-D12A9D3986EF}"/>
    <cellStyle name="40% - Accent3 3 4" xfId="1093" xr:uid="{00000000-0005-0000-0000-00006B050000}"/>
    <cellStyle name="40% - Accent3 3 4 2" xfId="3324" xr:uid="{00000000-0005-0000-0000-00006C050000}"/>
    <cellStyle name="40% - Accent3 3 4 2 2" xfId="7547" xr:uid="{00000000-0005-0000-0000-00006D050000}"/>
    <cellStyle name="40% - Accent3 3 4 2 2 2" xfId="24411" xr:uid="{2D3DCD13-EA50-4A48-8435-C7875A450865}"/>
    <cellStyle name="40% - Accent3 3 4 2 2 3" xfId="15982" xr:uid="{CB6E9C4D-5B23-4378-904A-4C262E5A15CC}"/>
    <cellStyle name="40% - Accent3 3 4 2 2 4" xfId="32839" xr:uid="{AD0C29F2-0C9A-4DA0-BFCA-A9FB657D1737}"/>
    <cellStyle name="40% - Accent3 3 4 2 3" xfId="20193" xr:uid="{47BA3DD9-22FE-4DE3-9EF7-796703534126}"/>
    <cellStyle name="40% - Accent3 3 4 2 4" xfId="11764" xr:uid="{921EB386-B7F7-4980-8345-9BEE3790101C}"/>
    <cellStyle name="40% - Accent3 3 4 2 5" xfId="28622" xr:uid="{8B36E8A2-C6E1-46E8-BE40-59C1BAD9A7C5}"/>
    <cellStyle name="40% - Accent3 3 4 3" xfId="5402" xr:uid="{00000000-0005-0000-0000-00006E050000}"/>
    <cellStyle name="40% - Accent3 3 4 3 2" xfId="22266" xr:uid="{FD7F8B04-1CC1-4D25-B5B3-1967F2CA0864}"/>
    <cellStyle name="40% - Accent3 3 4 3 3" xfId="13837" xr:uid="{690BA59A-74CB-498C-8028-B07EE4A4CA65}"/>
    <cellStyle name="40% - Accent3 3 4 3 4" xfId="30694" xr:uid="{4258068F-25A3-48C0-9ADE-0C461F3E71A0}"/>
    <cellStyle name="40% - Accent3 3 4 4" xfId="18048" xr:uid="{CB98BF6B-F0B5-4CBB-9E23-51E7CC09920C}"/>
    <cellStyle name="40% - Accent3 3 4 5" xfId="9619" xr:uid="{58DA1CCE-735C-4EA7-9095-6BFA26D9C031}"/>
    <cellStyle name="40% - Accent3 3 4 6" xfId="26477" xr:uid="{6AFCCE20-6F32-4CA9-B53E-6B57DB8F4954}"/>
    <cellStyle name="40% - Accent3 3 5" xfId="1507" xr:uid="{00000000-0005-0000-0000-00006F050000}"/>
    <cellStyle name="40% - Accent3 3 5 2" xfId="3737" xr:uid="{00000000-0005-0000-0000-000070050000}"/>
    <cellStyle name="40% - Accent3 3 5 2 2" xfId="7960" xr:uid="{00000000-0005-0000-0000-000071050000}"/>
    <cellStyle name="40% - Accent3 3 5 2 2 2" xfId="24824" xr:uid="{3A378C51-EC45-427A-805D-46E958E5CC50}"/>
    <cellStyle name="40% - Accent3 3 5 2 2 3" xfId="16395" xr:uid="{3DC24423-9E24-4C59-A9E5-2CAA7653DF7B}"/>
    <cellStyle name="40% - Accent3 3 5 2 2 4" xfId="33252" xr:uid="{5E7FBB82-A1E7-4172-B352-22D319A277DC}"/>
    <cellStyle name="40% - Accent3 3 5 2 3" xfId="20606" xr:uid="{03C1A0B0-813D-43C7-B981-C5271234342F}"/>
    <cellStyle name="40% - Accent3 3 5 2 4" xfId="12177" xr:uid="{A84E90B3-ECC2-428B-AEA7-0F98AF60BF40}"/>
    <cellStyle name="40% - Accent3 3 5 2 5" xfId="29035" xr:uid="{74212033-B0E4-4EBA-8BAD-4DB703022F06}"/>
    <cellStyle name="40% - Accent3 3 5 3" xfId="5815" xr:uid="{00000000-0005-0000-0000-000072050000}"/>
    <cellStyle name="40% - Accent3 3 5 3 2" xfId="22679" xr:uid="{79D9489C-FF85-425A-BB14-C7153CBE29A7}"/>
    <cellStyle name="40% - Accent3 3 5 3 3" xfId="14250" xr:uid="{3DB5D602-D4DD-4F6B-9252-93B3CA7BA41C}"/>
    <cellStyle name="40% - Accent3 3 5 3 4" xfId="31107" xr:uid="{EFE73E59-D84C-454F-AD3A-776C955E7CD0}"/>
    <cellStyle name="40% - Accent3 3 5 4" xfId="18461" xr:uid="{44682074-2ECD-4F19-901B-E1126DA08B34}"/>
    <cellStyle name="40% - Accent3 3 5 5" xfId="10032" xr:uid="{B6D39823-6E4E-44D8-98C2-F2C9AA940153}"/>
    <cellStyle name="40% - Accent3 3 5 6" xfId="26890" xr:uid="{5029C0EA-B6BD-4E23-AF6F-506B32573308}"/>
    <cellStyle name="40% - Accent3 3 6" xfId="1921" xr:uid="{00000000-0005-0000-0000-000073050000}"/>
    <cellStyle name="40% - Accent3 3 6 2" xfId="4150" xr:uid="{00000000-0005-0000-0000-000074050000}"/>
    <cellStyle name="40% - Accent3 3 6 2 2" xfId="8373" xr:uid="{00000000-0005-0000-0000-000075050000}"/>
    <cellStyle name="40% - Accent3 3 6 2 2 2" xfId="25237" xr:uid="{31D2F640-75B6-4C07-B218-6540A31D5D26}"/>
    <cellStyle name="40% - Accent3 3 6 2 2 3" xfId="16808" xr:uid="{E78B82FE-8E92-4BDF-AAAA-045E59B10F0C}"/>
    <cellStyle name="40% - Accent3 3 6 2 2 4" xfId="33665" xr:uid="{478B6CD1-802C-4F85-B9D4-D923C2BFAAC3}"/>
    <cellStyle name="40% - Accent3 3 6 2 3" xfId="21019" xr:uid="{0439A91A-8900-4017-9E72-45E5188B35B1}"/>
    <cellStyle name="40% - Accent3 3 6 2 4" xfId="12590" xr:uid="{73183443-D1A4-4D61-9C41-80B643D949B0}"/>
    <cellStyle name="40% - Accent3 3 6 2 5" xfId="29448" xr:uid="{DD1D575F-7CF3-4645-AA98-0A2AF143AC1B}"/>
    <cellStyle name="40% - Accent3 3 6 3" xfId="6228" xr:uid="{00000000-0005-0000-0000-000076050000}"/>
    <cellStyle name="40% - Accent3 3 6 3 2" xfId="23092" xr:uid="{2796AFEA-66B7-4C9D-809C-FFA5F2654E4D}"/>
    <cellStyle name="40% - Accent3 3 6 3 3" xfId="14663" xr:uid="{857983DD-2D3E-490A-8236-299374756F3C}"/>
    <cellStyle name="40% - Accent3 3 6 3 4" xfId="31520" xr:uid="{59601981-6D17-455E-8904-F79BA79F340E}"/>
    <cellStyle name="40% - Accent3 3 6 4" xfId="18874" xr:uid="{86168D72-043F-43FC-AAE7-6FD15D3A775B}"/>
    <cellStyle name="40% - Accent3 3 6 5" xfId="10445" xr:uid="{CAF32ED7-F91B-42C2-91CD-C90AED19947F}"/>
    <cellStyle name="40% - Accent3 3 6 6" xfId="27303" xr:uid="{93B78AA7-D23B-40F9-9A8B-37D8B927CE39}"/>
    <cellStyle name="40% - Accent3 3 7" xfId="2334" xr:uid="{00000000-0005-0000-0000-000077050000}"/>
    <cellStyle name="40% - Accent3 3 7 2" xfId="6641" xr:uid="{00000000-0005-0000-0000-000078050000}"/>
    <cellStyle name="40% - Accent3 3 7 2 2" xfId="23505" xr:uid="{2F164841-6543-4C85-A3EC-6163FA2FB68D}"/>
    <cellStyle name="40% - Accent3 3 7 2 3" xfId="15076" xr:uid="{DFDAF47D-E3AA-4C28-B7AA-1095A46FD52E}"/>
    <cellStyle name="40% - Accent3 3 7 2 4" xfId="31933" xr:uid="{E5F0F107-DDF0-4EE2-AEF7-44B0774051EC}"/>
    <cellStyle name="40% - Accent3 3 7 3" xfId="19287" xr:uid="{9DEEA9CD-D490-4E83-BB3A-796B9401830F}"/>
    <cellStyle name="40% - Accent3 3 7 4" xfId="10858" xr:uid="{94031E24-7267-42DD-BB2A-CD8B6C8BC362}"/>
    <cellStyle name="40% - Accent3 3 7 5" xfId="27716" xr:uid="{AAEE2FD9-5542-4B59-AA0B-9380EF4E39D5}"/>
    <cellStyle name="40% - Accent3 3 8" xfId="4575" xr:uid="{00000000-0005-0000-0000-000079050000}"/>
    <cellStyle name="40% - Accent3 3 8 2" xfId="21439" xr:uid="{C3364C8B-34C0-42B6-9DDF-E6A62A44DC7D}"/>
    <cellStyle name="40% - Accent3 3 8 3" xfId="13010" xr:uid="{AB7E0959-996D-4CE0-AB02-2F01CF220784}"/>
    <cellStyle name="40% - Accent3 3 8 4" xfId="29867" xr:uid="{87C37D97-8B60-437B-B540-084041F892AB}"/>
    <cellStyle name="40% - Accent3 3 9" xfId="17221" xr:uid="{F491765B-D4CD-4640-8BE1-DC31FD1BEA8D}"/>
    <cellStyle name="40% - Accent3 4" xfId="72" xr:uid="{00000000-0005-0000-0000-00007A050000}"/>
    <cellStyle name="40% - Accent3 4 10" xfId="25652" xr:uid="{5F418E30-3509-4858-B4A6-71A05AC27B00}"/>
    <cellStyle name="40% - Accent3 4 2" xfId="642" xr:uid="{00000000-0005-0000-0000-00007B050000}"/>
    <cellStyle name="40% - Accent3 4 2 2" xfId="2913" xr:uid="{00000000-0005-0000-0000-00007C050000}"/>
    <cellStyle name="40% - Accent3 4 2 2 2" xfId="7136" xr:uid="{00000000-0005-0000-0000-00007D050000}"/>
    <cellStyle name="40% - Accent3 4 2 2 2 2" xfId="24000" xr:uid="{AAB8366B-376D-41A2-91C3-712B5F551FA3}"/>
    <cellStyle name="40% - Accent3 4 2 2 2 3" xfId="15571" xr:uid="{9DD0E5FC-E5F4-49F5-B5E4-54166A6B6D73}"/>
    <cellStyle name="40% - Accent3 4 2 2 2 4" xfId="32428" xr:uid="{082E1F38-B21B-4A74-ABAF-BCCD61C23AA3}"/>
    <cellStyle name="40% - Accent3 4 2 2 3" xfId="19782" xr:uid="{54D6D577-2C31-4D0D-9410-36116D5FA379}"/>
    <cellStyle name="40% - Accent3 4 2 2 4" xfId="11353" xr:uid="{F3EFD6C2-AC31-4B30-8165-5FE6FE84C502}"/>
    <cellStyle name="40% - Accent3 4 2 2 5" xfId="28211" xr:uid="{2E84191F-6C01-4F16-A496-D214BC866216}"/>
    <cellStyle name="40% - Accent3 4 2 3" xfId="4991" xr:uid="{00000000-0005-0000-0000-00007E050000}"/>
    <cellStyle name="40% - Accent3 4 2 3 2" xfId="21855" xr:uid="{53824C60-5E29-4667-B729-684308438D72}"/>
    <cellStyle name="40% - Accent3 4 2 3 3" xfId="13426" xr:uid="{691FD2FB-C45C-40B9-B289-7512B94F6808}"/>
    <cellStyle name="40% - Accent3 4 2 3 4" xfId="30283" xr:uid="{E42D552A-C0BA-4EA2-8529-A725F4FEDE08}"/>
    <cellStyle name="40% - Accent3 4 2 4" xfId="17637" xr:uid="{DD3296DF-7873-4F39-9C36-A4707C340DE7}"/>
    <cellStyle name="40% - Accent3 4 2 5" xfId="9208" xr:uid="{0E3B2FEA-FF58-4365-8BB5-8754FF29EAD4}"/>
    <cellStyle name="40% - Accent3 4 2 6" xfId="26066" xr:uid="{6A87B5B8-E610-4813-92F0-D1AC08D9A05D}"/>
    <cellStyle name="40% - Accent3 4 3" xfId="1095" xr:uid="{00000000-0005-0000-0000-00007F050000}"/>
    <cellStyle name="40% - Accent3 4 3 2" xfId="3326" xr:uid="{00000000-0005-0000-0000-000080050000}"/>
    <cellStyle name="40% - Accent3 4 3 2 2" xfId="7549" xr:uid="{00000000-0005-0000-0000-000081050000}"/>
    <cellStyle name="40% - Accent3 4 3 2 2 2" xfId="24413" xr:uid="{E0DC39F7-2E56-413A-8537-6BC0568E9491}"/>
    <cellStyle name="40% - Accent3 4 3 2 2 3" xfId="15984" xr:uid="{A24E3D88-253D-4BE5-9BAB-4903A627C854}"/>
    <cellStyle name="40% - Accent3 4 3 2 2 4" xfId="32841" xr:uid="{71DCFD3A-8505-4E7B-A6A1-15D6D7310F8F}"/>
    <cellStyle name="40% - Accent3 4 3 2 3" xfId="20195" xr:uid="{BC309680-B780-419D-B811-673AD284D80A}"/>
    <cellStyle name="40% - Accent3 4 3 2 4" xfId="11766" xr:uid="{90B90E01-D2A1-428B-8F6C-E0EB80590A14}"/>
    <cellStyle name="40% - Accent3 4 3 2 5" xfId="28624" xr:uid="{0E31350C-B88A-4D06-899D-B934A9A92601}"/>
    <cellStyle name="40% - Accent3 4 3 3" xfId="5404" xr:uid="{00000000-0005-0000-0000-000082050000}"/>
    <cellStyle name="40% - Accent3 4 3 3 2" xfId="22268" xr:uid="{7344DB76-40A9-4057-AB10-427A811A0FC2}"/>
    <cellStyle name="40% - Accent3 4 3 3 3" xfId="13839" xr:uid="{61F5A089-9E16-4E4F-8ED2-C8A3FD8C0187}"/>
    <cellStyle name="40% - Accent3 4 3 3 4" xfId="30696" xr:uid="{3DAB6E38-6CF7-4A58-8B84-7777AC4B58AB}"/>
    <cellStyle name="40% - Accent3 4 3 4" xfId="18050" xr:uid="{8007EEBB-0199-4DCE-B059-4CF432C236C7}"/>
    <cellStyle name="40% - Accent3 4 3 5" xfId="9621" xr:uid="{E9238F89-B4EB-4650-B2AB-916EA2CD9D0C}"/>
    <cellStyle name="40% - Accent3 4 3 6" xfId="26479" xr:uid="{989C96A4-BB15-4384-8535-99C976F5A33C}"/>
    <cellStyle name="40% - Accent3 4 4" xfId="1509" xr:uid="{00000000-0005-0000-0000-000083050000}"/>
    <cellStyle name="40% - Accent3 4 4 2" xfId="3739" xr:uid="{00000000-0005-0000-0000-000084050000}"/>
    <cellStyle name="40% - Accent3 4 4 2 2" xfId="7962" xr:uid="{00000000-0005-0000-0000-000085050000}"/>
    <cellStyle name="40% - Accent3 4 4 2 2 2" xfId="24826" xr:uid="{3A41B87B-6AB7-4DAA-B29E-0A70D699D6ED}"/>
    <cellStyle name="40% - Accent3 4 4 2 2 3" xfId="16397" xr:uid="{15406391-D150-4A64-BB2D-47CD5B743A72}"/>
    <cellStyle name="40% - Accent3 4 4 2 2 4" xfId="33254" xr:uid="{8BBF1644-8AFF-4D22-AFB2-8E1CA4DA766A}"/>
    <cellStyle name="40% - Accent3 4 4 2 3" xfId="20608" xr:uid="{302685DB-C889-45EF-A67C-CFBBB62D843E}"/>
    <cellStyle name="40% - Accent3 4 4 2 4" xfId="12179" xr:uid="{DE26D61B-78E4-4D03-93ED-EEF361A73399}"/>
    <cellStyle name="40% - Accent3 4 4 2 5" xfId="29037" xr:uid="{9B3405A4-9200-4EAE-AC5A-F231CF8F760E}"/>
    <cellStyle name="40% - Accent3 4 4 3" xfId="5817" xr:uid="{00000000-0005-0000-0000-000086050000}"/>
    <cellStyle name="40% - Accent3 4 4 3 2" xfId="22681" xr:uid="{8B417D21-3631-4FF7-B914-BA57EE701C64}"/>
    <cellStyle name="40% - Accent3 4 4 3 3" xfId="14252" xr:uid="{A93C56EC-96D8-4731-9325-2156FEAC1C67}"/>
    <cellStyle name="40% - Accent3 4 4 3 4" xfId="31109" xr:uid="{DF82F9FB-07DC-40F3-B6C0-D2CCC87254FD}"/>
    <cellStyle name="40% - Accent3 4 4 4" xfId="18463" xr:uid="{79BA8DBF-E82C-484A-BC27-68AAA6445302}"/>
    <cellStyle name="40% - Accent3 4 4 5" xfId="10034" xr:uid="{33299C2A-680F-4807-A474-1ED028EEFD9C}"/>
    <cellStyle name="40% - Accent3 4 4 6" xfId="26892" xr:uid="{B2CCF812-C1F7-46F7-B537-7D6C1036D8DB}"/>
    <cellStyle name="40% - Accent3 4 5" xfId="1923" xr:uid="{00000000-0005-0000-0000-000087050000}"/>
    <cellStyle name="40% - Accent3 4 5 2" xfId="4152" xr:uid="{00000000-0005-0000-0000-000088050000}"/>
    <cellStyle name="40% - Accent3 4 5 2 2" xfId="8375" xr:uid="{00000000-0005-0000-0000-000089050000}"/>
    <cellStyle name="40% - Accent3 4 5 2 2 2" xfId="25239" xr:uid="{9A1A0270-A8FB-407A-B013-A17FF22F7FA1}"/>
    <cellStyle name="40% - Accent3 4 5 2 2 3" xfId="16810" xr:uid="{6456C5F6-DD3C-4706-A1E1-B2ED9DA04B2F}"/>
    <cellStyle name="40% - Accent3 4 5 2 2 4" xfId="33667" xr:uid="{C017C124-BD22-4791-A67A-30DDFA4AB1DB}"/>
    <cellStyle name="40% - Accent3 4 5 2 3" xfId="21021" xr:uid="{E3CEC5CD-C5C8-4B32-8AC2-5651FE2C67A5}"/>
    <cellStyle name="40% - Accent3 4 5 2 4" xfId="12592" xr:uid="{05DD06EF-CA5E-43C0-975B-604CDE8B9B7D}"/>
    <cellStyle name="40% - Accent3 4 5 2 5" xfId="29450" xr:uid="{42EB0BB9-FA5E-4DE4-9757-C68D0E49EDB7}"/>
    <cellStyle name="40% - Accent3 4 5 3" xfId="6230" xr:uid="{00000000-0005-0000-0000-00008A050000}"/>
    <cellStyle name="40% - Accent3 4 5 3 2" xfId="23094" xr:uid="{14CB411D-DD9F-43CA-A1F0-88D0F32EE273}"/>
    <cellStyle name="40% - Accent3 4 5 3 3" xfId="14665" xr:uid="{B9ED9D58-4145-4058-B4DB-3CAAB6F6B7C8}"/>
    <cellStyle name="40% - Accent3 4 5 3 4" xfId="31522" xr:uid="{8580BE2E-7063-468B-84CA-D32F9B91742A}"/>
    <cellStyle name="40% - Accent3 4 5 4" xfId="18876" xr:uid="{F588050B-1B36-4474-8963-F2BF315E14D2}"/>
    <cellStyle name="40% - Accent3 4 5 5" xfId="10447" xr:uid="{FCD78734-75AC-410D-9191-11239BEC725D}"/>
    <cellStyle name="40% - Accent3 4 5 6" xfId="27305" xr:uid="{5B53227C-9A0B-4EA3-9A00-13D10AF3C587}"/>
    <cellStyle name="40% - Accent3 4 6" xfId="2336" xr:uid="{00000000-0005-0000-0000-00008B050000}"/>
    <cellStyle name="40% - Accent3 4 6 2" xfId="6643" xr:uid="{00000000-0005-0000-0000-00008C050000}"/>
    <cellStyle name="40% - Accent3 4 6 2 2" xfId="23507" xr:uid="{6051D900-FBD0-45C9-8378-B44D9160B542}"/>
    <cellStyle name="40% - Accent3 4 6 2 3" xfId="15078" xr:uid="{D6E8DD1B-0BF9-47CC-8649-7550A9A003B9}"/>
    <cellStyle name="40% - Accent3 4 6 2 4" xfId="31935" xr:uid="{D6D9D50E-17E6-4D24-9938-91E9A2CAB68B}"/>
    <cellStyle name="40% - Accent3 4 6 3" xfId="19289" xr:uid="{015801B6-B1CF-4FB2-AB26-039CB2D438AA}"/>
    <cellStyle name="40% - Accent3 4 6 4" xfId="10860" xr:uid="{0BBF65AD-53F3-4039-A94E-DAC3EDBC8C51}"/>
    <cellStyle name="40% - Accent3 4 6 5" xfId="27718" xr:uid="{6C4CC599-EB82-4FF3-AFDA-80BEACB33EFD}"/>
    <cellStyle name="40% - Accent3 4 7" xfId="4577" xr:uid="{00000000-0005-0000-0000-00008D050000}"/>
    <cellStyle name="40% - Accent3 4 7 2" xfId="21441" xr:uid="{6D7472C2-0E13-466F-820D-B6D17D2E4023}"/>
    <cellStyle name="40% - Accent3 4 7 3" xfId="13012" xr:uid="{BBA4B175-D3E7-4608-848F-3ECC8EDBC9B3}"/>
    <cellStyle name="40% - Accent3 4 7 4" xfId="29869" xr:uid="{2A594AB4-870D-4342-B98F-920A14230131}"/>
    <cellStyle name="40% - Accent3 4 8" xfId="17223" xr:uid="{F0DC9A30-6F5E-4C66-BCCA-78529444B277}"/>
    <cellStyle name="40% - Accent3 4 9" xfId="8794" xr:uid="{C68A1929-B7B8-452E-9E1C-DC6F754EA2C4}"/>
    <cellStyle name="40% - Accent3 5" xfId="635" xr:uid="{00000000-0005-0000-0000-00008E050000}"/>
    <cellStyle name="40% - Accent3 5 2" xfId="2906" xr:uid="{00000000-0005-0000-0000-00008F050000}"/>
    <cellStyle name="40% - Accent3 5 2 2" xfId="7129" xr:uid="{00000000-0005-0000-0000-000090050000}"/>
    <cellStyle name="40% - Accent3 5 2 2 2" xfId="23993" xr:uid="{95B96D61-F3BB-4999-9A82-B39F50FB8DF7}"/>
    <cellStyle name="40% - Accent3 5 2 2 3" xfId="15564" xr:uid="{53917673-8E16-49DD-87D5-BB887554D005}"/>
    <cellStyle name="40% - Accent3 5 2 2 4" xfId="32421" xr:uid="{2F77443F-07BE-4A8E-B50D-923E6E6AE996}"/>
    <cellStyle name="40% - Accent3 5 2 3" xfId="19775" xr:uid="{5FAEA50A-5EF5-4E09-837E-5BF9DB992BCC}"/>
    <cellStyle name="40% - Accent3 5 2 4" xfId="11346" xr:uid="{7A763649-D1CF-41DC-9536-FD01DBE67C3B}"/>
    <cellStyle name="40% - Accent3 5 2 5" xfId="28204" xr:uid="{03A55D18-FFCB-4530-A8F5-13888A9447AE}"/>
    <cellStyle name="40% - Accent3 5 3" xfId="4984" xr:uid="{00000000-0005-0000-0000-000091050000}"/>
    <cellStyle name="40% - Accent3 5 3 2" xfId="21848" xr:uid="{F3D97BC6-571A-4D6A-88FE-1EF3FEF6B80E}"/>
    <cellStyle name="40% - Accent3 5 3 3" xfId="13419" xr:uid="{574CD885-9EE0-458D-BA37-0615453C0422}"/>
    <cellStyle name="40% - Accent3 5 3 4" xfId="30276" xr:uid="{D8930FB7-273E-41C1-ADC4-A261374B6B9F}"/>
    <cellStyle name="40% - Accent3 5 4" xfId="17630" xr:uid="{185330FC-1300-42F4-B36D-8DACABA93974}"/>
    <cellStyle name="40% - Accent3 5 5" xfId="9201" xr:uid="{D95BD2F7-54E5-49B4-B95B-0D92A2E88EF8}"/>
    <cellStyle name="40% - Accent3 5 6" xfId="26059" xr:uid="{E0E363A8-DFEA-48B8-A2AC-BDCB41CEAF6B}"/>
    <cellStyle name="40% - Accent3 6" xfId="1088" xr:uid="{00000000-0005-0000-0000-000092050000}"/>
    <cellStyle name="40% - Accent3 6 2" xfId="3319" xr:uid="{00000000-0005-0000-0000-000093050000}"/>
    <cellStyle name="40% - Accent3 6 2 2" xfId="7542" xr:uid="{00000000-0005-0000-0000-000094050000}"/>
    <cellStyle name="40% - Accent3 6 2 2 2" xfId="24406" xr:uid="{EFE77E6B-9E83-4B7E-ACF4-FB67E3E0DD8B}"/>
    <cellStyle name="40% - Accent3 6 2 2 3" xfId="15977" xr:uid="{2135414E-1B6F-42EE-8F16-FF751C1620B2}"/>
    <cellStyle name="40% - Accent3 6 2 2 4" xfId="32834" xr:uid="{67C5B674-74B4-4618-B1FE-2290FE239CA1}"/>
    <cellStyle name="40% - Accent3 6 2 3" xfId="20188" xr:uid="{04151328-9515-4FD3-8E79-89AE0D985F82}"/>
    <cellStyle name="40% - Accent3 6 2 4" xfId="11759" xr:uid="{A6007BA0-7AB2-4AF2-81A2-56D88389EB52}"/>
    <cellStyle name="40% - Accent3 6 2 5" xfId="28617" xr:uid="{6F886550-8D94-48FC-9929-3B75FDD30C76}"/>
    <cellStyle name="40% - Accent3 6 3" xfId="5397" xr:uid="{00000000-0005-0000-0000-000095050000}"/>
    <cellStyle name="40% - Accent3 6 3 2" xfId="22261" xr:uid="{6D1BEEDA-C76F-48F1-AFFD-CBFA043DCC96}"/>
    <cellStyle name="40% - Accent3 6 3 3" xfId="13832" xr:uid="{BD712427-7E51-45F4-AED9-BAAAF9A163E0}"/>
    <cellStyle name="40% - Accent3 6 3 4" xfId="30689" xr:uid="{C4A3AB6B-834F-40B9-AA1C-73D188CBEFDD}"/>
    <cellStyle name="40% - Accent3 6 4" xfId="18043" xr:uid="{DD647204-77A1-4A45-B3B3-D4CAC5CD01DE}"/>
    <cellStyle name="40% - Accent3 6 5" xfId="9614" xr:uid="{7CB26FC5-E796-4682-8DFB-EDEFB7CADE70}"/>
    <cellStyle name="40% - Accent3 6 6" xfId="26472" xr:uid="{83C1F456-AA0E-4439-89BC-A68ABFBAFD4B}"/>
    <cellStyle name="40% - Accent3 7" xfId="1502" xr:uid="{00000000-0005-0000-0000-000096050000}"/>
    <cellStyle name="40% - Accent3 7 2" xfId="3732" xr:uid="{00000000-0005-0000-0000-000097050000}"/>
    <cellStyle name="40% - Accent3 7 2 2" xfId="7955" xr:uid="{00000000-0005-0000-0000-000098050000}"/>
    <cellStyle name="40% - Accent3 7 2 2 2" xfId="24819" xr:uid="{53E90D64-4A3C-4DF4-9C25-55A39AB475C3}"/>
    <cellStyle name="40% - Accent3 7 2 2 3" xfId="16390" xr:uid="{E95A18F7-A380-4805-80F2-FE3F180C81AD}"/>
    <cellStyle name="40% - Accent3 7 2 2 4" xfId="33247" xr:uid="{7D34EED8-AFAE-429B-9CAB-D07DD75F7438}"/>
    <cellStyle name="40% - Accent3 7 2 3" xfId="20601" xr:uid="{7DD11BF2-8540-4B5E-86BA-E7581E79ED31}"/>
    <cellStyle name="40% - Accent3 7 2 4" xfId="12172" xr:uid="{16B09DF1-FC95-4470-9A3C-2868262A9ED1}"/>
    <cellStyle name="40% - Accent3 7 2 5" xfId="29030" xr:uid="{A048197A-8A65-4396-A376-505C7BF49DB4}"/>
    <cellStyle name="40% - Accent3 7 3" xfId="5810" xr:uid="{00000000-0005-0000-0000-000099050000}"/>
    <cellStyle name="40% - Accent3 7 3 2" xfId="22674" xr:uid="{D46B7F74-BB12-4A60-85A7-FDFE38E1C804}"/>
    <cellStyle name="40% - Accent3 7 3 3" xfId="14245" xr:uid="{EAD77638-8B8B-46D8-ACC0-635E66E621C7}"/>
    <cellStyle name="40% - Accent3 7 3 4" xfId="31102" xr:uid="{D5FAE1AB-CEFB-4204-B190-0618653C4DB5}"/>
    <cellStyle name="40% - Accent3 7 4" xfId="18456" xr:uid="{B0413F72-FCA1-45A5-828E-0731BA57E7D4}"/>
    <cellStyle name="40% - Accent3 7 5" xfId="10027" xr:uid="{32A63794-A09E-4849-8E55-D1431AB21AC6}"/>
    <cellStyle name="40% - Accent3 7 6" xfId="26885" xr:uid="{AD801129-CA62-4B68-938C-D1085327873D}"/>
    <cellStyle name="40% - Accent3 8" xfId="1916" xr:uid="{00000000-0005-0000-0000-00009A050000}"/>
    <cellStyle name="40% - Accent3 8 2" xfId="4145" xr:uid="{00000000-0005-0000-0000-00009B050000}"/>
    <cellStyle name="40% - Accent3 8 2 2" xfId="8368" xr:uid="{00000000-0005-0000-0000-00009C050000}"/>
    <cellStyle name="40% - Accent3 8 2 2 2" xfId="25232" xr:uid="{47807C34-639F-49EC-A67D-0E4E0691B960}"/>
    <cellStyle name="40% - Accent3 8 2 2 3" xfId="16803" xr:uid="{882E9026-46FF-4EAB-8A31-6E1F4A3A3DD9}"/>
    <cellStyle name="40% - Accent3 8 2 2 4" xfId="33660" xr:uid="{BA735E0E-CADD-4EB0-869F-D97905A4D4D9}"/>
    <cellStyle name="40% - Accent3 8 2 3" xfId="21014" xr:uid="{83C952D0-CE47-4F57-BC92-A78E5BC8D361}"/>
    <cellStyle name="40% - Accent3 8 2 4" xfId="12585" xr:uid="{582E5BA1-F6EE-4217-A73F-ECE592F82FA0}"/>
    <cellStyle name="40% - Accent3 8 2 5" xfId="29443" xr:uid="{C9712134-3AB4-43BD-9B2B-8923444F268A}"/>
    <cellStyle name="40% - Accent3 8 3" xfId="6223" xr:uid="{00000000-0005-0000-0000-00009D050000}"/>
    <cellStyle name="40% - Accent3 8 3 2" xfId="23087" xr:uid="{CE146FB4-E1DE-49E6-ABCD-5E10C8180868}"/>
    <cellStyle name="40% - Accent3 8 3 3" xfId="14658" xr:uid="{142854C2-272B-4C19-A7BE-0D1F28C9E3D0}"/>
    <cellStyle name="40% - Accent3 8 3 4" xfId="31515" xr:uid="{86E1A8D0-0B9D-403A-A723-E125C0381F8F}"/>
    <cellStyle name="40% - Accent3 8 4" xfId="18869" xr:uid="{DB9082CE-DDA9-4C0F-809B-5EBFAF8E17AE}"/>
    <cellStyle name="40% - Accent3 8 5" xfId="10440" xr:uid="{3EEBF8E8-C560-4419-8E31-6BC9A69A6276}"/>
    <cellStyle name="40% - Accent3 8 6" xfId="27298" xr:uid="{B312D3DE-A6C1-4E52-A36A-7D674E148719}"/>
    <cellStyle name="40% - Accent3 9" xfId="2329" xr:uid="{00000000-0005-0000-0000-00009E050000}"/>
    <cellStyle name="40% - Accent3 9 2" xfId="6636" xr:uid="{00000000-0005-0000-0000-00009F050000}"/>
    <cellStyle name="40% - Accent3 9 2 2" xfId="23500" xr:uid="{772D9E06-E5A7-4A2F-9B1D-486490D380F6}"/>
    <cellStyle name="40% - Accent3 9 2 3" xfId="15071" xr:uid="{4154005D-70C4-43E6-9233-C961852A74D6}"/>
    <cellStyle name="40% - Accent3 9 2 4" xfId="31928" xr:uid="{2DCA26CA-E647-45D8-AF11-69A776CFFB7A}"/>
    <cellStyle name="40% - Accent3 9 3" xfId="19282" xr:uid="{5C1E85BD-98AE-4162-94E8-CF33CC764718}"/>
    <cellStyle name="40% - Accent3 9 4" xfId="10853" xr:uid="{797605C7-BC2F-433F-9E0D-A8F12D39334A}"/>
    <cellStyle name="40% - Accent3 9 5" xfId="27711" xr:uid="{164E5609-9698-40BA-9799-C999D3895E11}"/>
    <cellStyle name="40% - Accent4" xfId="73" builtinId="43" customBuiltin="1"/>
    <cellStyle name="40% - Accent4 10" xfId="4578" xr:uid="{00000000-0005-0000-0000-0000A1050000}"/>
    <cellStyle name="40% - Accent4 10 2" xfId="21442" xr:uid="{F1BCA720-108D-4F9F-BE24-A17112C891FE}"/>
    <cellStyle name="40% - Accent4 10 3" xfId="13013" xr:uid="{B29F158D-F5FE-4EE5-A134-8C7A12CE3DA5}"/>
    <cellStyle name="40% - Accent4 10 4" xfId="29870" xr:uid="{CD0C4AC6-D123-4800-8EAC-6EB26037DC4A}"/>
    <cellStyle name="40% - Accent4 11" xfId="17224" xr:uid="{BEAFA97B-35F7-40CA-BCD9-4993E8CEBD97}"/>
    <cellStyle name="40% - Accent4 12" xfId="8795" xr:uid="{AF294955-E2D2-4862-86A0-706BFBCC1081}"/>
    <cellStyle name="40% - Accent4 13" xfId="25653" xr:uid="{F4EBD68B-D202-4225-94B1-A357B3A27673}"/>
    <cellStyle name="40% - Accent4 2" xfId="74" xr:uid="{00000000-0005-0000-0000-0000A2050000}"/>
    <cellStyle name="40% - Accent4 2 10" xfId="17225" xr:uid="{9E4722D1-67E6-44D6-A438-49D61200D40E}"/>
    <cellStyle name="40% - Accent4 2 11" xfId="8796" xr:uid="{A1980C25-9F74-4D4D-86AC-423E123146A5}"/>
    <cellStyle name="40% - Accent4 2 12" xfId="25654" xr:uid="{5A1EA434-4701-462B-84E3-26F23ABE060C}"/>
    <cellStyle name="40% - Accent4 2 2" xfId="75" xr:uid="{00000000-0005-0000-0000-0000A3050000}"/>
    <cellStyle name="40% - Accent4 2 2 10" xfId="8797" xr:uid="{A96DD505-6354-485B-B030-5880A07EF671}"/>
    <cellStyle name="40% - Accent4 2 2 11" xfId="25655" xr:uid="{8DE659E9-7429-44C5-9D73-1A9E8669AFEA}"/>
    <cellStyle name="40% - Accent4 2 2 2" xfId="76" xr:uid="{00000000-0005-0000-0000-0000A4050000}"/>
    <cellStyle name="40% - Accent4 2 2 2 10" xfId="25656" xr:uid="{E0FC1592-A184-466B-B3B8-6609E4D877B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2 2 2" xfId="24004" xr:uid="{A2D4B033-BD4A-4347-9B35-46284AB570B3}"/>
    <cellStyle name="40% - Accent4 2 2 2 2 2 2 3" xfId="15575" xr:uid="{D4E376EC-F4F4-42E2-B346-FDBB1E72782B}"/>
    <cellStyle name="40% - Accent4 2 2 2 2 2 2 4" xfId="32432" xr:uid="{BBD4D707-B41A-48E9-A9B7-2BF3E224B416}"/>
    <cellStyle name="40% - Accent4 2 2 2 2 2 3" xfId="19786" xr:uid="{09A70ECC-035B-4340-BE9E-0E9580F38046}"/>
    <cellStyle name="40% - Accent4 2 2 2 2 2 4" xfId="11357" xr:uid="{4D7E6F0A-9F75-431E-A6DA-2FA452E41076}"/>
    <cellStyle name="40% - Accent4 2 2 2 2 2 5" xfId="28215" xr:uid="{03911A50-1963-4EC4-8F99-043E2A203938}"/>
    <cellStyle name="40% - Accent4 2 2 2 2 3" xfId="4995" xr:uid="{00000000-0005-0000-0000-0000A8050000}"/>
    <cellStyle name="40% - Accent4 2 2 2 2 3 2" xfId="21859" xr:uid="{F777AAEA-6ED3-4F9B-BEA3-7AB7BB57AA6F}"/>
    <cellStyle name="40% - Accent4 2 2 2 2 3 3" xfId="13430" xr:uid="{DC548B5F-2073-42C1-85D7-AD12488A7128}"/>
    <cellStyle name="40% - Accent4 2 2 2 2 3 4" xfId="30287" xr:uid="{A366FC55-D8FE-4074-90F9-927873EBAB80}"/>
    <cellStyle name="40% - Accent4 2 2 2 2 4" xfId="17641" xr:uid="{19EF916E-396E-48FF-AADE-3A50931685F5}"/>
    <cellStyle name="40% - Accent4 2 2 2 2 5" xfId="9212" xr:uid="{4564606D-51BF-48CA-A29B-6A199BF5A595}"/>
    <cellStyle name="40% - Accent4 2 2 2 2 6" xfId="26070" xr:uid="{619254FF-5939-4E69-9DBE-7F3E8AA30848}"/>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2 2 2" xfId="24417" xr:uid="{3FD08EEE-E19B-4C45-A716-1C6ACAEC673E}"/>
    <cellStyle name="40% - Accent4 2 2 2 3 2 2 3" xfId="15988" xr:uid="{035DF700-EC4C-4E2F-B686-15FE59125811}"/>
    <cellStyle name="40% - Accent4 2 2 2 3 2 2 4" xfId="32845" xr:uid="{9FD489EB-62BA-4511-A8F8-D83CBE6FE502}"/>
    <cellStyle name="40% - Accent4 2 2 2 3 2 3" xfId="20199" xr:uid="{55B94D0A-F761-4586-BE96-5A8EAC682819}"/>
    <cellStyle name="40% - Accent4 2 2 2 3 2 4" xfId="11770" xr:uid="{D9FEB35B-289B-4233-8347-56358F4255E8}"/>
    <cellStyle name="40% - Accent4 2 2 2 3 2 5" xfId="28628" xr:uid="{3970B471-1A23-4EFE-985D-12EBDAED309B}"/>
    <cellStyle name="40% - Accent4 2 2 2 3 3" xfId="5408" xr:uid="{00000000-0005-0000-0000-0000AC050000}"/>
    <cellStyle name="40% - Accent4 2 2 2 3 3 2" xfId="22272" xr:uid="{FF11F6A7-A6F3-4166-8C29-91B220F81D23}"/>
    <cellStyle name="40% - Accent4 2 2 2 3 3 3" xfId="13843" xr:uid="{50ED8131-A088-4E38-8A4F-95C886E0496F}"/>
    <cellStyle name="40% - Accent4 2 2 2 3 3 4" xfId="30700" xr:uid="{9A8B0B4E-C742-4E44-9999-69356875C698}"/>
    <cellStyle name="40% - Accent4 2 2 2 3 4" xfId="18054" xr:uid="{9205FD52-685E-45C4-B148-4441F36E4A8D}"/>
    <cellStyle name="40% - Accent4 2 2 2 3 5" xfId="9625" xr:uid="{53129EF5-A60B-404C-B760-202B886C6B8E}"/>
    <cellStyle name="40% - Accent4 2 2 2 3 6" xfId="26483" xr:uid="{B16623C3-4560-451C-9004-5AFE5F4A6C4F}"/>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2 2 2" xfId="24830" xr:uid="{36C9EE14-379E-4340-8020-D0144B9E4FFF}"/>
    <cellStyle name="40% - Accent4 2 2 2 4 2 2 3" xfId="16401" xr:uid="{D793839D-3F9E-4D62-A974-CB8B02CD180C}"/>
    <cellStyle name="40% - Accent4 2 2 2 4 2 2 4" xfId="33258" xr:uid="{F0697EF9-B6CF-419A-8A88-FE9135FD89B5}"/>
    <cellStyle name="40% - Accent4 2 2 2 4 2 3" xfId="20612" xr:uid="{75254B42-246F-4AC3-9DF8-0724896B6F4B}"/>
    <cellStyle name="40% - Accent4 2 2 2 4 2 4" xfId="12183" xr:uid="{C2EE003E-D32F-4E04-A423-A8454532CC25}"/>
    <cellStyle name="40% - Accent4 2 2 2 4 2 5" xfId="29041" xr:uid="{DCC81822-B65C-4C21-ACA9-7E5727974C36}"/>
    <cellStyle name="40% - Accent4 2 2 2 4 3" xfId="5821" xr:uid="{00000000-0005-0000-0000-0000B0050000}"/>
    <cellStyle name="40% - Accent4 2 2 2 4 3 2" xfId="22685" xr:uid="{7A4485D8-8AC8-4B21-901E-8AD406E1002B}"/>
    <cellStyle name="40% - Accent4 2 2 2 4 3 3" xfId="14256" xr:uid="{601FBEE1-CB74-4DC0-B90F-89996FE6F1E6}"/>
    <cellStyle name="40% - Accent4 2 2 2 4 3 4" xfId="31113" xr:uid="{7FBA15A8-434C-4B90-83CF-0CE4F2A08739}"/>
    <cellStyle name="40% - Accent4 2 2 2 4 4" xfId="18467" xr:uid="{A28A9984-9990-4796-81A6-14FC86597D22}"/>
    <cellStyle name="40% - Accent4 2 2 2 4 5" xfId="10038" xr:uid="{1DCBB48C-A466-4A0B-9C9D-82BEF335E39A}"/>
    <cellStyle name="40% - Accent4 2 2 2 4 6" xfId="26896" xr:uid="{86053877-1235-489C-B6AD-09049256930F}"/>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2 2 2" xfId="25243" xr:uid="{AFDAC96C-918F-406E-9261-2816A9F6B18C}"/>
    <cellStyle name="40% - Accent4 2 2 2 5 2 2 3" xfId="16814" xr:uid="{7DA42D2E-E268-410D-AD0C-7B8CB9870E58}"/>
    <cellStyle name="40% - Accent4 2 2 2 5 2 2 4" xfId="33671" xr:uid="{65551627-9734-4B84-A71C-F40610847AAC}"/>
    <cellStyle name="40% - Accent4 2 2 2 5 2 3" xfId="21025" xr:uid="{5C3EE9B0-A467-4310-974E-EB55A25AA1FA}"/>
    <cellStyle name="40% - Accent4 2 2 2 5 2 4" xfId="12596" xr:uid="{32292FC0-BE6D-4680-ADD7-434A1D1A7F63}"/>
    <cellStyle name="40% - Accent4 2 2 2 5 2 5" xfId="29454" xr:uid="{414310A0-169B-48F9-9DAA-AB198D3945D4}"/>
    <cellStyle name="40% - Accent4 2 2 2 5 3" xfId="6234" xr:uid="{00000000-0005-0000-0000-0000B4050000}"/>
    <cellStyle name="40% - Accent4 2 2 2 5 3 2" xfId="23098" xr:uid="{04C13BF5-D6B8-4386-B344-10A802B47115}"/>
    <cellStyle name="40% - Accent4 2 2 2 5 3 3" xfId="14669" xr:uid="{46A17616-5191-4106-97FA-DA047B25F799}"/>
    <cellStyle name="40% - Accent4 2 2 2 5 3 4" xfId="31526" xr:uid="{CD2AA0F0-6E68-46AD-A8D2-A69155D78927}"/>
    <cellStyle name="40% - Accent4 2 2 2 5 4" xfId="18880" xr:uid="{8870E472-69F5-472A-88C8-82FFCFBE7D7F}"/>
    <cellStyle name="40% - Accent4 2 2 2 5 5" xfId="10451" xr:uid="{FB68EDA6-E1D6-47BF-B630-CD7522D0407B}"/>
    <cellStyle name="40% - Accent4 2 2 2 5 6" xfId="27309" xr:uid="{91DD8161-DB79-4FE6-A926-F6DECBD8F636}"/>
    <cellStyle name="40% - Accent4 2 2 2 6" xfId="2340" xr:uid="{00000000-0005-0000-0000-0000B5050000}"/>
    <cellStyle name="40% - Accent4 2 2 2 6 2" xfId="6647" xr:uid="{00000000-0005-0000-0000-0000B6050000}"/>
    <cellStyle name="40% - Accent4 2 2 2 6 2 2" xfId="23511" xr:uid="{BB3B55F2-3EC7-4970-B7C6-3C7D582DCF4B}"/>
    <cellStyle name="40% - Accent4 2 2 2 6 2 3" xfId="15082" xr:uid="{675B89A1-FF91-4218-A2C9-5F072FA45C97}"/>
    <cellStyle name="40% - Accent4 2 2 2 6 2 4" xfId="31939" xr:uid="{0CC8435B-6ED6-4CE6-96B1-008AB5BD4B0B}"/>
    <cellStyle name="40% - Accent4 2 2 2 6 3" xfId="19293" xr:uid="{71EAF6D7-5DC9-4A3F-87DD-8D62ECD268E3}"/>
    <cellStyle name="40% - Accent4 2 2 2 6 4" xfId="10864" xr:uid="{482EA2BF-6A77-4FB9-A567-18A69C89F954}"/>
    <cellStyle name="40% - Accent4 2 2 2 6 5" xfId="27722" xr:uid="{718B4C05-9300-4E80-BAE1-6B7A81B4BBD8}"/>
    <cellStyle name="40% - Accent4 2 2 2 7" xfId="4581" xr:uid="{00000000-0005-0000-0000-0000B7050000}"/>
    <cellStyle name="40% - Accent4 2 2 2 7 2" xfId="21445" xr:uid="{53EBC859-BCE1-4806-A931-D2C5A0E420F1}"/>
    <cellStyle name="40% - Accent4 2 2 2 7 3" xfId="13016" xr:uid="{4509C7CC-19B0-4E41-AF2A-18D579BAB554}"/>
    <cellStyle name="40% - Accent4 2 2 2 7 4" xfId="29873" xr:uid="{7A8A5E64-157C-47F9-BF8B-D645371912A7}"/>
    <cellStyle name="40% - Accent4 2 2 2 8" xfId="17227" xr:uid="{5ACCD136-B3FC-47B0-AF9B-A7E5F8331FC9}"/>
    <cellStyle name="40% - Accent4 2 2 2 9" xfId="8798" xr:uid="{10314393-B793-4EC9-ADD7-DF2259A4CDAA}"/>
    <cellStyle name="40% - Accent4 2 2 3" xfId="645" xr:uid="{00000000-0005-0000-0000-0000B8050000}"/>
    <cellStyle name="40% - Accent4 2 2 3 2" xfId="2916" xr:uid="{00000000-0005-0000-0000-0000B9050000}"/>
    <cellStyle name="40% - Accent4 2 2 3 2 2" xfId="7139" xr:uid="{00000000-0005-0000-0000-0000BA050000}"/>
    <cellStyle name="40% - Accent4 2 2 3 2 2 2" xfId="24003" xr:uid="{9AB789E4-3E83-4E65-AFAB-306712D90F48}"/>
    <cellStyle name="40% - Accent4 2 2 3 2 2 3" xfId="15574" xr:uid="{1C336A3E-8E7E-41D0-92ED-81C6173A1F66}"/>
    <cellStyle name="40% - Accent4 2 2 3 2 2 4" xfId="32431" xr:uid="{D90105CA-8ACD-4ED1-9B64-897CD798E39D}"/>
    <cellStyle name="40% - Accent4 2 2 3 2 3" xfId="19785" xr:uid="{9A9CD198-3BEA-4D78-BCBF-BE83B1EA3FE1}"/>
    <cellStyle name="40% - Accent4 2 2 3 2 4" xfId="11356" xr:uid="{B6D92F06-A5B9-4CC7-96FF-18FB5F16CAD7}"/>
    <cellStyle name="40% - Accent4 2 2 3 2 5" xfId="28214" xr:uid="{588505D8-B6FC-4B5B-B097-7651C16E9EC7}"/>
    <cellStyle name="40% - Accent4 2 2 3 3" xfId="4994" xr:uid="{00000000-0005-0000-0000-0000BB050000}"/>
    <cellStyle name="40% - Accent4 2 2 3 3 2" xfId="21858" xr:uid="{AB9583D4-56B8-4636-8D71-07D30D0CDAD0}"/>
    <cellStyle name="40% - Accent4 2 2 3 3 3" xfId="13429" xr:uid="{60465F0E-F37F-4824-AE08-555AF294A610}"/>
    <cellStyle name="40% - Accent4 2 2 3 3 4" xfId="30286" xr:uid="{CB54466E-EFCF-4505-81A5-3F776BD8C9B0}"/>
    <cellStyle name="40% - Accent4 2 2 3 4" xfId="17640" xr:uid="{CCDB5901-B711-4C54-B17B-E0B3BA2772F1}"/>
    <cellStyle name="40% - Accent4 2 2 3 5" xfId="9211" xr:uid="{71E9B96F-C685-43DD-B617-7F03F9369821}"/>
    <cellStyle name="40% - Accent4 2 2 3 6" xfId="26069" xr:uid="{1488FEE8-D82F-48D4-A95C-560433A94D58}"/>
    <cellStyle name="40% - Accent4 2 2 4" xfId="1098" xr:uid="{00000000-0005-0000-0000-0000BC050000}"/>
    <cellStyle name="40% - Accent4 2 2 4 2" xfId="3329" xr:uid="{00000000-0005-0000-0000-0000BD050000}"/>
    <cellStyle name="40% - Accent4 2 2 4 2 2" xfId="7552" xr:uid="{00000000-0005-0000-0000-0000BE050000}"/>
    <cellStyle name="40% - Accent4 2 2 4 2 2 2" xfId="24416" xr:uid="{16B4EAB4-4CC9-4AD7-95DE-8D45E511C751}"/>
    <cellStyle name="40% - Accent4 2 2 4 2 2 3" xfId="15987" xr:uid="{7CD6FB1D-87F6-46ED-A4BF-2EDA8D2B2451}"/>
    <cellStyle name="40% - Accent4 2 2 4 2 2 4" xfId="32844" xr:uid="{32450854-D0C8-4E8E-B175-8DBE00BDAD90}"/>
    <cellStyle name="40% - Accent4 2 2 4 2 3" xfId="20198" xr:uid="{8F1D4405-FBA6-4DF0-8C5D-8ADB2BB389E6}"/>
    <cellStyle name="40% - Accent4 2 2 4 2 4" xfId="11769" xr:uid="{F2B64B6F-B4EE-4E53-B685-BBD555149170}"/>
    <cellStyle name="40% - Accent4 2 2 4 2 5" xfId="28627" xr:uid="{561E7896-A82E-4C20-825F-75B66230F8BD}"/>
    <cellStyle name="40% - Accent4 2 2 4 3" xfId="5407" xr:uid="{00000000-0005-0000-0000-0000BF050000}"/>
    <cellStyle name="40% - Accent4 2 2 4 3 2" xfId="22271" xr:uid="{A767136E-48D6-4CA4-987F-A2037239D305}"/>
    <cellStyle name="40% - Accent4 2 2 4 3 3" xfId="13842" xr:uid="{D142E86D-104B-47F0-BB6E-0452EEC3B207}"/>
    <cellStyle name="40% - Accent4 2 2 4 3 4" xfId="30699" xr:uid="{860DF422-7308-4BEA-B40D-B94000CCED36}"/>
    <cellStyle name="40% - Accent4 2 2 4 4" xfId="18053" xr:uid="{FFF5A8D9-D579-44B1-82DD-95FC79379069}"/>
    <cellStyle name="40% - Accent4 2 2 4 5" xfId="9624" xr:uid="{0EEC599E-7AFF-4676-967F-A2CD28930686}"/>
    <cellStyle name="40% - Accent4 2 2 4 6" xfId="26482" xr:uid="{B9B40E0A-A8E8-4417-8A9B-B44A64D83484}"/>
    <cellStyle name="40% - Accent4 2 2 5" xfId="1512" xr:uid="{00000000-0005-0000-0000-0000C0050000}"/>
    <cellStyle name="40% - Accent4 2 2 5 2" xfId="3742" xr:uid="{00000000-0005-0000-0000-0000C1050000}"/>
    <cellStyle name="40% - Accent4 2 2 5 2 2" xfId="7965" xr:uid="{00000000-0005-0000-0000-0000C2050000}"/>
    <cellStyle name="40% - Accent4 2 2 5 2 2 2" xfId="24829" xr:uid="{3657559A-070E-4AD9-A9CC-106EF69CE55C}"/>
    <cellStyle name="40% - Accent4 2 2 5 2 2 3" xfId="16400" xr:uid="{49272D83-4ACE-4BCB-8A99-BE13AA56B73F}"/>
    <cellStyle name="40% - Accent4 2 2 5 2 2 4" xfId="33257" xr:uid="{D8E27F91-CFA6-4EBD-B0BD-6AB12C79E548}"/>
    <cellStyle name="40% - Accent4 2 2 5 2 3" xfId="20611" xr:uid="{3C93FC0D-9F39-44A6-8FE0-E98A9D36B9FB}"/>
    <cellStyle name="40% - Accent4 2 2 5 2 4" xfId="12182" xr:uid="{F07DEA0A-4C60-435B-9B4A-00F4B31567E2}"/>
    <cellStyle name="40% - Accent4 2 2 5 2 5" xfId="29040" xr:uid="{DD101E36-9BB1-4259-8A75-F249D75679D3}"/>
    <cellStyle name="40% - Accent4 2 2 5 3" xfId="5820" xr:uid="{00000000-0005-0000-0000-0000C3050000}"/>
    <cellStyle name="40% - Accent4 2 2 5 3 2" xfId="22684" xr:uid="{B8E52E86-D17C-4754-8476-9C5385CD0381}"/>
    <cellStyle name="40% - Accent4 2 2 5 3 3" xfId="14255" xr:uid="{6D40D543-AC7A-49EC-B39C-FBDEDE46193B}"/>
    <cellStyle name="40% - Accent4 2 2 5 3 4" xfId="31112" xr:uid="{3CB89B77-155E-4EF8-A20C-BEDD5E0FC330}"/>
    <cellStyle name="40% - Accent4 2 2 5 4" xfId="18466" xr:uid="{E18B1B16-0004-4CDE-BB77-8A5731D5EDCB}"/>
    <cellStyle name="40% - Accent4 2 2 5 5" xfId="10037" xr:uid="{ED3636E6-F700-4B44-ABB5-324ED23422D9}"/>
    <cellStyle name="40% - Accent4 2 2 5 6" xfId="26895" xr:uid="{42165FCD-6340-4F46-B4D1-6D1A1F4B599D}"/>
    <cellStyle name="40% - Accent4 2 2 6" xfId="1926" xr:uid="{00000000-0005-0000-0000-0000C4050000}"/>
    <cellStyle name="40% - Accent4 2 2 6 2" xfId="4155" xr:uid="{00000000-0005-0000-0000-0000C5050000}"/>
    <cellStyle name="40% - Accent4 2 2 6 2 2" xfId="8378" xr:uid="{00000000-0005-0000-0000-0000C6050000}"/>
    <cellStyle name="40% - Accent4 2 2 6 2 2 2" xfId="25242" xr:uid="{89E85AE6-9520-40CE-806A-55E32DFB8707}"/>
    <cellStyle name="40% - Accent4 2 2 6 2 2 3" xfId="16813" xr:uid="{6D3CF73F-03DB-48A1-8601-D4C5FE040003}"/>
    <cellStyle name="40% - Accent4 2 2 6 2 2 4" xfId="33670" xr:uid="{176408AB-48D3-4B2B-800A-CCD374CC376D}"/>
    <cellStyle name="40% - Accent4 2 2 6 2 3" xfId="21024" xr:uid="{DD9DFE81-F731-4B58-AE23-87178D05E138}"/>
    <cellStyle name="40% - Accent4 2 2 6 2 4" xfId="12595" xr:uid="{C518F6F0-1A1A-4C9C-8DCB-DB1A7754EEB9}"/>
    <cellStyle name="40% - Accent4 2 2 6 2 5" xfId="29453" xr:uid="{7434BBD5-CA9E-4386-8114-A65BE2C764C1}"/>
    <cellStyle name="40% - Accent4 2 2 6 3" xfId="6233" xr:uid="{00000000-0005-0000-0000-0000C7050000}"/>
    <cellStyle name="40% - Accent4 2 2 6 3 2" xfId="23097" xr:uid="{31E48487-CE77-486C-B8A6-DC82F1D44321}"/>
    <cellStyle name="40% - Accent4 2 2 6 3 3" xfId="14668" xr:uid="{07CD95C6-89E1-4161-9AA5-21FB9E699410}"/>
    <cellStyle name="40% - Accent4 2 2 6 3 4" xfId="31525" xr:uid="{BE763976-B9F3-47C7-8D2C-AB8AE0A390C1}"/>
    <cellStyle name="40% - Accent4 2 2 6 4" xfId="18879" xr:uid="{7BF0694A-76BC-4A62-9A92-CA3632120882}"/>
    <cellStyle name="40% - Accent4 2 2 6 5" xfId="10450" xr:uid="{22E79D1C-742E-404A-9155-D2C9C6C14BD8}"/>
    <cellStyle name="40% - Accent4 2 2 6 6" xfId="27308" xr:uid="{668088A0-F466-4B2E-A13D-98359DA12A89}"/>
    <cellStyle name="40% - Accent4 2 2 7" xfId="2339" xr:uid="{00000000-0005-0000-0000-0000C8050000}"/>
    <cellStyle name="40% - Accent4 2 2 7 2" xfId="6646" xr:uid="{00000000-0005-0000-0000-0000C9050000}"/>
    <cellStyle name="40% - Accent4 2 2 7 2 2" xfId="23510" xr:uid="{26F55906-27A6-4DC1-8682-40DAE8A22025}"/>
    <cellStyle name="40% - Accent4 2 2 7 2 3" xfId="15081" xr:uid="{C22B5FEF-3C09-405D-8600-50B3049A947B}"/>
    <cellStyle name="40% - Accent4 2 2 7 2 4" xfId="31938" xr:uid="{4939D211-140C-44B7-A78B-314F6679CB6C}"/>
    <cellStyle name="40% - Accent4 2 2 7 3" xfId="19292" xr:uid="{C830FA77-2F03-462A-B4DD-CC943871B663}"/>
    <cellStyle name="40% - Accent4 2 2 7 4" xfId="10863" xr:uid="{A10C6601-8488-4083-B25F-AED68B7F8FD6}"/>
    <cellStyle name="40% - Accent4 2 2 7 5" xfId="27721" xr:uid="{49AFCA69-3952-407D-95E2-5F30537B16B0}"/>
    <cellStyle name="40% - Accent4 2 2 8" xfId="4580" xr:uid="{00000000-0005-0000-0000-0000CA050000}"/>
    <cellStyle name="40% - Accent4 2 2 8 2" xfId="21444" xr:uid="{72736B54-E163-4AAF-A11A-141483922744}"/>
    <cellStyle name="40% - Accent4 2 2 8 3" xfId="13015" xr:uid="{A4BCE92A-6302-43AC-BA2B-F0A028DFD11C}"/>
    <cellStyle name="40% - Accent4 2 2 8 4" xfId="29872" xr:uid="{D63238A5-D645-4C50-9BB5-C80B36714812}"/>
    <cellStyle name="40% - Accent4 2 2 9" xfId="17226" xr:uid="{E4D5CF23-CB65-4800-9CE7-BBC312981457}"/>
    <cellStyle name="40% - Accent4 2 3" xfId="77" xr:uid="{00000000-0005-0000-0000-0000CB050000}"/>
    <cellStyle name="40% - Accent4 2 3 10" xfId="25657" xr:uid="{435A7274-4E25-4B63-95E1-101C517FF6D0}"/>
    <cellStyle name="40% - Accent4 2 3 2" xfId="647" xr:uid="{00000000-0005-0000-0000-0000CC050000}"/>
    <cellStyle name="40% - Accent4 2 3 2 2" xfId="2918" xr:uid="{00000000-0005-0000-0000-0000CD050000}"/>
    <cellStyle name="40% - Accent4 2 3 2 2 2" xfId="7141" xr:uid="{00000000-0005-0000-0000-0000CE050000}"/>
    <cellStyle name="40% - Accent4 2 3 2 2 2 2" xfId="24005" xr:uid="{7BB5ABE1-F47C-4BC2-B4F6-BBCDBAD03C6C}"/>
    <cellStyle name="40% - Accent4 2 3 2 2 2 3" xfId="15576" xr:uid="{33C30432-D0D2-4065-A004-DDD09B7CDD07}"/>
    <cellStyle name="40% - Accent4 2 3 2 2 2 4" xfId="32433" xr:uid="{6A139A94-DBA8-4590-9802-14B562610836}"/>
    <cellStyle name="40% - Accent4 2 3 2 2 3" xfId="19787" xr:uid="{25E612A0-4C6D-4595-BDE0-6AAEA08EE6D7}"/>
    <cellStyle name="40% - Accent4 2 3 2 2 4" xfId="11358" xr:uid="{D682018A-907E-42BA-A109-DBAE180167E3}"/>
    <cellStyle name="40% - Accent4 2 3 2 2 5" xfId="28216" xr:uid="{AE608D5F-1612-4871-9E8C-5241BA659AC0}"/>
    <cellStyle name="40% - Accent4 2 3 2 3" xfId="4996" xr:uid="{00000000-0005-0000-0000-0000CF050000}"/>
    <cellStyle name="40% - Accent4 2 3 2 3 2" xfId="21860" xr:uid="{B6E64D0B-1423-44C9-97C5-EBBC771219CC}"/>
    <cellStyle name="40% - Accent4 2 3 2 3 3" xfId="13431" xr:uid="{9DAABD89-861D-4D7F-86F1-DD221DFE8BD7}"/>
    <cellStyle name="40% - Accent4 2 3 2 3 4" xfId="30288" xr:uid="{004E7A41-A34C-450F-B18E-3CA14E165BF8}"/>
    <cellStyle name="40% - Accent4 2 3 2 4" xfId="17642" xr:uid="{2F7330B1-517F-440F-B281-65B4D10E8123}"/>
    <cellStyle name="40% - Accent4 2 3 2 5" xfId="9213" xr:uid="{44E823E0-5932-4F9B-842B-6D31EA4006D0}"/>
    <cellStyle name="40% - Accent4 2 3 2 6" xfId="26071" xr:uid="{15F41D95-B3E9-4050-8F25-6EF5BBF2356D}"/>
    <cellStyle name="40% - Accent4 2 3 3" xfId="1100" xr:uid="{00000000-0005-0000-0000-0000D0050000}"/>
    <cellStyle name="40% - Accent4 2 3 3 2" xfId="3331" xr:uid="{00000000-0005-0000-0000-0000D1050000}"/>
    <cellStyle name="40% - Accent4 2 3 3 2 2" xfId="7554" xr:uid="{00000000-0005-0000-0000-0000D2050000}"/>
    <cellStyle name="40% - Accent4 2 3 3 2 2 2" xfId="24418" xr:uid="{98EDF25A-E8E5-4920-9A1F-B4B805C4EBEB}"/>
    <cellStyle name="40% - Accent4 2 3 3 2 2 3" xfId="15989" xr:uid="{689F1BFF-4F68-4D07-8FE6-8A503E1306F3}"/>
    <cellStyle name="40% - Accent4 2 3 3 2 2 4" xfId="32846" xr:uid="{E46B7F2B-7919-4129-91FA-1ED16C27944C}"/>
    <cellStyle name="40% - Accent4 2 3 3 2 3" xfId="20200" xr:uid="{D6579864-A0AD-4B41-A758-55A8D1A21984}"/>
    <cellStyle name="40% - Accent4 2 3 3 2 4" xfId="11771" xr:uid="{EEA056CD-6BCE-4EBE-9C67-58E0F8C1396B}"/>
    <cellStyle name="40% - Accent4 2 3 3 2 5" xfId="28629" xr:uid="{C2A6B1C4-BE98-41F9-93B8-655B1FD44570}"/>
    <cellStyle name="40% - Accent4 2 3 3 3" xfId="5409" xr:uid="{00000000-0005-0000-0000-0000D3050000}"/>
    <cellStyle name="40% - Accent4 2 3 3 3 2" xfId="22273" xr:uid="{EF23B5AD-209F-4073-AEDB-F3A7221DD7B4}"/>
    <cellStyle name="40% - Accent4 2 3 3 3 3" xfId="13844" xr:uid="{B0BBD31C-C899-41AD-B587-2A0DC4C5914E}"/>
    <cellStyle name="40% - Accent4 2 3 3 3 4" xfId="30701" xr:uid="{55846DB3-6BCD-4268-9C24-A97AE4B1BBC6}"/>
    <cellStyle name="40% - Accent4 2 3 3 4" xfId="18055" xr:uid="{2F9D4DDA-13A0-456E-9B4C-38B3DB8B8319}"/>
    <cellStyle name="40% - Accent4 2 3 3 5" xfId="9626" xr:uid="{83F7BD8A-3C7E-469B-B0F8-C87F861EF4F9}"/>
    <cellStyle name="40% - Accent4 2 3 3 6" xfId="26484" xr:uid="{30F83A31-734C-4DFC-99CC-64E101F9CEE5}"/>
    <cellStyle name="40% - Accent4 2 3 4" xfId="1514" xr:uid="{00000000-0005-0000-0000-0000D4050000}"/>
    <cellStyle name="40% - Accent4 2 3 4 2" xfId="3744" xr:uid="{00000000-0005-0000-0000-0000D5050000}"/>
    <cellStyle name="40% - Accent4 2 3 4 2 2" xfId="7967" xr:uid="{00000000-0005-0000-0000-0000D6050000}"/>
    <cellStyle name="40% - Accent4 2 3 4 2 2 2" xfId="24831" xr:uid="{347CEF53-6CF9-4A67-85F0-DE766733A28B}"/>
    <cellStyle name="40% - Accent4 2 3 4 2 2 3" xfId="16402" xr:uid="{5620B1A6-6452-4005-A25F-96B24AEFBAC8}"/>
    <cellStyle name="40% - Accent4 2 3 4 2 2 4" xfId="33259" xr:uid="{664CD2B6-F754-4958-A618-C7BC28B7A611}"/>
    <cellStyle name="40% - Accent4 2 3 4 2 3" xfId="20613" xr:uid="{85F08ECD-8CC8-4638-992C-3CC4867EC074}"/>
    <cellStyle name="40% - Accent4 2 3 4 2 4" xfId="12184" xr:uid="{A76FEBE1-2389-4F8B-81F1-8C74C667E301}"/>
    <cellStyle name="40% - Accent4 2 3 4 2 5" xfId="29042" xr:uid="{FCD70D02-2B68-488B-8335-EF01B90DE374}"/>
    <cellStyle name="40% - Accent4 2 3 4 3" xfId="5822" xr:uid="{00000000-0005-0000-0000-0000D7050000}"/>
    <cellStyle name="40% - Accent4 2 3 4 3 2" xfId="22686" xr:uid="{0213BD8C-5960-4394-8CE5-139A26B8F73E}"/>
    <cellStyle name="40% - Accent4 2 3 4 3 3" xfId="14257" xr:uid="{79A5EF1E-24BE-45F2-AF4B-90B0A44B90F2}"/>
    <cellStyle name="40% - Accent4 2 3 4 3 4" xfId="31114" xr:uid="{6C7F0649-76B2-4433-8FED-E3D8651572AA}"/>
    <cellStyle name="40% - Accent4 2 3 4 4" xfId="18468" xr:uid="{5FD43AB9-7A80-44CF-A5F3-58CC499D1004}"/>
    <cellStyle name="40% - Accent4 2 3 4 5" xfId="10039" xr:uid="{7C09FA18-09E1-45B2-BBBD-7F342FF438A2}"/>
    <cellStyle name="40% - Accent4 2 3 4 6" xfId="26897" xr:uid="{4F267864-4BD3-4CF5-9F8F-CFFF3128A049}"/>
    <cellStyle name="40% - Accent4 2 3 5" xfId="1928" xr:uid="{00000000-0005-0000-0000-0000D8050000}"/>
    <cellStyle name="40% - Accent4 2 3 5 2" xfId="4157" xr:uid="{00000000-0005-0000-0000-0000D9050000}"/>
    <cellStyle name="40% - Accent4 2 3 5 2 2" xfId="8380" xr:uid="{00000000-0005-0000-0000-0000DA050000}"/>
    <cellStyle name="40% - Accent4 2 3 5 2 2 2" xfId="25244" xr:uid="{ACA2ACA0-86A7-4AF1-864D-BB894718EE2D}"/>
    <cellStyle name="40% - Accent4 2 3 5 2 2 3" xfId="16815" xr:uid="{5E6FADC9-8611-4F77-B4F1-C529F4988327}"/>
    <cellStyle name="40% - Accent4 2 3 5 2 2 4" xfId="33672" xr:uid="{FFAD2AF7-33FA-4BD5-B5CA-824C6A299E28}"/>
    <cellStyle name="40% - Accent4 2 3 5 2 3" xfId="21026" xr:uid="{713D27D8-3F70-4ED4-8AEA-4B64E65DFFB7}"/>
    <cellStyle name="40% - Accent4 2 3 5 2 4" xfId="12597" xr:uid="{5760AC56-ED81-4C0D-8E96-0E7EBFB1B3BF}"/>
    <cellStyle name="40% - Accent4 2 3 5 2 5" xfId="29455" xr:uid="{6DDC56F2-D24C-4035-A95F-A64A0A88B9F7}"/>
    <cellStyle name="40% - Accent4 2 3 5 3" xfId="6235" xr:uid="{00000000-0005-0000-0000-0000DB050000}"/>
    <cellStyle name="40% - Accent4 2 3 5 3 2" xfId="23099" xr:uid="{1481A1F8-2357-4903-9750-F5C26155E497}"/>
    <cellStyle name="40% - Accent4 2 3 5 3 3" xfId="14670" xr:uid="{A7D4EF32-A6B3-4283-BFF9-CBFC33E5E970}"/>
    <cellStyle name="40% - Accent4 2 3 5 3 4" xfId="31527" xr:uid="{EC36017B-B1EF-4F36-B880-87206771E51F}"/>
    <cellStyle name="40% - Accent4 2 3 5 4" xfId="18881" xr:uid="{7AE97678-C176-48DE-9102-B8855577B8A1}"/>
    <cellStyle name="40% - Accent4 2 3 5 5" xfId="10452" xr:uid="{EBB074A5-498A-4753-8F65-C4F94F58BEA0}"/>
    <cellStyle name="40% - Accent4 2 3 5 6" xfId="27310" xr:uid="{5AFC9279-18A5-4FBC-AA32-B31312B16E5F}"/>
    <cellStyle name="40% - Accent4 2 3 6" xfId="2341" xr:uid="{00000000-0005-0000-0000-0000DC050000}"/>
    <cellStyle name="40% - Accent4 2 3 6 2" xfId="6648" xr:uid="{00000000-0005-0000-0000-0000DD050000}"/>
    <cellStyle name="40% - Accent4 2 3 6 2 2" xfId="23512" xr:uid="{57EA8E2E-30E8-464F-AA98-4007C258C0A1}"/>
    <cellStyle name="40% - Accent4 2 3 6 2 3" xfId="15083" xr:uid="{AEE7158B-1506-4203-9AF7-DF0E8E9BF59A}"/>
    <cellStyle name="40% - Accent4 2 3 6 2 4" xfId="31940" xr:uid="{E72E4822-36FF-4320-B41B-4147709D0A22}"/>
    <cellStyle name="40% - Accent4 2 3 6 3" xfId="19294" xr:uid="{5A7F81F5-93A7-4770-B448-90F2F65963B3}"/>
    <cellStyle name="40% - Accent4 2 3 6 4" xfId="10865" xr:uid="{40A5B3A1-3136-48FF-9868-0A31004C1E9C}"/>
    <cellStyle name="40% - Accent4 2 3 6 5" xfId="27723" xr:uid="{3A332EC7-C974-46BE-A4C5-86F39B4E9333}"/>
    <cellStyle name="40% - Accent4 2 3 7" xfId="4582" xr:uid="{00000000-0005-0000-0000-0000DE050000}"/>
    <cellStyle name="40% - Accent4 2 3 7 2" xfId="21446" xr:uid="{030A1DEA-74B0-4D3E-BFBC-86139A0C1197}"/>
    <cellStyle name="40% - Accent4 2 3 7 3" xfId="13017" xr:uid="{51BECD66-570E-45E4-9BC7-389116B1CEA8}"/>
    <cellStyle name="40% - Accent4 2 3 7 4" xfId="29874" xr:uid="{4F5021B7-D88D-4F78-850D-A59DFC4160C2}"/>
    <cellStyle name="40% - Accent4 2 3 8" xfId="17228" xr:uid="{D19A0C13-C0AC-42C9-959C-2B94993E3670}"/>
    <cellStyle name="40% - Accent4 2 3 9" xfId="8799" xr:uid="{430E2220-1D50-46C1-BAD1-862A8464B3DE}"/>
    <cellStyle name="40% - Accent4 2 4" xfId="644" xr:uid="{00000000-0005-0000-0000-0000DF050000}"/>
    <cellStyle name="40% - Accent4 2 4 2" xfId="2915" xr:uid="{00000000-0005-0000-0000-0000E0050000}"/>
    <cellStyle name="40% - Accent4 2 4 2 2" xfId="7138" xr:uid="{00000000-0005-0000-0000-0000E1050000}"/>
    <cellStyle name="40% - Accent4 2 4 2 2 2" xfId="24002" xr:uid="{22ACF8A2-866A-4287-84A7-0E94C43AED1A}"/>
    <cellStyle name="40% - Accent4 2 4 2 2 3" xfId="15573" xr:uid="{FAD696B4-2E7C-490C-941A-0C7062F6DCE9}"/>
    <cellStyle name="40% - Accent4 2 4 2 2 4" xfId="32430" xr:uid="{880D0A64-A746-4BFE-8765-6CAF6C9D3DC5}"/>
    <cellStyle name="40% - Accent4 2 4 2 3" xfId="19784" xr:uid="{73805392-7855-4BA7-9EC6-AF855BF3EBBC}"/>
    <cellStyle name="40% - Accent4 2 4 2 4" xfId="11355" xr:uid="{657A054C-23C8-48E6-89D5-5EEA5BB89943}"/>
    <cellStyle name="40% - Accent4 2 4 2 5" xfId="28213" xr:uid="{649E5DEC-DA95-4EA6-BA53-AEF2AFB7C1B9}"/>
    <cellStyle name="40% - Accent4 2 4 3" xfId="4993" xr:uid="{00000000-0005-0000-0000-0000E2050000}"/>
    <cellStyle name="40% - Accent4 2 4 3 2" xfId="21857" xr:uid="{240E7CDD-4732-449F-9D3D-C2CECF607C26}"/>
    <cellStyle name="40% - Accent4 2 4 3 3" xfId="13428" xr:uid="{A007603E-4D29-4A3F-8899-BB1C9198525B}"/>
    <cellStyle name="40% - Accent4 2 4 3 4" xfId="30285" xr:uid="{8A65296A-9BF3-4701-A987-23327ED4D4F8}"/>
    <cellStyle name="40% - Accent4 2 4 4" xfId="17639" xr:uid="{790264CA-3797-46CA-AC14-442748E6C6AA}"/>
    <cellStyle name="40% - Accent4 2 4 5" xfId="9210" xr:uid="{83594509-B680-4A21-B173-49E4B6D655B5}"/>
    <cellStyle name="40% - Accent4 2 4 6" xfId="26068" xr:uid="{CBF92BA4-18D1-4651-8C35-1821D589195D}"/>
    <cellStyle name="40% - Accent4 2 5" xfId="1097" xr:uid="{00000000-0005-0000-0000-0000E3050000}"/>
    <cellStyle name="40% - Accent4 2 5 2" xfId="3328" xr:uid="{00000000-0005-0000-0000-0000E4050000}"/>
    <cellStyle name="40% - Accent4 2 5 2 2" xfId="7551" xr:uid="{00000000-0005-0000-0000-0000E5050000}"/>
    <cellStyle name="40% - Accent4 2 5 2 2 2" xfId="24415" xr:uid="{8858B955-5817-463D-A806-7B015EF6EAE6}"/>
    <cellStyle name="40% - Accent4 2 5 2 2 3" xfId="15986" xr:uid="{E7F781A2-A5BF-4AFE-B811-20399E80D4A0}"/>
    <cellStyle name="40% - Accent4 2 5 2 2 4" xfId="32843" xr:uid="{D8FA0987-9961-427C-904B-6CA6C35014EB}"/>
    <cellStyle name="40% - Accent4 2 5 2 3" xfId="20197" xr:uid="{DF6C8A33-53E5-45ED-8DC4-D764B4CAE890}"/>
    <cellStyle name="40% - Accent4 2 5 2 4" xfId="11768" xr:uid="{C841BF97-D7EA-494B-9A03-0403EF579D3F}"/>
    <cellStyle name="40% - Accent4 2 5 2 5" xfId="28626" xr:uid="{1C2530ED-D3F3-4C3F-8014-BF00892DCF3C}"/>
    <cellStyle name="40% - Accent4 2 5 3" xfId="5406" xr:uid="{00000000-0005-0000-0000-0000E6050000}"/>
    <cellStyle name="40% - Accent4 2 5 3 2" xfId="22270" xr:uid="{09E685ED-C68C-4C7C-80AC-3B6505E38CB2}"/>
    <cellStyle name="40% - Accent4 2 5 3 3" xfId="13841" xr:uid="{9446199F-C968-46E8-9BFC-9F405A3EFA95}"/>
    <cellStyle name="40% - Accent4 2 5 3 4" xfId="30698" xr:uid="{93D8EBBF-F990-4EC1-AF8D-15EE86B6E1A3}"/>
    <cellStyle name="40% - Accent4 2 5 4" xfId="18052" xr:uid="{CEFD690D-7993-492A-AB9C-913426754AF4}"/>
    <cellStyle name="40% - Accent4 2 5 5" xfId="9623" xr:uid="{702386B0-8122-4EC9-985F-A15ADCCBBC95}"/>
    <cellStyle name="40% - Accent4 2 5 6" xfId="26481" xr:uid="{FD30CEF4-51B2-449D-BAB1-2A5A40000746}"/>
    <cellStyle name="40% - Accent4 2 6" xfId="1511" xr:uid="{00000000-0005-0000-0000-0000E7050000}"/>
    <cellStyle name="40% - Accent4 2 6 2" xfId="3741" xr:uid="{00000000-0005-0000-0000-0000E8050000}"/>
    <cellStyle name="40% - Accent4 2 6 2 2" xfId="7964" xr:uid="{00000000-0005-0000-0000-0000E9050000}"/>
    <cellStyle name="40% - Accent4 2 6 2 2 2" xfId="24828" xr:uid="{AE3F2BA0-11DE-4DE2-94EC-D644CD4D0E14}"/>
    <cellStyle name="40% - Accent4 2 6 2 2 3" xfId="16399" xr:uid="{9401E9EF-F35E-4698-BB85-45D677CFE258}"/>
    <cellStyle name="40% - Accent4 2 6 2 2 4" xfId="33256" xr:uid="{125278E5-1DE6-48D5-B444-8B343700D0CA}"/>
    <cellStyle name="40% - Accent4 2 6 2 3" xfId="20610" xr:uid="{8BB490C6-B7CE-4F51-9689-EAE8A638BBAF}"/>
    <cellStyle name="40% - Accent4 2 6 2 4" xfId="12181" xr:uid="{1C51AD2F-46AB-49ED-A44D-C8478270CAD2}"/>
    <cellStyle name="40% - Accent4 2 6 2 5" xfId="29039" xr:uid="{A6425226-49FC-4964-99C4-CD848BB947E4}"/>
    <cellStyle name="40% - Accent4 2 6 3" xfId="5819" xr:uid="{00000000-0005-0000-0000-0000EA050000}"/>
    <cellStyle name="40% - Accent4 2 6 3 2" xfId="22683" xr:uid="{3977C496-E975-41C2-9688-6D0BD03C5A8A}"/>
    <cellStyle name="40% - Accent4 2 6 3 3" xfId="14254" xr:uid="{4EDFB3B4-9FE7-4E24-B969-51309B01467E}"/>
    <cellStyle name="40% - Accent4 2 6 3 4" xfId="31111" xr:uid="{3621AA19-F75C-499B-AEBA-583210A32CC1}"/>
    <cellStyle name="40% - Accent4 2 6 4" xfId="18465" xr:uid="{7AE7290C-45D7-48A9-8569-7BD0CF1811D7}"/>
    <cellStyle name="40% - Accent4 2 6 5" xfId="10036" xr:uid="{41185D15-F138-42BF-A15E-E6EBACC88819}"/>
    <cellStyle name="40% - Accent4 2 6 6" xfId="26894" xr:uid="{0C5ACC1E-180B-4646-B4D6-DEAA82D6A3C6}"/>
    <cellStyle name="40% - Accent4 2 7" xfId="1925" xr:uid="{00000000-0005-0000-0000-0000EB050000}"/>
    <cellStyle name="40% - Accent4 2 7 2" xfId="4154" xr:uid="{00000000-0005-0000-0000-0000EC050000}"/>
    <cellStyle name="40% - Accent4 2 7 2 2" xfId="8377" xr:uid="{00000000-0005-0000-0000-0000ED050000}"/>
    <cellStyle name="40% - Accent4 2 7 2 2 2" xfId="25241" xr:uid="{161F616A-7B52-4B7E-9BFB-CC89C7B6D396}"/>
    <cellStyle name="40% - Accent4 2 7 2 2 3" xfId="16812" xr:uid="{151F205E-77CD-4935-B8DD-C333A44B1771}"/>
    <cellStyle name="40% - Accent4 2 7 2 2 4" xfId="33669" xr:uid="{8D09CD39-1456-44F6-83BC-C5EF874268ED}"/>
    <cellStyle name="40% - Accent4 2 7 2 3" xfId="21023" xr:uid="{9BAF2B1F-0D12-4948-B120-D061124DDBCB}"/>
    <cellStyle name="40% - Accent4 2 7 2 4" xfId="12594" xr:uid="{ABCE17EB-098D-4EE8-A3E7-192F8B531EB3}"/>
    <cellStyle name="40% - Accent4 2 7 2 5" xfId="29452" xr:uid="{343CC14E-234D-4439-A430-8A8CB733DE0A}"/>
    <cellStyle name="40% - Accent4 2 7 3" xfId="6232" xr:uid="{00000000-0005-0000-0000-0000EE050000}"/>
    <cellStyle name="40% - Accent4 2 7 3 2" xfId="23096" xr:uid="{060D97E3-7E20-4FD5-981C-88D3EF6573F8}"/>
    <cellStyle name="40% - Accent4 2 7 3 3" xfId="14667" xr:uid="{70696240-EBB5-43AE-B18D-0181C1D5D3CE}"/>
    <cellStyle name="40% - Accent4 2 7 3 4" xfId="31524" xr:uid="{7677C89B-1D5E-4C36-9F27-A7EB668C73DF}"/>
    <cellStyle name="40% - Accent4 2 7 4" xfId="18878" xr:uid="{7D34896F-6DB8-4039-8D50-3A08DA32A997}"/>
    <cellStyle name="40% - Accent4 2 7 5" xfId="10449" xr:uid="{12671B20-FD3A-4BC2-BAF1-10B2C01EC250}"/>
    <cellStyle name="40% - Accent4 2 7 6" xfId="27307" xr:uid="{2D521714-0F89-47D3-B30C-C24D79413BA7}"/>
    <cellStyle name="40% - Accent4 2 8" xfId="2338" xr:uid="{00000000-0005-0000-0000-0000EF050000}"/>
    <cellStyle name="40% - Accent4 2 8 2" xfId="6645" xr:uid="{00000000-0005-0000-0000-0000F0050000}"/>
    <cellStyle name="40% - Accent4 2 8 2 2" xfId="23509" xr:uid="{23C2FD3B-4492-4306-AAD4-F3D39DA42BE0}"/>
    <cellStyle name="40% - Accent4 2 8 2 3" xfId="15080" xr:uid="{52ED2D7E-3F61-47C6-81A9-8BF9F3E1D26F}"/>
    <cellStyle name="40% - Accent4 2 8 2 4" xfId="31937" xr:uid="{77C7B021-E51E-476A-B84C-8E5B185BCF1E}"/>
    <cellStyle name="40% - Accent4 2 8 3" xfId="19291" xr:uid="{A545524D-CD1C-4057-8A68-8CF69C687231}"/>
    <cellStyle name="40% - Accent4 2 8 4" xfId="10862" xr:uid="{49C23655-D91B-4C6D-9372-9DF57D900AFC}"/>
    <cellStyle name="40% - Accent4 2 8 5" xfId="27720" xr:uid="{80CDA23B-9BE5-47DB-9A76-C2FABA119B76}"/>
    <cellStyle name="40% - Accent4 2 9" xfId="4579" xr:uid="{00000000-0005-0000-0000-0000F1050000}"/>
    <cellStyle name="40% - Accent4 2 9 2" xfId="21443" xr:uid="{C33E193F-0ECC-4846-9612-998B889DC7A7}"/>
    <cellStyle name="40% - Accent4 2 9 3" xfId="13014" xr:uid="{18F41E82-53B6-4CCB-A9D5-A0E337F33BAD}"/>
    <cellStyle name="40% - Accent4 2 9 4" xfId="29871" xr:uid="{5A120DCB-FA5E-4A01-9130-2652CF6F4064}"/>
    <cellStyle name="40% - Accent4 3" xfId="78" xr:uid="{00000000-0005-0000-0000-0000F2050000}"/>
    <cellStyle name="40% - Accent4 3 10" xfId="8800" xr:uid="{47780A8D-D0DA-4912-B73F-DFC5743C7747}"/>
    <cellStyle name="40% - Accent4 3 11" xfId="25658" xr:uid="{A5035B9C-2CBC-43DF-B9B7-6D2EE4D84544}"/>
    <cellStyle name="40% - Accent4 3 2" xfId="79" xr:uid="{00000000-0005-0000-0000-0000F3050000}"/>
    <cellStyle name="40% - Accent4 3 2 10" xfId="25659" xr:uid="{21658575-1AFD-41BB-AB7B-4DBD0BF1D8CD}"/>
    <cellStyle name="40% - Accent4 3 2 2" xfId="649" xr:uid="{00000000-0005-0000-0000-0000F4050000}"/>
    <cellStyle name="40% - Accent4 3 2 2 2" xfId="2920" xr:uid="{00000000-0005-0000-0000-0000F5050000}"/>
    <cellStyle name="40% - Accent4 3 2 2 2 2" xfId="7143" xr:uid="{00000000-0005-0000-0000-0000F6050000}"/>
    <cellStyle name="40% - Accent4 3 2 2 2 2 2" xfId="24007" xr:uid="{17E87826-AC8E-4D14-8818-812E50F9AF13}"/>
    <cellStyle name="40% - Accent4 3 2 2 2 2 3" xfId="15578" xr:uid="{CCE7D5A1-F348-423D-A391-814A8A479248}"/>
    <cellStyle name="40% - Accent4 3 2 2 2 2 4" xfId="32435" xr:uid="{0F2DD129-FA5D-4744-A82E-BD63B0703E70}"/>
    <cellStyle name="40% - Accent4 3 2 2 2 3" xfId="19789" xr:uid="{8E3FF957-9E9B-4322-A413-32D5EBA5198C}"/>
    <cellStyle name="40% - Accent4 3 2 2 2 4" xfId="11360" xr:uid="{152F1ECD-39E1-4F63-AF2B-C42DCD79E625}"/>
    <cellStyle name="40% - Accent4 3 2 2 2 5" xfId="28218" xr:uid="{C1AE7066-831E-4917-926D-5E8AB6CA58A3}"/>
    <cellStyle name="40% - Accent4 3 2 2 3" xfId="4998" xr:uid="{00000000-0005-0000-0000-0000F7050000}"/>
    <cellStyle name="40% - Accent4 3 2 2 3 2" xfId="21862" xr:uid="{8140E6A7-977C-4B59-86AD-A5DB9F415272}"/>
    <cellStyle name="40% - Accent4 3 2 2 3 3" xfId="13433" xr:uid="{1B9501FF-72FD-423F-9023-DDD8C873123E}"/>
    <cellStyle name="40% - Accent4 3 2 2 3 4" xfId="30290" xr:uid="{0E1EACFF-B27E-4774-96A3-538B2AB736D9}"/>
    <cellStyle name="40% - Accent4 3 2 2 4" xfId="17644" xr:uid="{7AAB398F-091C-41EA-9CA9-2318EB1DCCA6}"/>
    <cellStyle name="40% - Accent4 3 2 2 5" xfId="9215" xr:uid="{72E03FD5-797C-4643-A144-75A9808F6CDD}"/>
    <cellStyle name="40% - Accent4 3 2 2 6" xfId="26073" xr:uid="{38CFB7CE-2527-4F2E-A3DA-479462205263}"/>
    <cellStyle name="40% - Accent4 3 2 3" xfId="1102" xr:uid="{00000000-0005-0000-0000-0000F8050000}"/>
    <cellStyle name="40% - Accent4 3 2 3 2" xfId="3333" xr:uid="{00000000-0005-0000-0000-0000F9050000}"/>
    <cellStyle name="40% - Accent4 3 2 3 2 2" xfId="7556" xr:uid="{00000000-0005-0000-0000-0000FA050000}"/>
    <cellStyle name="40% - Accent4 3 2 3 2 2 2" xfId="24420" xr:uid="{8BD5A826-D256-42DA-980E-3F53BA8E3F3C}"/>
    <cellStyle name="40% - Accent4 3 2 3 2 2 3" xfId="15991" xr:uid="{EBEB32CC-CB43-454F-9E88-1C91FC44399C}"/>
    <cellStyle name="40% - Accent4 3 2 3 2 2 4" xfId="32848" xr:uid="{8169B333-F36F-4C88-A089-D036B6199860}"/>
    <cellStyle name="40% - Accent4 3 2 3 2 3" xfId="20202" xr:uid="{3E45FACE-0D02-4132-AC6D-B1BCD4972DAF}"/>
    <cellStyle name="40% - Accent4 3 2 3 2 4" xfId="11773" xr:uid="{33130B0C-69F1-4449-A2EA-CB9F81FBBC1E}"/>
    <cellStyle name="40% - Accent4 3 2 3 2 5" xfId="28631" xr:uid="{6CC7D9BD-C6C7-40EB-87F5-B5E442A0162E}"/>
    <cellStyle name="40% - Accent4 3 2 3 3" xfId="5411" xr:uid="{00000000-0005-0000-0000-0000FB050000}"/>
    <cellStyle name="40% - Accent4 3 2 3 3 2" xfId="22275" xr:uid="{9C4A79A2-70E2-43BC-A51E-7C207181EDC7}"/>
    <cellStyle name="40% - Accent4 3 2 3 3 3" xfId="13846" xr:uid="{506A46C0-F4A5-4C41-BEC0-C0F9D31B1D44}"/>
    <cellStyle name="40% - Accent4 3 2 3 3 4" xfId="30703" xr:uid="{3C4C9941-6E7F-424C-8E48-16ED285EAC05}"/>
    <cellStyle name="40% - Accent4 3 2 3 4" xfId="18057" xr:uid="{BDB08655-8715-4D73-9680-CC902541CD8E}"/>
    <cellStyle name="40% - Accent4 3 2 3 5" xfId="9628" xr:uid="{681E8A59-3DE6-44EC-A7FC-E3CA4B07D21B}"/>
    <cellStyle name="40% - Accent4 3 2 3 6" xfId="26486" xr:uid="{001EC503-2E84-4DFC-B023-A0E7D410333F}"/>
    <cellStyle name="40% - Accent4 3 2 4" xfId="1516" xr:uid="{00000000-0005-0000-0000-0000FC050000}"/>
    <cellStyle name="40% - Accent4 3 2 4 2" xfId="3746" xr:uid="{00000000-0005-0000-0000-0000FD050000}"/>
    <cellStyle name="40% - Accent4 3 2 4 2 2" xfId="7969" xr:uid="{00000000-0005-0000-0000-0000FE050000}"/>
    <cellStyle name="40% - Accent4 3 2 4 2 2 2" xfId="24833" xr:uid="{487FB29B-70C0-497B-826D-DEF639051D8B}"/>
    <cellStyle name="40% - Accent4 3 2 4 2 2 3" xfId="16404" xr:uid="{A1F03F62-7ABD-488B-9F56-9F6103475D4A}"/>
    <cellStyle name="40% - Accent4 3 2 4 2 2 4" xfId="33261" xr:uid="{F112DEAE-B20B-4D2C-8658-6A5D20AA2B90}"/>
    <cellStyle name="40% - Accent4 3 2 4 2 3" xfId="20615" xr:uid="{8327D6AF-E3C6-444F-9298-F2A078FFFFBC}"/>
    <cellStyle name="40% - Accent4 3 2 4 2 4" xfId="12186" xr:uid="{8BFF0113-ECB6-4B98-891E-314B79F28184}"/>
    <cellStyle name="40% - Accent4 3 2 4 2 5" xfId="29044" xr:uid="{C83B67D8-F439-400C-A3B3-C13E2E44B4DF}"/>
    <cellStyle name="40% - Accent4 3 2 4 3" xfId="5824" xr:uid="{00000000-0005-0000-0000-0000FF050000}"/>
    <cellStyle name="40% - Accent4 3 2 4 3 2" xfId="22688" xr:uid="{1A95F2E9-067A-4A0A-982F-2DD1EC05232B}"/>
    <cellStyle name="40% - Accent4 3 2 4 3 3" xfId="14259" xr:uid="{67F7C783-F994-4A3B-B940-2FEAC21A9F07}"/>
    <cellStyle name="40% - Accent4 3 2 4 3 4" xfId="31116" xr:uid="{218F53AF-C211-4431-85BA-27A186A4DC4A}"/>
    <cellStyle name="40% - Accent4 3 2 4 4" xfId="18470" xr:uid="{2A712B2A-9712-4235-AB2E-B28906A6EFA4}"/>
    <cellStyle name="40% - Accent4 3 2 4 5" xfId="10041" xr:uid="{E526E0F6-E789-4642-9456-E6114A215FD6}"/>
    <cellStyle name="40% - Accent4 3 2 4 6" xfId="26899" xr:uid="{E4313EBB-7137-4A8F-AA47-5C454A840AF9}"/>
    <cellStyle name="40% - Accent4 3 2 5" xfId="1930" xr:uid="{00000000-0005-0000-0000-000000060000}"/>
    <cellStyle name="40% - Accent4 3 2 5 2" xfId="4159" xr:uid="{00000000-0005-0000-0000-000001060000}"/>
    <cellStyle name="40% - Accent4 3 2 5 2 2" xfId="8382" xr:uid="{00000000-0005-0000-0000-000002060000}"/>
    <cellStyle name="40% - Accent4 3 2 5 2 2 2" xfId="25246" xr:uid="{52F9DB27-4E81-4727-B731-BBA9E683205F}"/>
    <cellStyle name="40% - Accent4 3 2 5 2 2 3" xfId="16817" xr:uid="{02337789-9F1A-4C4F-B296-2244281E2885}"/>
    <cellStyle name="40% - Accent4 3 2 5 2 2 4" xfId="33674" xr:uid="{7807CA16-6D57-4676-880B-53CF66040F10}"/>
    <cellStyle name="40% - Accent4 3 2 5 2 3" xfId="21028" xr:uid="{3863546D-CDB5-4058-B2FA-FFDECFF9C136}"/>
    <cellStyle name="40% - Accent4 3 2 5 2 4" xfId="12599" xr:uid="{2AF9A54E-4719-4B05-B579-EDE98B226E65}"/>
    <cellStyle name="40% - Accent4 3 2 5 2 5" xfId="29457" xr:uid="{2A81C88B-6415-49A9-B83F-88B7B4B568EE}"/>
    <cellStyle name="40% - Accent4 3 2 5 3" xfId="6237" xr:uid="{00000000-0005-0000-0000-000003060000}"/>
    <cellStyle name="40% - Accent4 3 2 5 3 2" xfId="23101" xr:uid="{1A468E69-93E0-4999-9385-4C645ED92A56}"/>
    <cellStyle name="40% - Accent4 3 2 5 3 3" xfId="14672" xr:uid="{5E739510-33BD-408A-B280-166D15E9C154}"/>
    <cellStyle name="40% - Accent4 3 2 5 3 4" xfId="31529" xr:uid="{F41A1507-F1A6-40C2-9325-ECB3BC0C3E42}"/>
    <cellStyle name="40% - Accent4 3 2 5 4" xfId="18883" xr:uid="{FF768B62-6F76-4CA9-AA97-5B62D0A4E19B}"/>
    <cellStyle name="40% - Accent4 3 2 5 5" xfId="10454" xr:uid="{4D407FE6-1BB7-4BB8-A9DD-40EAC8981FC9}"/>
    <cellStyle name="40% - Accent4 3 2 5 6" xfId="27312" xr:uid="{50F730F1-E3C7-45BF-B72E-2939E22704EF}"/>
    <cellStyle name="40% - Accent4 3 2 6" xfId="2343" xr:uid="{00000000-0005-0000-0000-000004060000}"/>
    <cellStyle name="40% - Accent4 3 2 6 2" xfId="6650" xr:uid="{00000000-0005-0000-0000-000005060000}"/>
    <cellStyle name="40% - Accent4 3 2 6 2 2" xfId="23514" xr:uid="{4B5B4490-CAC6-4390-B37A-188A71FD763D}"/>
    <cellStyle name="40% - Accent4 3 2 6 2 3" xfId="15085" xr:uid="{F23B8886-38FC-4FED-B0E8-93948D23E030}"/>
    <cellStyle name="40% - Accent4 3 2 6 2 4" xfId="31942" xr:uid="{007A47F5-6AEE-462B-A6CA-DAA86208CB92}"/>
    <cellStyle name="40% - Accent4 3 2 6 3" xfId="19296" xr:uid="{FC406E6D-F226-46F0-8B10-8E957CF98EAE}"/>
    <cellStyle name="40% - Accent4 3 2 6 4" xfId="10867" xr:uid="{BC179B6B-4BCD-4E55-B899-6662502F6B98}"/>
    <cellStyle name="40% - Accent4 3 2 6 5" xfId="27725" xr:uid="{DC3B2FBC-BF85-4AFE-BEFE-46D5E403AFF4}"/>
    <cellStyle name="40% - Accent4 3 2 7" xfId="4584" xr:uid="{00000000-0005-0000-0000-000006060000}"/>
    <cellStyle name="40% - Accent4 3 2 7 2" xfId="21448" xr:uid="{8274404B-9BF8-4CA2-A750-53C31750C3DC}"/>
    <cellStyle name="40% - Accent4 3 2 7 3" xfId="13019" xr:uid="{C23CF751-9F2D-4A99-89F9-E0C37CAF2B86}"/>
    <cellStyle name="40% - Accent4 3 2 7 4" xfId="29876" xr:uid="{0AFE9C60-DE52-4432-8027-969C9BA2E199}"/>
    <cellStyle name="40% - Accent4 3 2 8" xfId="17230" xr:uid="{06C86E81-3FEF-4F78-9692-A2003D837E8F}"/>
    <cellStyle name="40% - Accent4 3 2 9" xfId="8801" xr:uid="{F584AEDF-EBB5-409C-8DB3-B20E9AF44BBB}"/>
    <cellStyle name="40% - Accent4 3 3" xfId="648" xr:uid="{00000000-0005-0000-0000-000007060000}"/>
    <cellStyle name="40% - Accent4 3 3 2" xfId="2919" xr:uid="{00000000-0005-0000-0000-000008060000}"/>
    <cellStyle name="40% - Accent4 3 3 2 2" xfId="7142" xr:uid="{00000000-0005-0000-0000-000009060000}"/>
    <cellStyle name="40% - Accent4 3 3 2 2 2" xfId="24006" xr:uid="{62C00089-B769-4428-97DF-72E96D76E425}"/>
    <cellStyle name="40% - Accent4 3 3 2 2 3" xfId="15577" xr:uid="{D6DF9C05-5DDF-4D07-95BE-32DC78E90A1F}"/>
    <cellStyle name="40% - Accent4 3 3 2 2 4" xfId="32434" xr:uid="{41A73B0A-4681-4602-BF8A-7DF89A09454A}"/>
    <cellStyle name="40% - Accent4 3 3 2 3" xfId="19788" xr:uid="{CA4696E8-593C-49F4-861E-0AB1B19D35AC}"/>
    <cellStyle name="40% - Accent4 3 3 2 4" xfId="11359" xr:uid="{2024101D-4C3A-4A1A-AF6E-C20E1EA8214B}"/>
    <cellStyle name="40% - Accent4 3 3 2 5" xfId="28217" xr:uid="{1589075B-F7E3-40B4-94A4-C80A0C0427FB}"/>
    <cellStyle name="40% - Accent4 3 3 3" xfId="4997" xr:uid="{00000000-0005-0000-0000-00000A060000}"/>
    <cellStyle name="40% - Accent4 3 3 3 2" xfId="21861" xr:uid="{4937FB9D-E436-48A6-9ED8-6CE2D6C2A97F}"/>
    <cellStyle name="40% - Accent4 3 3 3 3" xfId="13432" xr:uid="{612D54A2-14BB-4409-9711-B1B150672F09}"/>
    <cellStyle name="40% - Accent4 3 3 3 4" xfId="30289" xr:uid="{81F2E491-A6FA-43DB-99C9-923094D0DB41}"/>
    <cellStyle name="40% - Accent4 3 3 4" xfId="17643" xr:uid="{82E44649-BB5E-494A-96DD-47E5C7854470}"/>
    <cellStyle name="40% - Accent4 3 3 5" xfId="9214" xr:uid="{6B950A19-A987-47E5-9145-B082225E91AA}"/>
    <cellStyle name="40% - Accent4 3 3 6" xfId="26072" xr:uid="{08776733-A31A-4194-8CCF-A8D2FCACA141}"/>
    <cellStyle name="40% - Accent4 3 4" xfId="1101" xr:uid="{00000000-0005-0000-0000-00000B060000}"/>
    <cellStyle name="40% - Accent4 3 4 2" xfId="3332" xr:uid="{00000000-0005-0000-0000-00000C060000}"/>
    <cellStyle name="40% - Accent4 3 4 2 2" xfId="7555" xr:uid="{00000000-0005-0000-0000-00000D060000}"/>
    <cellStyle name="40% - Accent4 3 4 2 2 2" xfId="24419" xr:uid="{87D4B755-61F3-4196-ACEF-512FA43239D4}"/>
    <cellStyle name="40% - Accent4 3 4 2 2 3" xfId="15990" xr:uid="{211EA11E-7967-464E-9A47-C0D6914694C3}"/>
    <cellStyle name="40% - Accent4 3 4 2 2 4" xfId="32847" xr:uid="{EF2E78FA-30E3-4F9C-B53E-E6F47675E598}"/>
    <cellStyle name="40% - Accent4 3 4 2 3" xfId="20201" xr:uid="{311B5165-1E5E-4E67-9F5B-1728733B612C}"/>
    <cellStyle name="40% - Accent4 3 4 2 4" xfId="11772" xr:uid="{6E7CC18E-18A7-4111-A8D2-7942EE3A9C26}"/>
    <cellStyle name="40% - Accent4 3 4 2 5" xfId="28630" xr:uid="{FC23785D-1416-4C31-9311-2B9D96807E88}"/>
    <cellStyle name="40% - Accent4 3 4 3" xfId="5410" xr:uid="{00000000-0005-0000-0000-00000E060000}"/>
    <cellStyle name="40% - Accent4 3 4 3 2" xfId="22274" xr:uid="{AD96D3DF-B04B-4A8A-B67C-9AF0AB99022A}"/>
    <cellStyle name="40% - Accent4 3 4 3 3" xfId="13845" xr:uid="{DF4EE9DB-3C1E-443D-8ED2-B1997DFA46C8}"/>
    <cellStyle name="40% - Accent4 3 4 3 4" xfId="30702" xr:uid="{6EF754AB-1275-417E-BB76-C57A46400B05}"/>
    <cellStyle name="40% - Accent4 3 4 4" xfId="18056" xr:uid="{19686461-0FDE-4CC4-94FD-B52C1133A1F0}"/>
    <cellStyle name="40% - Accent4 3 4 5" xfId="9627" xr:uid="{0ACE076C-950C-4788-A722-FB160DA93FF6}"/>
    <cellStyle name="40% - Accent4 3 4 6" xfId="26485" xr:uid="{16539EE1-3632-4637-8737-86BA1FFB7342}"/>
    <cellStyle name="40% - Accent4 3 5" xfId="1515" xr:uid="{00000000-0005-0000-0000-00000F060000}"/>
    <cellStyle name="40% - Accent4 3 5 2" xfId="3745" xr:uid="{00000000-0005-0000-0000-000010060000}"/>
    <cellStyle name="40% - Accent4 3 5 2 2" xfId="7968" xr:uid="{00000000-0005-0000-0000-000011060000}"/>
    <cellStyle name="40% - Accent4 3 5 2 2 2" xfId="24832" xr:uid="{F84EFAB4-9998-4C2F-89D0-43B7FE054E18}"/>
    <cellStyle name="40% - Accent4 3 5 2 2 3" xfId="16403" xr:uid="{A2B6C955-1A88-4185-A2DB-2546CE70BB74}"/>
    <cellStyle name="40% - Accent4 3 5 2 2 4" xfId="33260" xr:uid="{A6FB9899-3912-43E3-9AE3-B3A27B2604A8}"/>
    <cellStyle name="40% - Accent4 3 5 2 3" xfId="20614" xr:uid="{48EC9BA8-6827-45C2-851F-6C65C39181EF}"/>
    <cellStyle name="40% - Accent4 3 5 2 4" xfId="12185" xr:uid="{235B618C-B96B-42C1-80BC-F56D496D4CDC}"/>
    <cellStyle name="40% - Accent4 3 5 2 5" xfId="29043" xr:uid="{A9CF2DA0-0209-4967-A31C-87A857A70888}"/>
    <cellStyle name="40% - Accent4 3 5 3" xfId="5823" xr:uid="{00000000-0005-0000-0000-000012060000}"/>
    <cellStyle name="40% - Accent4 3 5 3 2" xfId="22687" xr:uid="{55F662B0-DE99-4C10-ADF7-E54163681BE0}"/>
    <cellStyle name="40% - Accent4 3 5 3 3" xfId="14258" xr:uid="{350BC638-4007-47DD-925A-6A6120FD26DA}"/>
    <cellStyle name="40% - Accent4 3 5 3 4" xfId="31115" xr:uid="{F5A6885C-51B8-4309-A34B-6EE6B8E3F92A}"/>
    <cellStyle name="40% - Accent4 3 5 4" xfId="18469" xr:uid="{AFDEA731-7C74-41EF-9902-C7F1D6E663F4}"/>
    <cellStyle name="40% - Accent4 3 5 5" xfId="10040" xr:uid="{F0D5D95F-8F2D-44C4-85F8-794F887E391B}"/>
    <cellStyle name="40% - Accent4 3 5 6" xfId="26898" xr:uid="{7653C1C1-DD49-4132-ADD7-4401E5ECE510}"/>
    <cellStyle name="40% - Accent4 3 6" xfId="1929" xr:uid="{00000000-0005-0000-0000-000013060000}"/>
    <cellStyle name="40% - Accent4 3 6 2" xfId="4158" xr:uid="{00000000-0005-0000-0000-000014060000}"/>
    <cellStyle name="40% - Accent4 3 6 2 2" xfId="8381" xr:uid="{00000000-0005-0000-0000-000015060000}"/>
    <cellStyle name="40% - Accent4 3 6 2 2 2" xfId="25245" xr:uid="{F1438B3E-5BC7-4F70-BC55-D2FBC9FD41D7}"/>
    <cellStyle name="40% - Accent4 3 6 2 2 3" xfId="16816" xr:uid="{E4F6EE92-A700-4EE7-94C6-087D820A81F0}"/>
    <cellStyle name="40% - Accent4 3 6 2 2 4" xfId="33673" xr:uid="{C39B413A-C14C-4C03-BBB9-121BA15CF694}"/>
    <cellStyle name="40% - Accent4 3 6 2 3" xfId="21027" xr:uid="{44D337FD-F1B7-4907-A896-8662D8F5E104}"/>
    <cellStyle name="40% - Accent4 3 6 2 4" xfId="12598" xr:uid="{E0475CB6-DB6B-4216-92D2-C2F3C97CDAA6}"/>
    <cellStyle name="40% - Accent4 3 6 2 5" xfId="29456" xr:uid="{6B58589B-8B14-4D73-8756-17CF865677D5}"/>
    <cellStyle name="40% - Accent4 3 6 3" xfId="6236" xr:uid="{00000000-0005-0000-0000-000016060000}"/>
    <cellStyle name="40% - Accent4 3 6 3 2" xfId="23100" xr:uid="{DF9F6B20-0EA0-42A1-AF8B-2FB363DA1DDF}"/>
    <cellStyle name="40% - Accent4 3 6 3 3" xfId="14671" xr:uid="{63296D34-53C5-497E-864F-163F705712B9}"/>
    <cellStyle name="40% - Accent4 3 6 3 4" xfId="31528" xr:uid="{895EA9AA-EA13-4136-82A5-3D0FCEE2172F}"/>
    <cellStyle name="40% - Accent4 3 6 4" xfId="18882" xr:uid="{C2E7B969-1060-41E7-8663-E088D7AAB822}"/>
    <cellStyle name="40% - Accent4 3 6 5" xfId="10453" xr:uid="{4FE5325B-F488-41DD-837F-AE579269FC05}"/>
    <cellStyle name="40% - Accent4 3 6 6" xfId="27311" xr:uid="{02E57A01-76DA-4980-AC8A-E6A95130E4CF}"/>
    <cellStyle name="40% - Accent4 3 7" xfId="2342" xr:uid="{00000000-0005-0000-0000-000017060000}"/>
    <cellStyle name="40% - Accent4 3 7 2" xfId="6649" xr:uid="{00000000-0005-0000-0000-000018060000}"/>
    <cellStyle name="40% - Accent4 3 7 2 2" xfId="23513" xr:uid="{3B2978D3-9C26-40B5-9B2D-FD62615CCFD5}"/>
    <cellStyle name="40% - Accent4 3 7 2 3" xfId="15084" xr:uid="{F0A44532-D7FA-41C1-A1D7-83473D859BB1}"/>
    <cellStyle name="40% - Accent4 3 7 2 4" xfId="31941" xr:uid="{AC748FAD-A045-4D99-A4E5-55895F1258C8}"/>
    <cellStyle name="40% - Accent4 3 7 3" xfId="19295" xr:uid="{6659D865-07C9-4E97-8D37-03D94D45E30C}"/>
    <cellStyle name="40% - Accent4 3 7 4" xfId="10866" xr:uid="{3B14183F-1A78-49A1-99E6-615208E9ECB3}"/>
    <cellStyle name="40% - Accent4 3 7 5" xfId="27724" xr:uid="{F2162F57-1A9F-437A-8222-17594367131E}"/>
    <cellStyle name="40% - Accent4 3 8" xfId="4583" xr:uid="{00000000-0005-0000-0000-000019060000}"/>
    <cellStyle name="40% - Accent4 3 8 2" xfId="21447" xr:uid="{ECF8418E-AC47-47DE-A75C-1A2B2D8A7F4D}"/>
    <cellStyle name="40% - Accent4 3 8 3" xfId="13018" xr:uid="{490D19CC-E27A-4389-9B13-3941389AFD54}"/>
    <cellStyle name="40% - Accent4 3 8 4" xfId="29875" xr:uid="{FA599DA3-4D9E-43CC-B176-237F9030E38D}"/>
    <cellStyle name="40% - Accent4 3 9" xfId="17229" xr:uid="{672729A2-6FB2-4E96-A2EF-56A3A59A235A}"/>
    <cellStyle name="40% - Accent4 4" xfId="80" xr:uid="{00000000-0005-0000-0000-00001A060000}"/>
    <cellStyle name="40% - Accent4 4 10" xfId="25660" xr:uid="{FDD57AFE-75D6-44E2-9FD4-5B58416757C6}"/>
    <cellStyle name="40% - Accent4 4 2" xfId="650" xr:uid="{00000000-0005-0000-0000-00001B060000}"/>
    <cellStyle name="40% - Accent4 4 2 2" xfId="2921" xr:uid="{00000000-0005-0000-0000-00001C060000}"/>
    <cellStyle name="40% - Accent4 4 2 2 2" xfId="7144" xr:uid="{00000000-0005-0000-0000-00001D060000}"/>
    <cellStyle name="40% - Accent4 4 2 2 2 2" xfId="24008" xr:uid="{54C1C2B0-54CF-4D4C-B208-F2182B11BE2D}"/>
    <cellStyle name="40% - Accent4 4 2 2 2 3" xfId="15579" xr:uid="{849D7055-B4C4-4912-A0D1-E497BB7B560F}"/>
    <cellStyle name="40% - Accent4 4 2 2 2 4" xfId="32436" xr:uid="{E22B6274-0F7B-40F0-BC04-731A5B82DA18}"/>
    <cellStyle name="40% - Accent4 4 2 2 3" xfId="19790" xr:uid="{65AB6B84-DDE5-4D0B-ADDE-D5337092BC40}"/>
    <cellStyle name="40% - Accent4 4 2 2 4" xfId="11361" xr:uid="{5F052566-0C38-4E91-B031-C8D049C8E475}"/>
    <cellStyle name="40% - Accent4 4 2 2 5" xfId="28219" xr:uid="{61DC1542-4A0C-460D-9091-1CAA23F3C19B}"/>
    <cellStyle name="40% - Accent4 4 2 3" xfId="4999" xr:uid="{00000000-0005-0000-0000-00001E060000}"/>
    <cellStyle name="40% - Accent4 4 2 3 2" xfId="21863" xr:uid="{6FD8B029-3DE2-486F-ADBD-51E595E871E0}"/>
    <cellStyle name="40% - Accent4 4 2 3 3" xfId="13434" xr:uid="{EB17E21B-102D-4F7A-BE9F-2056CC63DAC1}"/>
    <cellStyle name="40% - Accent4 4 2 3 4" xfId="30291" xr:uid="{A1B3A301-4DAB-4C74-96F8-246270FFEB21}"/>
    <cellStyle name="40% - Accent4 4 2 4" xfId="17645" xr:uid="{71A76A80-7286-4F8A-98E3-3D6250682A71}"/>
    <cellStyle name="40% - Accent4 4 2 5" xfId="9216" xr:uid="{0048F6D2-EEB9-4C57-BF43-67FE90229BAF}"/>
    <cellStyle name="40% - Accent4 4 2 6" xfId="26074" xr:uid="{E2F6DC04-D3AA-4F55-97E1-55931DE6A0DB}"/>
    <cellStyle name="40% - Accent4 4 3" xfId="1103" xr:uid="{00000000-0005-0000-0000-00001F060000}"/>
    <cellStyle name="40% - Accent4 4 3 2" xfId="3334" xr:uid="{00000000-0005-0000-0000-000020060000}"/>
    <cellStyle name="40% - Accent4 4 3 2 2" xfId="7557" xr:uid="{00000000-0005-0000-0000-000021060000}"/>
    <cellStyle name="40% - Accent4 4 3 2 2 2" xfId="24421" xr:uid="{67D8D47D-DC85-4261-8ED2-B27EE4CC4104}"/>
    <cellStyle name="40% - Accent4 4 3 2 2 3" xfId="15992" xr:uid="{D8E2877A-2347-48FF-9137-BCC66C5CE587}"/>
    <cellStyle name="40% - Accent4 4 3 2 2 4" xfId="32849" xr:uid="{BBD0D9BC-D6FA-470F-8B56-7FA97CFDA607}"/>
    <cellStyle name="40% - Accent4 4 3 2 3" xfId="20203" xr:uid="{02F60537-AAEA-4E69-8620-605F829D09E8}"/>
    <cellStyle name="40% - Accent4 4 3 2 4" xfId="11774" xr:uid="{AAFA6802-1455-495B-A23F-F755C10EE889}"/>
    <cellStyle name="40% - Accent4 4 3 2 5" xfId="28632" xr:uid="{2F6E8BDF-9C6D-4A0E-B16A-951B68FCEB40}"/>
    <cellStyle name="40% - Accent4 4 3 3" xfId="5412" xr:uid="{00000000-0005-0000-0000-000022060000}"/>
    <cellStyle name="40% - Accent4 4 3 3 2" xfId="22276" xr:uid="{9F19775B-79CE-48B4-B526-C233B4A817B5}"/>
    <cellStyle name="40% - Accent4 4 3 3 3" xfId="13847" xr:uid="{2CE7ED1F-1C37-4627-B16C-D25E71BD9B12}"/>
    <cellStyle name="40% - Accent4 4 3 3 4" xfId="30704" xr:uid="{EFB82834-FF79-44BC-978F-299BC94A2DC0}"/>
    <cellStyle name="40% - Accent4 4 3 4" xfId="18058" xr:uid="{7A5AD12F-72B5-480C-960A-5AD4D71FD743}"/>
    <cellStyle name="40% - Accent4 4 3 5" xfId="9629" xr:uid="{E522B23C-2A1E-40AC-8B80-CD0D09C54D83}"/>
    <cellStyle name="40% - Accent4 4 3 6" xfId="26487" xr:uid="{413394C9-7FCA-461D-9244-7738D0ED3C55}"/>
    <cellStyle name="40% - Accent4 4 4" xfId="1517" xr:uid="{00000000-0005-0000-0000-000023060000}"/>
    <cellStyle name="40% - Accent4 4 4 2" xfId="3747" xr:uid="{00000000-0005-0000-0000-000024060000}"/>
    <cellStyle name="40% - Accent4 4 4 2 2" xfId="7970" xr:uid="{00000000-0005-0000-0000-000025060000}"/>
    <cellStyle name="40% - Accent4 4 4 2 2 2" xfId="24834" xr:uid="{A0079B19-E9C2-498B-A5EC-28B182F52E54}"/>
    <cellStyle name="40% - Accent4 4 4 2 2 3" xfId="16405" xr:uid="{429DDDE3-0073-4A2C-9CD5-009866DA358C}"/>
    <cellStyle name="40% - Accent4 4 4 2 2 4" xfId="33262" xr:uid="{A1D73214-840C-499C-A7F7-BE09A6D09CAD}"/>
    <cellStyle name="40% - Accent4 4 4 2 3" xfId="20616" xr:uid="{740A6C7A-80F0-4E5B-B58B-4E098CD46845}"/>
    <cellStyle name="40% - Accent4 4 4 2 4" xfId="12187" xr:uid="{E47DAEDF-098C-4A38-9AFD-3EC7E40D4D91}"/>
    <cellStyle name="40% - Accent4 4 4 2 5" xfId="29045" xr:uid="{103C8609-1372-4B84-8680-7949D6F5D37E}"/>
    <cellStyle name="40% - Accent4 4 4 3" xfId="5825" xr:uid="{00000000-0005-0000-0000-000026060000}"/>
    <cellStyle name="40% - Accent4 4 4 3 2" xfId="22689" xr:uid="{84840B3B-8AA0-45B4-9A03-94790A1382F0}"/>
    <cellStyle name="40% - Accent4 4 4 3 3" xfId="14260" xr:uid="{2AF787A8-7437-430E-8880-108A84A65EDF}"/>
    <cellStyle name="40% - Accent4 4 4 3 4" xfId="31117" xr:uid="{1F64C248-DA71-4B74-AAA2-9832C1BFC4C6}"/>
    <cellStyle name="40% - Accent4 4 4 4" xfId="18471" xr:uid="{C68D83F0-EA88-486A-876E-E82D7F2ABB24}"/>
    <cellStyle name="40% - Accent4 4 4 5" xfId="10042" xr:uid="{EE039871-2EB0-433F-B0C9-C7F7C2494222}"/>
    <cellStyle name="40% - Accent4 4 4 6" xfId="26900" xr:uid="{D4FE0A2A-527E-4F78-8822-D20BFD5ECFE3}"/>
    <cellStyle name="40% - Accent4 4 5" xfId="1931" xr:uid="{00000000-0005-0000-0000-000027060000}"/>
    <cellStyle name="40% - Accent4 4 5 2" xfId="4160" xr:uid="{00000000-0005-0000-0000-000028060000}"/>
    <cellStyle name="40% - Accent4 4 5 2 2" xfId="8383" xr:uid="{00000000-0005-0000-0000-000029060000}"/>
    <cellStyle name="40% - Accent4 4 5 2 2 2" xfId="25247" xr:uid="{8057C8C3-34B7-4254-B723-E64B2935F40D}"/>
    <cellStyle name="40% - Accent4 4 5 2 2 3" xfId="16818" xr:uid="{A19F0502-3067-409B-9AFA-A807C56C6E30}"/>
    <cellStyle name="40% - Accent4 4 5 2 2 4" xfId="33675" xr:uid="{DCDFF49B-950B-4BB5-9856-7E876A8C4978}"/>
    <cellStyle name="40% - Accent4 4 5 2 3" xfId="21029" xr:uid="{84136EBF-DB6D-4D21-9D67-035FE1197F82}"/>
    <cellStyle name="40% - Accent4 4 5 2 4" xfId="12600" xr:uid="{920146FE-6209-46F3-B714-B50CD58DB852}"/>
    <cellStyle name="40% - Accent4 4 5 2 5" xfId="29458" xr:uid="{431CF6FD-B88C-4643-A0D0-6FD56F99A52D}"/>
    <cellStyle name="40% - Accent4 4 5 3" xfId="6238" xr:uid="{00000000-0005-0000-0000-00002A060000}"/>
    <cellStyle name="40% - Accent4 4 5 3 2" xfId="23102" xr:uid="{13729E36-1F69-45A0-BBFD-E7A6D785906F}"/>
    <cellStyle name="40% - Accent4 4 5 3 3" xfId="14673" xr:uid="{6EF62ED7-4F5F-4B1B-BBC0-3992CB185F16}"/>
    <cellStyle name="40% - Accent4 4 5 3 4" xfId="31530" xr:uid="{78EB803B-E232-409D-994C-D203A20F882E}"/>
    <cellStyle name="40% - Accent4 4 5 4" xfId="18884" xr:uid="{0D8B568A-2090-4DA7-A44A-07A6E971BDA9}"/>
    <cellStyle name="40% - Accent4 4 5 5" xfId="10455" xr:uid="{9073D8A8-9A93-46DD-B90B-68A08ED3A6DD}"/>
    <cellStyle name="40% - Accent4 4 5 6" xfId="27313" xr:uid="{C532DC4B-FDF3-415C-98B1-4DD089E15E06}"/>
    <cellStyle name="40% - Accent4 4 6" xfId="2344" xr:uid="{00000000-0005-0000-0000-00002B060000}"/>
    <cellStyle name="40% - Accent4 4 6 2" xfId="6651" xr:uid="{00000000-0005-0000-0000-00002C060000}"/>
    <cellStyle name="40% - Accent4 4 6 2 2" xfId="23515" xr:uid="{37D39DEF-A6D0-4287-BEFC-67AB80AEF329}"/>
    <cellStyle name="40% - Accent4 4 6 2 3" xfId="15086" xr:uid="{DB0310D2-83D3-4579-BCF2-37DD98E037C7}"/>
    <cellStyle name="40% - Accent4 4 6 2 4" xfId="31943" xr:uid="{E251B70C-1210-46B3-AAA0-D78DAB3CE064}"/>
    <cellStyle name="40% - Accent4 4 6 3" xfId="19297" xr:uid="{5571F91F-D1EA-4A8F-AB17-378A3F1C46C5}"/>
    <cellStyle name="40% - Accent4 4 6 4" xfId="10868" xr:uid="{EB437ADC-61FA-484A-9D07-992ED0F80F91}"/>
    <cellStyle name="40% - Accent4 4 6 5" xfId="27726" xr:uid="{033767FC-CEAC-474C-9818-6E0EF1B13E17}"/>
    <cellStyle name="40% - Accent4 4 7" xfId="4585" xr:uid="{00000000-0005-0000-0000-00002D060000}"/>
    <cellStyle name="40% - Accent4 4 7 2" xfId="21449" xr:uid="{432B3BA1-21A0-4482-B95D-5A44C1959727}"/>
    <cellStyle name="40% - Accent4 4 7 3" xfId="13020" xr:uid="{75661BAF-753A-4863-9F91-86DEAF296A6C}"/>
    <cellStyle name="40% - Accent4 4 7 4" xfId="29877" xr:uid="{ADCB93D4-E779-492A-A426-F67B6EF6D15E}"/>
    <cellStyle name="40% - Accent4 4 8" xfId="17231" xr:uid="{2C9163A0-0B2E-4D4B-83D9-9480CE0F8558}"/>
    <cellStyle name="40% - Accent4 4 9" xfId="8802" xr:uid="{0C3409E4-2CD4-4C2B-B238-CFF6CDFEFABE}"/>
    <cellStyle name="40% - Accent4 5" xfId="643" xr:uid="{00000000-0005-0000-0000-00002E060000}"/>
    <cellStyle name="40% - Accent4 5 2" xfId="2914" xr:uid="{00000000-0005-0000-0000-00002F060000}"/>
    <cellStyle name="40% - Accent4 5 2 2" xfId="7137" xr:uid="{00000000-0005-0000-0000-000030060000}"/>
    <cellStyle name="40% - Accent4 5 2 2 2" xfId="24001" xr:uid="{5189686F-C57B-41BE-8D44-AD9122216D35}"/>
    <cellStyle name="40% - Accent4 5 2 2 3" xfId="15572" xr:uid="{5DAB3C4C-74B6-4BF6-8C2D-4E626D35F472}"/>
    <cellStyle name="40% - Accent4 5 2 2 4" xfId="32429" xr:uid="{6392398B-BA76-46A8-817F-5EBCAFC4543E}"/>
    <cellStyle name="40% - Accent4 5 2 3" xfId="19783" xr:uid="{B589B894-CFF0-4FC8-A22F-961755ADDE3B}"/>
    <cellStyle name="40% - Accent4 5 2 4" xfId="11354" xr:uid="{5EEB80AB-6083-4053-A171-22FAE13A6BB6}"/>
    <cellStyle name="40% - Accent4 5 2 5" xfId="28212" xr:uid="{EA1D0980-B97E-4256-8C14-ED4652AAC079}"/>
    <cellStyle name="40% - Accent4 5 3" xfId="4992" xr:uid="{00000000-0005-0000-0000-000031060000}"/>
    <cellStyle name="40% - Accent4 5 3 2" xfId="21856" xr:uid="{6C0040AB-9A77-4584-8B31-E286C771EF7F}"/>
    <cellStyle name="40% - Accent4 5 3 3" xfId="13427" xr:uid="{8333980F-3F0C-4BF9-BEFF-50288B08276F}"/>
    <cellStyle name="40% - Accent4 5 3 4" xfId="30284" xr:uid="{1C44050A-BE89-40C6-BD58-52A4706FEEBD}"/>
    <cellStyle name="40% - Accent4 5 4" xfId="17638" xr:uid="{67D7796B-A65C-4468-96B4-FBE4CFFA2ED2}"/>
    <cellStyle name="40% - Accent4 5 5" xfId="9209" xr:uid="{DC6AAB95-2DB7-4C17-A320-93A5BB065929}"/>
    <cellStyle name="40% - Accent4 5 6" xfId="26067" xr:uid="{89DA09EE-49B8-4F47-9E0A-9A4E680D0214}"/>
    <cellStyle name="40% - Accent4 6" xfId="1096" xr:uid="{00000000-0005-0000-0000-000032060000}"/>
    <cellStyle name="40% - Accent4 6 2" xfId="3327" xr:uid="{00000000-0005-0000-0000-000033060000}"/>
    <cellStyle name="40% - Accent4 6 2 2" xfId="7550" xr:uid="{00000000-0005-0000-0000-000034060000}"/>
    <cellStyle name="40% - Accent4 6 2 2 2" xfId="24414" xr:uid="{6CB50C07-4605-44E8-BAF8-A66790B64C50}"/>
    <cellStyle name="40% - Accent4 6 2 2 3" xfId="15985" xr:uid="{466243CF-6D57-4703-B682-5C49D3AC4FD9}"/>
    <cellStyle name="40% - Accent4 6 2 2 4" xfId="32842" xr:uid="{142994E2-E2AE-43C5-8D75-783BF079C065}"/>
    <cellStyle name="40% - Accent4 6 2 3" xfId="20196" xr:uid="{EEC94DC9-D2F3-48C8-BDD0-79E1C49A27A9}"/>
    <cellStyle name="40% - Accent4 6 2 4" xfId="11767" xr:uid="{BC65130E-14E2-48B8-8699-A1C29615B866}"/>
    <cellStyle name="40% - Accent4 6 2 5" xfId="28625" xr:uid="{270A9291-C14A-4574-A598-5C2AD28AFB75}"/>
    <cellStyle name="40% - Accent4 6 3" xfId="5405" xr:uid="{00000000-0005-0000-0000-000035060000}"/>
    <cellStyle name="40% - Accent4 6 3 2" xfId="22269" xr:uid="{11914B87-FC48-4874-9BA2-204C065C1559}"/>
    <cellStyle name="40% - Accent4 6 3 3" xfId="13840" xr:uid="{2227EB76-E350-40D1-ABF8-147E96835F78}"/>
    <cellStyle name="40% - Accent4 6 3 4" xfId="30697" xr:uid="{BCFF3FD4-E16D-42D0-98C9-C718CEA346D3}"/>
    <cellStyle name="40% - Accent4 6 4" xfId="18051" xr:uid="{30151209-ECB2-4786-BE11-895AB7527BC5}"/>
    <cellStyle name="40% - Accent4 6 5" xfId="9622" xr:uid="{33ED969A-DE1A-4591-B075-84FCE1062D6C}"/>
    <cellStyle name="40% - Accent4 6 6" xfId="26480" xr:uid="{CAFC7E5D-4E33-4AC6-81C2-5B5727D80E05}"/>
    <cellStyle name="40% - Accent4 7" xfId="1510" xr:uid="{00000000-0005-0000-0000-000036060000}"/>
    <cellStyle name="40% - Accent4 7 2" xfId="3740" xr:uid="{00000000-0005-0000-0000-000037060000}"/>
    <cellStyle name="40% - Accent4 7 2 2" xfId="7963" xr:uid="{00000000-0005-0000-0000-000038060000}"/>
    <cellStyle name="40% - Accent4 7 2 2 2" xfId="24827" xr:uid="{721ED0B1-5F90-49B1-83B3-A791B7E5CB2A}"/>
    <cellStyle name="40% - Accent4 7 2 2 3" xfId="16398" xr:uid="{9323F9C7-99EE-477E-B6FB-463B0CC16365}"/>
    <cellStyle name="40% - Accent4 7 2 2 4" xfId="33255" xr:uid="{53BBC0D7-C2EE-4EAA-8C34-EC9E324365BB}"/>
    <cellStyle name="40% - Accent4 7 2 3" xfId="20609" xr:uid="{B4308CE2-3AD4-45BC-829A-4C46B0AFB162}"/>
    <cellStyle name="40% - Accent4 7 2 4" xfId="12180" xr:uid="{B35D567E-959E-4FE0-8A1F-86408BF7694C}"/>
    <cellStyle name="40% - Accent4 7 2 5" xfId="29038" xr:uid="{6A75FAB3-6184-4496-B590-56C3332E0D1C}"/>
    <cellStyle name="40% - Accent4 7 3" xfId="5818" xr:uid="{00000000-0005-0000-0000-000039060000}"/>
    <cellStyle name="40% - Accent4 7 3 2" xfId="22682" xr:uid="{F7040444-1F3D-41D7-999C-889240DFA414}"/>
    <cellStyle name="40% - Accent4 7 3 3" xfId="14253" xr:uid="{B2D37213-2F1C-4071-8C20-A0BA5CD15438}"/>
    <cellStyle name="40% - Accent4 7 3 4" xfId="31110" xr:uid="{02DE53FF-F289-4746-8EBD-1F9330499EAE}"/>
    <cellStyle name="40% - Accent4 7 4" xfId="18464" xr:uid="{8C2375FD-D689-4B4D-B788-BD7C08A0432F}"/>
    <cellStyle name="40% - Accent4 7 5" xfId="10035" xr:uid="{DCEABC8F-2467-4280-B6CF-DD40EA573313}"/>
    <cellStyle name="40% - Accent4 7 6" xfId="26893" xr:uid="{DAF31276-D6CE-4DA1-A36D-580690772F17}"/>
    <cellStyle name="40% - Accent4 8" xfId="1924" xr:uid="{00000000-0005-0000-0000-00003A060000}"/>
    <cellStyle name="40% - Accent4 8 2" xfId="4153" xr:uid="{00000000-0005-0000-0000-00003B060000}"/>
    <cellStyle name="40% - Accent4 8 2 2" xfId="8376" xr:uid="{00000000-0005-0000-0000-00003C060000}"/>
    <cellStyle name="40% - Accent4 8 2 2 2" xfId="25240" xr:uid="{791AB806-36B0-49A7-A448-F4DFFEB9DE65}"/>
    <cellStyle name="40% - Accent4 8 2 2 3" xfId="16811" xr:uid="{AFBB29F8-10F2-47FF-B3E2-F3970760C93F}"/>
    <cellStyle name="40% - Accent4 8 2 2 4" xfId="33668" xr:uid="{C7D7D003-1493-4D25-B5F9-8D0DF8098981}"/>
    <cellStyle name="40% - Accent4 8 2 3" xfId="21022" xr:uid="{9F0D1E80-0233-4C2F-B0DC-36702208BBD0}"/>
    <cellStyle name="40% - Accent4 8 2 4" xfId="12593" xr:uid="{ACC8DB0E-7A1F-4F51-8B61-066A725D05E8}"/>
    <cellStyle name="40% - Accent4 8 2 5" xfId="29451" xr:uid="{5A72B4C8-D19E-42A4-ABFD-504DB6B13626}"/>
    <cellStyle name="40% - Accent4 8 3" xfId="6231" xr:uid="{00000000-0005-0000-0000-00003D060000}"/>
    <cellStyle name="40% - Accent4 8 3 2" xfId="23095" xr:uid="{0BCC8ED0-5FDD-4615-9F37-E8B8279C91D2}"/>
    <cellStyle name="40% - Accent4 8 3 3" xfId="14666" xr:uid="{E3BDCD20-4EA2-42BF-BAD5-A948F8F23EE0}"/>
    <cellStyle name="40% - Accent4 8 3 4" xfId="31523" xr:uid="{2E9755F9-6B9C-4026-8880-2EC58398C22F}"/>
    <cellStyle name="40% - Accent4 8 4" xfId="18877" xr:uid="{03732A28-D84C-492F-8278-17DF37C57EBE}"/>
    <cellStyle name="40% - Accent4 8 5" xfId="10448" xr:uid="{DCD461F3-A271-45D9-AD3C-EBF6A4F1AE3C}"/>
    <cellStyle name="40% - Accent4 8 6" xfId="27306" xr:uid="{B52B2591-55CF-4046-BBBD-A7C5BC58B0F4}"/>
    <cellStyle name="40% - Accent4 9" xfId="2337" xr:uid="{00000000-0005-0000-0000-00003E060000}"/>
    <cellStyle name="40% - Accent4 9 2" xfId="6644" xr:uid="{00000000-0005-0000-0000-00003F060000}"/>
    <cellStyle name="40% - Accent4 9 2 2" xfId="23508" xr:uid="{D42DA150-705C-48ED-8B6B-C5F59F7A7D16}"/>
    <cellStyle name="40% - Accent4 9 2 3" xfId="15079" xr:uid="{477EA005-8EA3-4C93-9DE3-EA750296EBB6}"/>
    <cellStyle name="40% - Accent4 9 2 4" xfId="31936" xr:uid="{F23B9698-1BD2-4570-A60B-7BA8829FC3FA}"/>
    <cellStyle name="40% - Accent4 9 3" xfId="19290" xr:uid="{BDEF6F08-DAF2-4BD8-88D0-19AE2F1A0216}"/>
    <cellStyle name="40% - Accent4 9 4" xfId="10861" xr:uid="{8211DC56-6A84-489E-B579-82F03ABB371C}"/>
    <cellStyle name="40% - Accent4 9 5" xfId="27719" xr:uid="{4FCA27C1-BC15-486F-88BA-1E00B08847EB}"/>
    <cellStyle name="40% - Accent5" xfId="81" builtinId="47" customBuiltin="1"/>
    <cellStyle name="40% - Accent5 10" xfId="4586" xr:uid="{00000000-0005-0000-0000-000041060000}"/>
    <cellStyle name="40% - Accent5 10 2" xfId="21450" xr:uid="{4EAD621A-C75E-4914-90E0-DAC0ADB7EF12}"/>
    <cellStyle name="40% - Accent5 10 3" xfId="13021" xr:uid="{5D59AA21-9D3C-4D39-B0C5-543679DC65D8}"/>
    <cellStyle name="40% - Accent5 10 4" xfId="29878" xr:uid="{B36A0D3E-8F86-4F91-A997-44CE3FD1D60A}"/>
    <cellStyle name="40% - Accent5 11" xfId="17232" xr:uid="{D6C9C98B-6C50-4475-B007-5EE650784CD9}"/>
    <cellStyle name="40% - Accent5 12" xfId="8803" xr:uid="{1EA7FB93-0E5C-4CF9-850E-227DC714880E}"/>
    <cellStyle name="40% - Accent5 13" xfId="25661" xr:uid="{16F63446-051A-4139-BE11-FDA6500E113A}"/>
    <cellStyle name="40% - Accent5 2" xfId="82" xr:uid="{00000000-0005-0000-0000-000042060000}"/>
    <cellStyle name="40% - Accent5 2 10" xfId="17233" xr:uid="{30807856-F042-4251-9871-891E298010E4}"/>
    <cellStyle name="40% - Accent5 2 11" xfId="8804" xr:uid="{D6878CDC-6488-4A24-AD89-F56D5464D501}"/>
    <cellStyle name="40% - Accent5 2 12" xfId="25662" xr:uid="{3BD4F831-9D64-4F28-ABB8-615CF680EA94}"/>
    <cellStyle name="40% - Accent5 2 2" xfId="83" xr:uid="{00000000-0005-0000-0000-000043060000}"/>
    <cellStyle name="40% - Accent5 2 2 10" xfId="8805" xr:uid="{5B06C391-6CD9-48E9-B6B5-52A8C26B7935}"/>
    <cellStyle name="40% - Accent5 2 2 11" xfId="25663" xr:uid="{815BF24E-E732-492E-AF91-FEBE61F6E839}"/>
    <cellStyle name="40% - Accent5 2 2 2" xfId="84" xr:uid="{00000000-0005-0000-0000-000044060000}"/>
    <cellStyle name="40% - Accent5 2 2 2 10" xfId="25664" xr:uid="{2C44E2F3-79CD-4AB7-A82B-8EF0D3F5E82D}"/>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2 2 2" xfId="24012" xr:uid="{3961F649-EFE4-48E3-AAF4-F5939235A888}"/>
    <cellStyle name="40% - Accent5 2 2 2 2 2 2 3" xfId="15583" xr:uid="{9E6E6380-550B-412C-814A-AC874F4E1482}"/>
    <cellStyle name="40% - Accent5 2 2 2 2 2 2 4" xfId="32440" xr:uid="{2021CA14-7B44-423B-B60E-A550529CC8CB}"/>
    <cellStyle name="40% - Accent5 2 2 2 2 2 3" xfId="19794" xr:uid="{F13F2A49-3710-4A88-9DD1-3982640CFD4C}"/>
    <cellStyle name="40% - Accent5 2 2 2 2 2 4" xfId="11365" xr:uid="{F25D2C6D-AAED-437C-9DC1-0DE78B6259C2}"/>
    <cellStyle name="40% - Accent5 2 2 2 2 2 5" xfId="28223" xr:uid="{56635DA0-5314-4451-AB75-A07F32829EE3}"/>
    <cellStyle name="40% - Accent5 2 2 2 2 3" xfId="5003" xr:uid="{00000000-0005-0000-0000-000048060000}"/>
    <cellStyle name="40% - Accent5 2 2 2 2 3 2" xfId="21867" xr:uid="{8C4BCF69-FBDD-41B7-8C9D-EB625BFA22B4}"/>
    <cellStyle name="40% - Accent5 2 2 2 2 3 3" xfId="13438" xr:uid="{2EE98CFD-02BC-4614-BD42-62B9585DF552}"/>
    <cellStyle name="40% - Accent5 2 2 2 2 3 4" xfId="30295" xr:uid="{56F0E2FE-F4FC-46EA-B138-01A73AAB45E7}"/>
    <cellStyle name="40% - Accent5 2 2 2 2 4" xfId="17649" xr:uid="{72F6D520-82B0-4A0E-82D1-C827D0ABED60}"/>
    <cellStyle name="40% - Accent5 2 2 2 2 5" xfId="9220" xr:uid="{0B7C299E-6F5D-48FF-A0B2-EC32F9496D02}"/>
    <cellStyle name="40% - Accent5 2 2 2 2 6" xfId="26078" xr:uid="{DCAC9A1F-02BD-4C2F-8159-3733F6B8A3BE}"/>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2 2 2" xfId="24425" xr:uid="{A0FFF363-9928-469F-9005-922463E124CD}"/>
    <cellStyle name="40% - Accent5 2 2 2 3 2 2 3" xfId="15996" xr:uid="{4B4EBD67-7626-452C-8F47-F79A33324496}"/>
    <cellStyle name="40% - Accent5 2 2 2 3 2 2 4" xfId="32853" xr:uid="{5052D1C7-6E62-4F67-B966-9AEF842453D0}"/>
    <cellStyle name="40% - Accent5 2 2 2 3 2 3" xfId="20207" xr:uid="{8E83AF33-5C3A-487E-9C62-A8E250A41A96}"/>
    <cellStyle name="40% - Accent5 2 2 2 3 2 4" xfId="11778" xr:uid="{263228D2-69EC-480A-9122-FFD3CD6187A0}"/>
    <cellStyle name="40% - Accent5 2 2 2 3 2 5" xfId="28636" xr:uid="{B9448FD1-940E-42E3-AF31-F61DE3CAD1CB}"/>
    <cellStyle name="40% - Accent5 2 2 2 3 3" xfId="5416" xr:uid="{00000000-0005-0000-0000-00004C060000}"/>
    <cellStyle name="40% - Accent5 2 2 2 3 3 2" xfId="22280" xr:uid="{19423181-37BD-43B7-A1C9-38FFE2DBD142}"/>
    <cellStyle name="40% - Accent5 2 2 2 3 3 3" xfId="13851" xr:uid="{F347B616-6B40-425E-BDF9-9EF7E898C717}"/>
    <cellStyle name="40% - Accent5 2 2 2 3 3 4" xfId="30708" xr:uid="{ECE5B99B-01B4-4985-872F-106B8F3ED883}"/>
    <cellStyle name="40% - Accent5 2 2 2 3 4" xfId="18062" xr:uid="{77904C80-8863-414F-B7F5-326FF92F7C4E}"/>
    <cellStyle name="40% - Accent5 2 2 2 3 5" xfId="9633" xr:uid="{FBE4ACA0-337E-41C8-9DEB-63CE33BF2BBB}"/>
    <cellStyle name="40% - Accent5 2 2 2 3 6" xfId="26491" xr:uid="{80ED345D-3699-46A5-96DC-DBD54965707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2 2 2" xfId="24838" xr:uid="{5A1895C6-795B-4F2D-BC9F-6E171D51FD9B}"/>
    <cellStyle name="40% - Accent5 2 2 2 4 2 2 3" xfId="16409" xr:uid="{268C4C03-021B-4206-A388-08396409F3E1}"/>
    <cellStyle name="40% - Accent5 2 2 2 4 2 2 4" xfId="33266" xr:uid="{F8DB3D54-D3BC-446B-8980-46660E60014B}"/>
    <cellStyle name="40% - Accent5 2 2 2 4 2 3" xfId="20620" xr:uid="{182F82A6-9C19-449B-A941-37F37C3B2CFD}"/>
    <cellStyle name="40% - Accent5 2 2 2 4 2 4" xfId="12191" xr:uid="{EA077794-25D8-4626-92A0-6BB23EF8212C}"/>
    <cellStyle name="40% - Accent5 2 2 2 4 2 5" xfId="29049" xr:uid="{AFEEAF30-AA4F-45E1-8D45-59AE145D0A5E}"/>
    <cellStyle name="40% - Accent5 2 2 2 4 3" xfId="5829" xr:uid="{00000000-0005-0000-0000-000050060000}"/>
    <cellStyle name="40% - Accent5 2 2 2 4 3 2" xfId="22693" xr:uid="{E29AC20A-35D6-49DC-A953-DABF437656A2}"/>
    <cellStyle name="40% - Accent5 2 2 2 4 3 3" xfId="14264" xr:uid="{E323E2EC-7665-4193-AE6C-3CC05291E11C}"/>
    <cellStyle name="40% - Accent5 2 2 2 4 3 4" xfId="31121" xr:uid="{9A06325D-CD9F-4F6E-9096-487030E17528}"/>
    <cellStyle name="40% - Accent5 2 2 2 4 4" xfId="18475" xr:uid="{A4825FA7-9D83-44BA-A7E6-1136F8234B3A}"/>
    <cellStyle name="40% - Accent5 2 2 2 4 5" xfId="10046" xr:uid="{24082015-25DF-4B45-B30D-EBB04A54D2FA}"/>
    <cellStyle name="40% - Accent5 2 2 2 4 6" xfId="26904" xr:uid="{6C2F2198-9FAA-40E1-9546-717BA1E8DDB7}"/>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2 2 2" xfId="25251" xr:uid="{D9B82A5C-FCAC-49F9-8653-FCACB206B084}"/>
    <cellStyle name="40% - Accent5 2 2 2 5 2 2 3" xfId="16822" xr:uid="{3E0D6B15-69C4-4A20-92DC-F48771B4E62B}"/>
    <cellStyle name="40% - Accent5 2 2 2 5 2 2 4" xfId="33679" xr:uid="{BCA7702B-4D3F-4A41-98F7-0A3AA7F631AD}"/>
    <cellStyle name="40% - Accent5 2 2 2 5 2 3" xfId="21033" xr:uid="{CCCEE225-41DA-4F35-B020-E15D493B47EF}"/>
    <cellStyle name="40% - Accent5 2 2 2 5 2 4" xfId="12604" xr:uid="{2228C5F0-5550-4D3D-8B90-79044D9A8DF2}"/>
    <cellStyle name="40% - Accent5 2 2 2 5 2 5" xfId="29462" xr:uid="{0140216B-0A6D-4DB7-8707-CB1F65459DF7}"/>
    <cellStyle name="40% - Accent5 2 2 2 5 3" xfId="6242" xr:uid="{00000000-0005-0000-0000-000054060000}"/>
    <cellStyle name="40% - Accent5 2 2 2 5 3 2" xfId="23106" xr:uid="{1BC32F33-2301-4123-93F0-B825CF09DC38}"/>
    <cellStyle name="40% - Accent5 2 2 2 5 3 3" xfId="14677" xr:uid="{27C2352A-37AE-4969-99F7-23334F6DA446}"/>
    <cellStyle name="40% - Accent5 2 2 2 5 3 4" xfId="31534" xr:uid="{7D1FA920-65DB-4604-8E49-C317C4744DAF}"/>
    <cellStyle name="40% - Accent5 2 2 2 5 4" xfId="18888" xr:uid="{8D6D78BF-218F-4D6A-82FF-73068EA0ABE0}"/>
    <cellStyle name="40% - Accent5 2 2 2 5 5" xfId="10459" xr:uid="{FF9FF095-54B4-4E9D-A79B-4E1C9E5CBD95}"/>
    <cellStyle name="40% - Accent5 2 2 2 5 6" xfId="27317" xr:uid="{52DB04ED-CE7C-4D25-B582-FF7BC3690130}"/>
    <cellStyle name="40% - Accent5 2 2 2 6" xfId="2348" xr:uid="{00000000-0005-0000-0000-000055060000}"/>
    <cellStyle name="40% - Accent5 2 2 2 6 2" xfId="6655" xr:uid="{00000000-0005-0000-0000-000056060000}"/>
    <cellStyle name="40% - Accent5 2 2 2 6 2 2" xfId="23519" xr:uid="{B1A0B703-A515-4106-9DA5-5E6B56AB9A79}"/>
    <cellStyle name="40% - Accent5 2 2 2 6 2 3" xfId="15090" xr:uid="{12D2122C-2147-4AAE-AA67-62C9B9CE834D}"/>
    <cellStyle name="40% - Accent5 2 2 2 6 2 4" xfId="31947" xr:uid="{5761B011-AD9F-404A-AB7B-3F5A82D1428C}"/>
    <cellStyle name="40% - Accent5 2 2 2 6 3" xfId="19301" xr:uid="{B9CCA451-D8F7-4F20-8A7C-FD5A76338D91}"/>
    <cellStyle name="40% - Accent5 2 2 2 6 4" xfId="10872" xr:uid="{5ED10B40-22CB-4295-A6EF-2B349723F642}"/>
    <cellStyle name="40% - Accent5 2 2 2 6 5" xfId="27730" xr:uid="{70EC7C2E-DE3D-4D2B-9CA0-8E229ACB8EEE}"/>
    <cellStyle name="40% - Accent5 2 2 2 7" xfId="4589" xr:uid="{00000000-0005-0000-0000-000057060000}"/>
    <cellStyle name="40% - Accent5 2 2 2 7 2" xfId="21453" xr:uid="{7E4C5823-1B9E-452E-ABC4-053E1B2588DA}"/>
    <cellStyle name="40% - Accent5 2 2 2 7 3" xfId="13024" xr:uid="{6A216A6D-1619-4D8C-9699-ECE7E90B1716}"/>
    <cellStyle name="40% - Accent5 2 2 2 7 4" xfId="29881" xr:uid="{4E8A94F6-A763-405F-B3C0-3289E98A968C}"/>
    <cellStyle name="40% - Accent5 2 2 2 8" xfId="17235" xr:uid="{B29E2B17-4D5E-4A1A-8A55-1BEBF942FA41}"/>
    <cellStyle name="40% - Accent5 2 2 2 9" xfId="8806" xr:uid="{E32789CB-9E3D-437F-A89B-A1B631CAD2A6}"/>
    <cellStyle name="40% - Accent5 2 2 3" xfId="653" xr:uid="{00000000-0005-0000-0000-000058060000}"/>
    <cellStyle name="40% - Accent5 2 2 3 2" xfId="2924" xr:uid="{00000000-0005-0000-0000-000059060000}"/>
    <cellStyle name="40% - Accent5 2 2 3 2 2" xfId="7147" xr:uid="{00000000-0005-0000-0000-00005A060000}"/>
    <cellStyle name="40% - Accent5 2 2 3 2 2 2" xfId="24011" xr:uid="{9B8EA0D0-A53F-4937-9F70-6612605C836E}"/>
    <cellStyle name="40% - Accent5 2 2 3 2 2 3" xfId="15582" xr:uid="{83BFB4B1-1CA5-4168-9BB9-4C7518B809B1}"/>
    <cellStyle name="40% - Accent5 2 2 3 2 2 4" xfId="32439" xr:uid="{1B917EC7-BD77-4C57-95E1-201C6B9D66EC}"/>
    <cellStyle name="40% - Accent5 2 2 3 2 3" xfId="19793" xr:uid="{8A59C12E-4AB3-4C2A-8BBA-07D4DF367F99}"/>
    <cellStyle name="40% - Accent5 2 2 3 2 4" xfId="11364" xr:uid="{FB82E0D7-567A-46D9-B4DB-8504BA169127}"/>
    <cellStyle name="40% - Accent5 2 2 3 2 5" xfId="28222" xr:uid="{8604FEB9-E58D-4E24-84A6-7C9F727E7FCE}"/>
    <cellStyle name="40% - Accent5 2 2 3 3" xfId="5002" xr:uid="{00000000-0005-0000-0000-00005B060000}"/>
    <cellStyle name="40% - Accent5 2 2 3 3 2" xfId="21866" xr:uid="{355FC22F-D5A8-44A6-B2EC-41DA25AFA1B9}"/>
    <cellStyle name="40% - Accent5 2 2 3 3 3" xfId="13437" xr:uid="{E740E2DB-4F49-483A-9F88-91D47653552F}"/>
    <cellStyle name="40% - Accent5 2 2 3 3 4" xfId="30294" xr:uid="{CF01985E-B710-4D6C-B1E3-512AE53C1DB4}"/>
    <cellStyle name="40% - Accent5 2 2 3 4" xfId="17648" xr:uid="{AF799468-9163-4316-AA64-496559A53D83}"/>
    <cellStyle name="40% - Accent5 2 2 3 5" xfId="9219" xr:uid="{99DC0BFA-2899-4C60-BE43-C9C49F9F10AE}"/>
    <cellStyle name="40% - Accent5 2 2 3 6" xfId="26077" xr:uid="{2AE595AB-9B0B-4EAB-B8EC-309EEAF3EB5A}"/>
    <cellStyle name="40% - Accent5 2 2 4" xfId="1106" xr:uid="{00000000-0005-0000-0000-00005C060000}"/>
    <cellStyle name="40% - Accent5 2 2 4 2" xfId="3337" xr:uid="{00000000-0005-0000-0000-00005D060000}"/>
    <cellStyle name="40% - Accent5 2 2 4 2 2" xfId="7560" xr:uid="{00000000-0005-0000-0000-00005E060000}"/>
    <cellStyle name="40% - Accent5 2 2 4 2 2 2" xfId="24424" xr:uid="{AC11B866-4AEC-4C7E-8F99-08FFD25FEB56}"/>
    <cellStyle name="40% - Accent5 2 2 4 2 2 3" xfId="15995" xr:uid="{20A376D2-8D44-45D0-BA6B-56D3F66691AD}"/>
    <cellStyle name="40% - Accent5 2 2 4 2 2 4" xfId="32852" xr:uid="{DBE5E0F3-A492-4669-93B6-FE7377B069BF}"/>
    <cellStyle name="40% - Accent5 2 2 4 2 3" xfId="20206" xr:uid="{0C650E59-5B81-4AD2-9BF5-99A2326999F2}"/>
    <cellStyle name="40% - Accent5 2 2 4 2 4" xfId="11777" xr:uid="{F8E516E8-DBF0-4D90-B07F-2886EB03DDC1}"/>
    <cellStyle name="40% - Accent5 2 2 4 2 5" xfId="28635" xr:uid="{33A6C6F1-44AE-454B-968E-18495095B53D}"/>
    <cellStyle name="40% - Accent5 2 2 4 3" xfId="5415" xr:uid="{00000000-0005-0000-0000-00005F060000}"/>
    <cellStyle name="40% - Accent5 2 2 4 3 2" xfId="22279" xr:uid="{B7310615-C426-44B5-8C41-C6436AEC667B}"/>
    <cellStyle name="40% - Accent5 2 2 4 3 3" xfId="13850" xr:uid="{8D50B29E-9592-4128-92D3-504F64E8D23F}"/>
    <cellStyle name="40% - Accent5 2 2 4 3 4" xfId="30707" xr:uid="{414BC616-B568-425D-9C3E-2ECBB6CFD8AE}"/>
    <cellStyle name="40% - Accent5 2 2 4 4" xfId="18061" xr:uid="{BBB7F8FF-F7F6-4ACE-9603-D983140DA183}"/>
    <cellStyle name="40% - Accent5 2 2 4 5" xfId="9632" xr:uid="{470B64A8-E436-4FB6-92DC-78C833164B72}"/>
    <cellStyle name="40% - Accent5 2 2 4 6" xfId="26490" xr:uid="{6F01CFD3-9ADF-4D53-8B74-34D78B9E347A}"/>
    <cellStyle name="40% - Accent5 2 2 5" xfId="1520" xr:uid="{00000000-0005-0000-0000-000060060000}"/>
    <cellStyle name="40% - Accent5 2 2 5 2" xfId="3750" xr:uid="{00000000-0005-0000-0000-000061060000}"/>
    <cellStyle name="40% - Accent5 2 2 5 2 2" xfId="7973" xr:uid="{00000000-0005-0000-0000-000062060000}"/>
    <cellStyle name="40% - Accent5 2 2 5 2 2 2" xfId="24837" xr:uid="{A1C8ACEC-E4D4-4410-8306-E38EF0657897}"/>
    <cellStyle name="40% - Accent5 2 2 5 2 2 3" xfId="16408" xr:uid="{15E2C413-EEDC-4E89-9DAC-340AA76617FB}"/>
    <cellStyle name="40% - Accent5 2 2 5 2 2 4" xfId="33265" xr:uid="{93DC536C-74C4-43E6-B6AA-434052BF89AE}"/>
    <cellStyle name="40% - Accent5 2 2 5 2 3" xfId="20619" xr:uid="{A27A03C9-7698-4FA4-8F21-5C3B6548F570}"/>
    <cellStyle name="40% - Accent5 2 2 5 2 4" xfId="12190" xr:uid="{B4F70805-0784-4232-8039-D02656E740C3}"/>
    <cellStyle name="40% - Accent5 2 2 5 2 5" xfId="29048" xr:uid="{11F6EEB2-A90F-4F9B-B7D1-1DC2875F80A1}"/>
    <cellStyle name="40% - Accent5 2 2 5 3" xfId="5828" xr:uid="{00000000-0005-0000-0000-000063060000}"/>
    <cellStyle name="40% - Accent5 2 2 5 3 2" xfId="22692" xr:uid="{67787603-CEA7-4F3D-82BE-232874D831A3}"/>
    <cellStyle name="40% - Accent5 2 2 5 3 3" xfId="14263" xr:uid="{F35C3CD9-7274-4FEB-828B-D9674794999F}"/>
    <cellStyle name="40% - Accent5 2 2 5 3 4" xfId="31120" xr:uid="{C7547F81-AC61-498C-91F2-27715AF5EB1C}"/>
    <cellStyle name="40% - Accent5 2 2 5 4" xfId="18474" xr:uid="{E0340F90-74FF-4463-ACD0-CE504905C43D}"/>
    <cellStyle name="40% - Accent5 2 2 5 5" xfId="10045" xr:uid="{0D119C85-FD37-4B99-92C3-7191506361FC}"/>
    <cellStyle name="40% - Accent5 2 2 5 6" xfId="26903" xr:uid="{87069697-A902-4162-B446-E9952EA8EB91}"/>
    <cellStyle name="40% - Accent5 2 2 6" xfId="1934" xr:uid="{00000000-0005-0000-0000-000064060000}"/>
    <cellStyle name="40% - Accent5 2 2 6 2" xfId="4163" xr:uid="{00000000-0005-0000-0000-000065060000}"/>
    <cellStyle name="40% - Accent5 2 2 6 2 2" xfId="8386" xr:uid="{00000000-0005-0000-0000-000066060000}"/>
    <cellStyle name="40% - Accent5 2 2 6 2 2 2" xfId="25250" xr:uid="{679C7ACE-1350-4D99-A1E5-EC9C80D4E9CA}"/>
    <cellStyle name="40% - Accent5 2 2 6 2 2 3" xfId="16821" xr:uid="{874D2E13-59EF-49C6-A23A-5C868497AA04}"/>
    <cellStyle name="40% - Accent5 2 2 6 2 2 4" xfId="33678" xr:uid="{69D6A76A-AD94-4FFD-ADD4-547146C5DC2E}"/>
    <cellStyle name="40% - Accent5 2 2 6 2 3" xfId="21032" xr:uid="{1094D7E9-BA38-49F9-8304-B7398881C76E}"/>
    <cellStyle name="40% - Accent5 2 2 6 2 4" xfId="12603" xr:uid="{1611D641-E50E-40A8-B76F-3F7EDA5B17F6}"/>
    <cellStyle name="40% - Accent5 2 2 6 2 5" xfId="29461" xr:uid="{F7E81697-EFDF-4876-9FC4-B2013E020F2F}"/>
    <cellStyle name="40% - Accent5 2 2 6 3" xfId="6241" xr:uid="{00000000-0005-0000-0000-000067060000}"/>
    <cellStyle name="40% - Accent5 2 2 6 3 2" xfId="23105" xr:uid="{E4974939-73D8-4533-9032-BAB9AB2A3E6C}"/>
    <cellStyle name="40% - Accent5 2 2 6 3 3" xfId="14676" xr:uid="{8FFC6C72-A0BC-4954-8310-9A164F9EB3FD}"/>
    <cellStyle name="40% - Accent5 2 2 6 3 4" xfId="31533" xr:uid="{1910DA66-5FA5-497E-BDCF-0095F2B7E7B9}"/>
    <cellStyle name="40% - Accent5 2 2 6 4" xfId="18887" xr:uid="{5139571D-746C-4B27-82AC-79213E7E9FDC}"/>
    <cellStyle name="40% - Accent5 2 2 6 5" xfId="10458" xr:uid="{64A209AF-2566-4762-9B32-00FA1776BAE5}"/>
    <cellStyle name="40% - Accent5 2 2 6 6" xfId="27316" xr:uid="{2A539546-4420-4D99-B95E-9EEF4269ADEB}"/>
    <cellStyle name="40% - Accent5 2 2 7" xfId="2347" xr:uid="{00000000-0005-0000-0000-000068060000}"/>
    <cellStyle name="40% - Accent5 2 2 7 2" xfId="6654" xr:uid="{00000000-0005-0000-0000-000069060000}"/>
    <cellStyle name="40% - Accent5 2 2 7 2 2" xfId="23518" xr:uid="{7D7C97EF-C7FA-4E49-AD4B-2A60FF3565F9}"/>
    <cellStyle name="40% - Accent5 2 2 7 2 3" xfId="15089" xr:uid="{66F52CF0-8635-4218-B76E-B7FC54802D14}"/>
    <cellStyle name="40% - Accent5 2 2 7 2 4" xfId="31946" xr:uid="{1F03F418-CB39-41D6-965B-FCC4E1E636A6}"/>
    <cellStyle name="40% - Accent5 2 2 7 3" xfId="19300" xr:uid="{295AD2E8-A8C6-4BBE-B815-B2B1827D6202}"/>
    <cellStyle name="40% - Accent5 2 2 7 4" xfId="10871" xr:uid="{571ACDF6-06EA-4933-9BAC-D9F1B772D2FB}"/>
    <cellStyle name="40% - Accent5 2 2 7 5" xfId="27729" xr:uid="{E0BB90F3-CF22-4119-9970-04DF02EF4174}"/>
    <cellStyle name="40% - Accent5 2 2 8" xfId="4588" xr:uid="{00000000-0005-0000-0000-00006A060000}"/>
    <cellStyle name="40% - Accent5 2 2 8 2" xfId="21452" xr:uid="{66396998-A97E-4EAC-963E-344A195A76E1}"/>
    <cellStyle name="40% - Accent5 2 2 8 3" xfId="13023" xr:uid="{D6F91102-5606-4D0E-8F60-10CD65B1227E}"/>
    <cellStyle name="40% - Accent5 2 2 8 4" xfId="29880" xr:uid="{B12EC8E9-108C-457D-867E-41E0419CED70}"/>
    <cellStyle name="40% - Accent5 2 2 9" xfId="17234" xr:uid="{A06FEC6B-E117-45A8-99B9-C5208910F94E}"/>
    <cellStyle name="40% - Accent5 2 3" xfId="85" xr:uid="{00000000-0005-0000-0000-00006B060000}"/>
    <cellStyle name="40% - Accent5 2 3 10" xfId="25665" xr:uid="{D7291C38-DC1F-435D-A250-A3E16D44B8C7}"/>
    <cellStyle name="40% - Accent5 2 3 2" xfId="655" xr:uid="{00000000-0005-0000-0000-00006C060000}"/>
    <cellStyle name="40% - Accent5 2 3 2 2" xfId="2926" xr:uid="{00000000-0005-0000-0000-00006D060000}"/>
    <cellStyle name="40% - Accent5 2 3 2 2 2" xfId="7149" xr:uid="{00000000-0005-0000-0000-00006E060000}"/>
    <cellStyle name="40% - Accent5 2 3 2 2 2 2" xfId="24013" xr:uid="{51109098-16F9-423C-9AB3-4320D385D799}"/>
    <cellStyle name="40% - Accent5 2 3 2 2 2 3" xfId="15584" xr:uid="{D123792C-5CC8-456B-ABA4-6C078EF422B9}"/>
    <cellStyle name="40% - Accent5 2 3 2 2 2 4" xfId="32441" xr:uid="{7B9ECA09-54C5-4DCB-9F6E-342B6CFE4244}"/>
    <cellStyle name="40% - Accent5 2 3 2 2 3" xfId="19795" xr:uid="{E2A086B2-9BAB-458A-8E2D-71D458224BDB}"/>
    <cellStyle name="40% - Accent5 2 3 2 2 4" xfId="11366" xr:uid="{6A085339-6064-45B7-B235-1DDCD6697651}"/>
    <cellStyle name="40% - Accent5 2 3 2 2 5" xfId="28224" xr:uid="{65D826D4-C018-4C8C-B4FF-9B9ABFC636C6}"/>
    <cellStyle name="40% - Accent5 2 3 2 3" xfId="5004" xr:uid="{00000000-0005-0000-0000-00006F060000}"/>
    <cellStyle name="40% - Accent5 2 3 2 3 2" xfId="21868" xr:uid="{99BDB10B-197F-47CD-ABE8-B82234FC0FDC}"/>
    <cellStyle name="40% - Accent5 2 3 2 3 3" xfId="13439" xr:uid="{CA24D1E5-9B4E-4C2A-9EBF-1BB989120442}"/>
    <cellStyle name="40% - Accent5 2 3 2 3 4" xfId="30296" xr:uid="{00F6E222-37A7-46E7-84D6-EEFCA1C2B0B1}"/>
    <cellStyle name="40% - Accent5 2 3 2 4" xfId="17650" xr:uid="{205DA5AC-2143-4C26-AF3E-267321716592}"/>
    <cellStyle name="40% - Accent5 2 3 2 5" xfId="9221" xr:uid="{C8CF14F2-2E7F-499D-8008-BA7BCE9407CF}"/>
    <cellStyle name="40% - Accent5 2 3 2 6" xfId="26079" xr:uid="{096D39AD-9043-42CD-9472-0D6461825368}"/>
    <cellStyle name="40% - Accent5 2 3 3" xfId="1108" xr:uid="{00000000-0005-0000-0000-000070060000}"/>
    <cellStyle name="40% - Accent5 2 3 3 2" xfId="3339" xr:uid="{00000000-0005-0000-0000-000071060000}"/>
    <cellStyle name="40% - Accent5 2 3 3 2 2" xfId="7562" xr:uid="{00000000-0005-0000-0000-000072060000}"/>
    <cellStyle name="40% - Accent5 2 3 3 2 2 2" xfId="24426" xr:uid="{83B09A5A-3AE2-4B09-97FF-6A0503AA860F}"/>
    <cellStyle name="40% - Accent5 2 3 3 2 2 3" xfId="15997" xr:uid="{07FA857B-C35D-4645-A1C1-C68F7933DBC4}"/>
    <cellStyle name="40% - Accent5 2 3 3 2 2 4" xfId="32854" xr:uid="{D9D26A5F-DC28-408D-8776-EEA0F7829ECE}"/>
    <cellStyle name="40% - Accent5 2 3 3 2 3" xfId="20208" xr:uid="{4222E09B-82EE-434B-9DB1-B5B11666C460}"/>
    <cellStyle name="40% - Accent5 2 3 3 2 4" xfId="11779" xr:uid="{54CC0FC8-F676-4D38-971A-B8A7305A9898}"/>
    <cellStyle name="40% - Accent5 2 3 3 2 5" xfId="28637" xr:uid="{08566A6D-E7AF-4F02-9D51-EC70FCB5D7E7}"/>
    <cellStyle name="40% - Accent5 2 3 3 3" xfId="5417" xr:uid="{00000000-0005-0000-0000-000073060000}"/>
    <cellStyle name="40% - Accent5 2 3 3 3 2" xfId="22281" xr:uid="{88CBC9B5-0C59-4FBC-829C-0B851E9BC871}"/>
    <cellStyle name="40% - Accent5 2 3 3 3 3" xfId="13852" xr:uid="{DCD78820-4B35-4C34-A991-161B33A45E58}"/>
    <cellStyle name="40% - Accent5 2 3 3 3 4" xfId="30709" xr:uid="{C2386766-3832-4871-A15B-9570908A5A6B}"/>
    <cellStyle name="40% - Accent5 2 3 3 4" xfId="18063" xr:uid="{E2D1EAFA-0B3F-4A24-914B-F7BA8A0E5752}"/>
    <cellStyle name="40% - Accent5 2 3 3 5" xfId="9634" xr:uid="{0029DFB7-D25F-4648-A06E-441669F18753}"/>
    <cellStyle name="40% - Accent5 2 3 3 6" xfId="26492" xr:uid="{15B18C0E-B417-44C1-8C3F-44D70A40C09C}"/>
    <cellStyle name="40% - Accent5 2 3 4" xfId="1522" xr:uid="{00000000-0005-0000-0000-000074060000}"/>
    <cellStyle name="40% - Accent5 2 3 4 2" xfId="3752" xr:uid="{00000000-0005-0000-0000-000075060000}"/>
    <cellStyle name="40% - Accent5 2 3 4 2 2" xfId="7975" xr:uid="{00000000-0005-0000-0000-000076060000}"/>
    <cellStyle name="40% - Accent5 2 3 4 2 2 2" xfId="24839" xr:uid="{09647765-DA1A-4357-B222-B1646C862485}"/>
    <cellStyle name="40% - Accent5 2 3 4 2 2 3" xfId="16410" xr:uid="{F2BB9C17-1C2B-4264-BB07-AF64192E4E64}"/>
    <cellStyle name="40% - Accent5 2 3 4 2 2 4" xfId="33267" xr:uid="{A635A105-AF98-4931-9A7F-FC17592DC987}"/>
    <cellStyle name="40% - Accent5 2 3 4 2 3" xfId="20621" xr:uid="{B7D96CDD-3946-4BB5-8C95-0C26ED62A229}"/>
    <cellStyle name="40% - Accent5 2 3 4 2 4" xfId="12192" xr:uid="{584C690F-7480-4729-A540-C591DAE25B35}"/>
    <cellStyle name="40% - Accent5 2 3 4 2 5" xfId="29050" xr:uid="{95468486-D5C9-4E1C-92E0-FA8459E1CC6B}"/>
    <cellStyle name="40% - Accent5 2 3 4 3" xfId="5830" xr:uid="{00000000-0005-0000-0000-000077060000}"/>
    <cellStyle name="40% - Accent5 2 3 4 3 2" xfId="22694" xr:uid="{28E2E1DA-2C27-4575-A978-244161ABCC44}"/>
    <cellStyle name="40% - Accent5 2 3 4 3 3" xfId="14265" xr:uid="{0D285CF9-9258-4097-9126-37472F3234C3}"/>
    <cellStyle name="40% - Accent5 2 3 4 3 4" xfId="31122" xr:uid="{0071DCDB-DE25-4B5E-9EDE-50FACA859CB0}"/>
    <cellStyle name="40% - Accent5 2 3 4 4" xfId="18476" xr:uid="{257740FB-5ACB-4EBF-A493-03F4670CF4DD}"/>
    <cellStyle name="40% - Accent5 2 3 4 5" xfId="10047" xr:uid="{AF0CAC42-8DD3-41D1-8197-826D7B953D5C}"/>
    <cellStyle name="40% - Accent5 2 3 4 6" xfId="26905" xr:uid="{D4568632-1FE8-4EC7-B870-3C4E2CB43131}"/>
    <cellStyle name="40% - Accent5 2 3 5" xfId="1936" xr:uid="{00000000-0005-0000-0000-000078060000}"/>
    <cellStyle name="40% - Accent5 2 3 5 2" xfId="4165" xr:uid="{00000000-0005-0000-0000-000079060000}"/>
    <cellStyle name="40% - Accent5 2 3 5 2 2" xfId="8388" xr:uid="{00000000-0005-0000-0000-00007A060000}"/>
    <cellStyle name="40% - Accent5 2 3 5 2 2 2" xfId="25252" xr:uid="{FAFF557A-E904-4583-B569-E0490320CDD7}"/>
    <cellStyle name="40% - Accent5 2 3 5 2 2 3" xfId="16823" xr:uid="{4F6D6D41-EE75-4D9E-BF44-6DC001D1E89E}"/>
    <cellStyle name="40% - Accent5 2 3 5 2 2 4" xfId="33680" xr:uid="{581AFE8C-3DC4-4240-BFD5-C83EB30B992E}"/>
    <cellStyle name="40% - Accent5 2 3 5 2 3" xfId="21034" xr:uid="{DB3CBBE9-EF7B-4B22-8AD1-2CB087CAAF4E}"/>
    <cellStyle name="40% - Accent5 2 3 5 2 4" xfId="12605" xr:uid="{D37C8122-1732-4792-8C8E-1980AF9FFEEF}"/>
    <cellStyle name="40% - Accent5 2 3 5 2 5" xfId="29463" xr:uid="{7AC2492D-4063-4E6A-AAD8-D169E23D936F}"/>
    <cellStyle name="40% - Accent5 2 3 5 3" xfId="6243" xr:uid="{00000000-0005-0000-0000-00007B060000}"/>
    <cellStyle name="40% - Accent5 2 3 5 3 2" xfId="23107" xr:uid="{15849772-4122-4E6D-BC96-14B0FEBD339B}"/>
    <cellStyle name="40% - Accent5 2 3 5 3 3" xfId="14678" xr:uid="{F464DE11-7416-447A-97B6-917B8527DA5A}"/>
    <cellStyle name="40% - Accent5 2 3 5 3 4" xfId="31535" xr:uid="{7692FC69-B21B-4AD0-81F7-C7A65446E1E8}"/>
    <cellStyle name="40% - Accent5 2 3 5 4" xfId="18889" xr:uid="{AD742C71-A02F-4B6E-869F-8F216C2CD4CF}"/>
    <cellStyle name="40% - Accent5 2 3 5 5" xfId="10460" xr:uid="{20F31A24-8155-4405-82E5-2627B07007DB}"/>
    <cellStyle name="40% - Accent5 2 3 5 6" xfId="27318" xr:uid="{FAEC472D-267B-406E-88D7-5933EB637015}"/>
    <cellStyle name="40% - Accent5 2 3 6" xfId="2349" xr:uid="{00000000-0005-0000-0000-00007C060000}"/>
    <cellStyle name="40% - Accent5 2 3 6 2" xfId="6656" xr:uid="{00000000-0005-0000-0000-00007D060000}"/>
    <cellStyle name="40% - Accent5 2 3 6 2 2" xfId="23520" xr:uid="{7396E107-C723-4D39-B1B2-6D881AA58240}"/>
    <cellStyle name="40% - Accent5 2 3 6 2 3" xfId="15091" xr:uid="{7AA1E18B-C2E9-441A-A97C-3808226BD0AC}"/>
    <cellStyle name="40% - Accent5 2 3 6 2 4" xfId="31948" xr:uid="{0761E497-88A5-4A6C-BF86-052491911D87}"/>
    <cellStyle name="40% - Accent5 2 3 6 3" xfId="19302" xr:uid="{8B9EFA84-3CB8-4D4F-8836-F32C74D83AEB}"/>
    <cellStyle name="40% - Accent5 2 3 6 4" xfId="10873" xr:uid="{FD05E4A1-C5A0-4197-9B97-68861091D4D7}"/>
    <cellStyle name="40% - Accent5 2 3 6 5" xfId="27731" xr:uid="{009110AE-C790-41F7-B08A-70E5E5079881}"/>
    <cellStyle name="40% - Accent5 2 3 7" xfId="4590" xr:uid="{00000000-0005-0000-0000-00007E060000}"/>
    <cellStyle name="40% - Accent5 2 3 7 2" xfId="21454" xr:uid="{9E582F8E-A78E-440E-B1AA-5FA0C9E25C5E}"/>
    <cellStyle name="40% - Accent5 2 3 7 3" xfId="13025" xr:uid="{E60CA748-850F-47C5-8643-7DD117A41CF9}"/>
    <cellStyle name="40% - Accent5 2 3 7 4" xfId="29882" xr:uid="{7FF90BEC-25C8-4947-ACBD-9EDC14900834}"/>
    <cellStyle name="40% - Accent5 2 3 8" xfId="17236" xr:uid="{370600D7-8C93-4B41-89D2-7965C696D034}"/>
    <cellStyle name="40% - Accent5 2 3 9" xfId="8807" xr:uid="{9F79F487-D97C-44C9-B960-46CDA9CADF4D}"/>
    <cellStyle name="40% - Accent5 2 4" xfId="652" xr:uid="{00000000-0005-0000-0000-00007F060000}"/>
    <cellStyle name="40% - Accent5 2 4 2" xfId="2923" xr:uid="{00000000-0005-0000-0000-000080060000}"/>
    <cellStyle name="40% - Accent5 2 4 2 2" xfId="7146" xr:uid="{00000000-0005-0000-0000-000081060000}"/>
    <cellStyle name="40% - Accent5 2 4 2 2 2" xfId="24010" xr:uid="{03A8E644-1508-4674-A8C4-2D98C125E3A8}"/>
    <cellStyle name="40% - Accent5 2 4 2 2 3" xfId="15581" xr:uid="{518B9990-481A-461B-8969-5F76F90765B2}"/>
    <cellStyle name="40% - Accent5 2 4 2 2 4" xfId="32438" xr:uid="{646DCDA0-6EF2-4C7B-87F1-7CAF2537EC80}"/>
    <cellStyle name="40% - Accent5 2 4 2 3" xfId="19792" xr:uid="{CE5FE830-31A9-44AC-AA26-0363621DF70A}"/>
    <cellStyle name="40% - Accent5 2 4 2 4" xfId="11363" xr:uid="{FECE88C8-C11F-4466-8551-91BF6506B1F9}"/>
    <cellStyle name="40% - Accent5 2 4 2 5" xfId="28221" xr:uid="{AF0A9B81-A4D4-442A-A330-3439EDB65CD0}"/>
    <cellStyle name="40% - Accent5 2 4 3" xfId="5001" xr:uid="{00000000-0005-0000-0000-000082060000}"/>
    <cellStyle name="40% - Accent5 2 4 3 2" xfId="21865" xr:uid="{180B2E5C-2015-41B9-ACE1-D0F58FF148EE}"/>
    <cellStyle name="40% - Accent5 2 4 3 3" xfId="13436" xr:uid="{E618C0D1-A446-467D-BC0B-DEA1F26B01CF}"/>
    <cellStyle name="40% - Accent5 2 4 3 4" xfId="30293" xr:uid="{43A957FA-2588-4D0D-9F77-86944D9DEFED}"/>
    <cellStyle name="40% - Accent5 2 4 4" xfId="17647" xr:uid="{D558C0ED-7155-4445-A400-33D9E68331E4}"/>
    <cellStyle name="40% - Accent5 2 4 5" xfId="9218" xr:uid="{12776F91-2A65-4F3D-B380-DC86C1005ED3}"/>
    <cellStyle name="40% - Accent5 2 4 6" xfId="26076" xr:uid="{6811A30B-4103-46A7-BCA4-5FA4D473C674}"/>
    <cellStyle name="40% - Accent5 2 5" xfId="1105" xr:uid="{00000000-0005-0000-0000-000083060000}"/>
    <cellStyle name="40% - Accent5 2 5 2" xfId="3336" xr:uid="{00000000-0005-0000-0000-000084060000}"/>
    <cellStyle name="40% - Accent5 2 5 2 2" xfId="7559" xr:uid="{00000000-0005-0000-0000-000085060000}"/>
    <cellStyle name="40% - Accent5 2 5 2 2 2" xfId="24423" xr:uid="{D1D7AB8D-62A4-4EFF-8031-ACD863D4CB6B}"/>
    <cellStyle name="40% - Accent5 2 5 2 2 3" xfId="15994" xr:uid="{FFDA636C-0C31-4CCA-9992-D3B7C475134C}"/>
    <cellStyle name="40% - Accent5 2 5 2 2 4" xfId="32851" xr:uid="{18C751B4-DD9A-4A25-8A90-4803A8E31FE9}"/>
    <cellStyle name="40% - Accent5 2 5 2 3" xfId="20205" xr:uid="{BFADD722-6E1F-42F5-8D0B-B3CD72E0CF68}"/>
    <cellStyle name="40% - Accent5 2 5 2 4" xfId="11776" xr:uid="{3EC1E3B0-9CD1-4971-BAB6-85A87E4E7FA3}"/>
    <cellStyle name="40% - Accent5 2 5 2 5" xfId="28634" xr:uid="{C48B37CD-EF4C-4404-8AF7-1C5ECCABBD1E}"/>
    <cellStyle name="40% - Accent5 2 5 3" xfId="5414" xr:uid="{00000000-0005-0000-0000-000086060000}"/>
    <cellStyle name="40% - Accent5 2 5 3 2" xfId="22278" xr:uid="{746B8D12-2601-4304-A5F6-A27938F648E9}"/>
    <cellStyle name="40% - Accent5 2 5 3 3" xfId="13849" xr:uid="{6372217E-2828-40AC-ACEF-03278F17503E}"/>
    <cellStyle name="40% - Accent5 2 5 3 4" xfId="30706" xr:uid="{EDA89808-2792-45F8-BA13-3AB2E3B986C8}"/>
    <cellStyle name="40% - Accent5 2 5 4" xfId="18060" xr:uid="{4697946A-378E-4AF4-81C2-03B07131546C}"/>
    <cellStyle name="40% - Accent5 2 5 5" xfId="9631" xr:uid="{E794124C-0B30-4090-8A68-07E4BEE82DBB}"/>
    <cellStyle name="40% - Accent5 2 5 6" xfId="26489" xr:uid="{2E73D836-E9B4-40C4-BB23-718AE7DFC7A6}"/>
    <cellStyle name="40% - Accent5 2 6" xfId="1519" xr:uid="{00000000-0005-0000-0000-000087060000}"/>
    <cellStyle name="40% - Accent5 2 6 2" xfId="3749" xr:uid="{00000000-0005-0000-0000-000088060000}"/>
    <cellStyle name="40% - Accent5 2 6 2 2" xfId="7972" xr:uid="{00000000-0005-0000-0000-000089060000}"/>
    <cellStyle name="40% - Accent5 2 6 2 2 2" xfId="24836" xr:uid="{3366204B-C53C-4208-AA16-FB0FF854FD46}"/>
    <cellStyle name="40% - Accent5 2 6 2 2 3" xfId="16407" xr:uid="{CCAB4020-0E42-404D-B908-9CF9E4F55F26}"/>
    <cellStyle name="40% - Accent5 2 6 2 2 4" xfId="33264" xr:uid="{4A18A9A1-C277-41A5-9306-FFAD54F1E333}"/>
    <cellStyle name="40% - Accent5 2 6 2 3" xfId="20618" xr:uid="{985143AE-37E6-48DF-903F-8946122B796D}"/>
    <cellStyle name="40% - Accent5 2 6 2 4" xfId="12189" xr:uid="{946493CD-AD52-4C02-B2B1-CA61439451BC}"/>
    <cellStyle name="40% - Accent5 2 6 2 5" xfId="29047" xr:uid="{3CFFFBFC-16BB-434D-83D7-FD7A9FEDDC2D}"/>
    <cellStyle name="40% - Accent5 2 6 3" xfId="5827" xr:uid="{00000000-0005-0000-0000-00008A060000}"/>
    <cellStyle name="40% - Accent5 2 6 3 2" xfId="22691" xr:uid="{AD880065-C6EA-4E89-AD9A-7402687270B8}"/>
    <cellStyle name="40% - Accent5 2 6 3 3" xfId="14262" xr:uid="{9510AE3B-EF30-4BF0-AAA4-5C86B6AFD890}"/>
    <cellStyle name="40% - Accent5 2 6 3 4" xfId="31119" xr:uid="{4D566085-612E-41EF-89D8-BE06854BC763}"/>
    <cellStyle name="40% - Accent5 2 6 4" xfId="18473" xr:uid="{0BA8F767-7650-4275-82BE-45EF3BA59B72}"/>
    <cellStyle name="40% - Accent5 2 6 5" xfId="10044" xr:uid="{9F25E859-E879-4629-B6EB-5C80408BCD32}"/>
    <cellStyle name="40% - Accent5 2 6 6" xfId="26902" xr:uid="{1A83ECAC-06E9-4831-B82D-1EC4B7782BEA}"/>
    <cellStyle name="40% - Accent5 2 7" xfId="1933" xr:uid="{00000000-0005-0000-0000-00008B060000}"/>
    <cellStyle name="40% - Accent5 2 7 2" xfId="4162" xr:uid="{00000000-0005-0000-0000-00008C060000}"/>
    <cellStyle name="40% - Accent5 2 7 2 2" xfId="8385" xr:uid="{00000000-0005-0000-0000-00008D060000}"/>
    <cellStyle name="40% - Accent5 2 7 2 2 2" xfId="25249" xr:uid="{5B765BAE-2E84-46A8-9827-C66D93038CFE}"/>
    <cellStyle name="40% - Accent5 2 7 2 2 3" xfId="16820" xr:uid="{8C86C463-240A-4535-99D4-0863C46F2DD1}"/>
    <cellStyle name="40% - Accent5 2 7 2 2 4" xfId="33677" xr:uid="{76530A20-875C-4163-92B4-55FA6C3532E2}"/>
    <cellStyle name="40% - Accent5 2 7 2 3" xfId="21031" xr:uid="{B0D6C435-FB25-4543-9B21-E6BA0607DF51}"/>
    <cellStyle name="40% - Accent5 2 7 2 4" xfId="12602" xr:uid="{615D1EE7-AF6D-4372-828A-EF916D8A1AB4}"/>
    <cellStyle name="40% - Accent5 2 7 2 5" xfId="29460" xr:uid="{B2C0E9A4-AE7B-4C45-A675-0B7846A0C28B}"/>
    <cellStyle name="40% - Accent5 2 7 3" xfId="6240" xr:uid="{00000000-0005-0000-0000-00008E060000}"/>
    <cellStyle name="40% - Accent5 2 7 3 2" xfId="23104" xr:uid="{D74AC445-6CBB-4B33-9D81-E262F9CC9CAA}"/>
    <cellStyle name="40% - Accent5 2 7 3 3" xfId="14675" xr:uid="{3CCE1B28-DA73-4097-B24F-2DEECEAD41C3}"/>
    <cellStyle name="40% - Accent5 2 7 3 4" xfId="31532" xr:uid="{7AFE3718-CE1E-41D3-A8BC-61BBDE9AE039}"/>
    <cellStyle name="40% - Accent5 2 7 4" xfId="18886" xr:uid="{07E59D87-2388-4A09-A882-B9C29512F3BA}"/>
    <cellStyle name="40% - Accent5 2 7 5" xfId="10457" xr:uid="{B9BE84F8-1104-4FD7-A05B-DD2DE7E9C90A}"/>
    <cellStyle name="40% - Accent5 2 7 6" xfId="27315" xr:uid="{4914DCBF-83F7-4486-A9B2-93FE7E728F19}"/>
    <cellStyle name="40% - Accent5 2 8" xfId="2346" xr:uid="{00000000-0005-0000-0000-00008F060000}"/>
    <cellStyle name="40% - Accent5 2 8 2" xfId="6653" xr:uid="{00000000-0005-0000-0000-000090060000}"/>
    <cellStyle name="40% - Accent5 2 8 2 2" xfId="23517" xr:uid="{0245BC19-C926-48DA-AE3C-D4FC878CF612}"/>
    <cellStyle name="40% - Accent5 2 8 2 3" xfId="15088" xr:uid="{9BB0B913-8C72-440A-83E4-04BD088DFD10}"/>
    <cellStyle name="40% - Accent5 2 8 2 4" xfId="31945" xr:uid="{9A77C41C-8EDD-4657-B37D-79C4D9D13965}"/>
    <cellStyle name="40% - Accent5 2 8 3" xfId="19299" xr:uid="{62272200-FFC7-4E97-8481-5DEFA4C0EBBB}"/>
    <cellStyle name="40% - Accent5 2 8 4" xfId="10870" xr:uid="{1379032D-BE24-4F46-A08D-D5ECAD717E91}"/>
    <cellStyle name="40% - Accent5 2 8 5" xfId="27728" xr:uid="{A14F138A-FC11-4E9F-B354-EF3BE0B82169}"/>
    <cellStyle name="40% - Accent5 2 9" xfId="4587" xr:uid="{00000000-0005-0000-0000-000091060000}"/>
    <cellStyle name="40% - Accent5 2 9 2" xfId="21451" xr:uid="{150A579F-0FA9-438E-A76A-5E2EEC8B73F7}"/>
    <cellStyle name="40% - Accent5 2 9 3" xfId="13022" xr:uid="{FDC60754-BA8A-4DFA-9CB9-6BD75D1ABEA4}"/>
    <cellStyle name="40% - Accent5 2 9 4" xfId="29879" xr:uid="{AB49560B-1586-426E-BFC1-5D2D8D4D5E83}"/>
    <cellStyle name="40% - Accent5 3" xfId="86" xr:uid="{00000000-0005-0000-0000-000092060000}"/>
    <cellStyle name="40% - Accent5 3 10" xfId="8808" xr:uid="{D61FDEAA-66B0-4F34-A6A5-BA08F2A384F4}"/>
    <cellStyle name="40% - Accent5 3 11" xfId="25666" xr:uid="{97125278-EB2A-473E-B975-87A3B2939245}"/>
    <cellStyle name="40% - Accent5 3 2" xfId="87" xr:uid="{00000000-0005-0000-0000-000093060000}"/>
    <cellStyle name="40% - Accent5 3 2 10" xfId="25667" xr:uid="{21B8D5BA-A6AA-447A-AACD-EF896A3581E2}"/>
    <cellStyle name="40% - Accent5 3 2 2" xfId="657" xr:uid="{00000000-0005-0000-0000-000094060000}"/>
    <cellStyle name="40% - Accent5 3 2 2 2" xfId="2928" xr:uid="{00000000-0005-0000-0000-000095060000}"/>
    <cellStyle name="40% - Accent5 3 2 2 2 2" xfId="7151" xr:uid="{00000000-0005-0000-0000-000096060000}"/>
    <cellStyle name="40% - Accent5 3 2 2 2 2 2" xfId="24015" xr:uid="{A506548B-AE52-43A2-B614-61EEBDE984A1}"/>
    <cellStyle name="40% - Accent5 3 2 2 2 2 3" xfId="15586" xr:uid="{30EB7B45-925E-45B2-B7B7-2F9457CBC4BB}"/>
    <cellStyle name="40% - Accent5 3 2 2 2 2 4" xfId="32443" xr:uid="{BEAAB329-8F00-4B71-BD27-A4E9234255DE}"/>
    <cellStyle name="40% - Accent5 3 2 2 2 3" xfId="19797" xr:uid="{C3DF7689-47D1-42A9-B054-28348776F63D}"/>
    <cellStyle name="40% - Accent5 3 2 2 2 4" xfId="11368" xr:uid="{D5BD8293-1E86-4E2C-81EF-D6952DC468BB}"/>
    <cellStyle name="40% - Accent5 3 2 2 2 5" xfId="28226" xr:uid="{D1EAB2A3-DCF2-4142-8C15-FE78F31E2392}"/>
    <cellStyle name="40% - Accent5 3 2 2 3" xfId="5006" xr:uid="{00000000-0005-0000-0000-000097060000}"/>
    <cellStyle name="40% - Accent5 3 2 2 3 2" xfId="21870" xr:uid="{FB7E6E5A-B43B-413B-8680-015EB1F24F29}"/>
    <cellStyle name="40% - Accent5 3 2 2 3 3" xfId="13441" xr:uid="{93C023A6-9BE0-4EF7-9CBD-A8FDE1C83894}"/>
    <cellStyle name="40% - Accent5 3 2 2 3 4" xfId="30298" xr:uid="{5351BC23-C05A-441B-96FE-23BD77F18038}"/>
    <cellStyle name="40% - Accent5 3 2 2 4" xfId="17652" xr:uid="{D3199676-4375-49AC-9446-0269D3138391}"/>
    <cellStyle name="40% - Accent5 3 2 2 5" xfId="9223" xr:uid="{AB4CDF40-DE23-4967-82F5-5DE3D428FEE5}"/>
    <cellStyle name="40% - Accent5 3 2 2 6" xfId="26081" xr:uid="{6D741864-7B5E-4986-84CB-5BF9C36BD1E1}"/>
    <cellStyle name="40% - Accent5 3 2 3" xfId="1110" xr:uid="{00000000-0005-0000-0000-000098060000}"/>
    <cellStyle name="40% - Accent5 3 2 3 2" xfId="3341" xr:uid="{00000000-0005-0000-0000-000099060000}"/>
    <cellStyle name="40% - Accent5 3 2 3 2 2" xfId="7564" xr:uid="{00000000-0005-0000-0000-00009A060000}"/>
    <cellStyle name="40% - Accent5 3 2 3 2 2 2" xfId="24428" xr:uid="{0A33E11B-9370-428B-AC77-925B99370256}"/>
    <cellStyle name="40% - Accent5 3 2 3 2 2 3" xfId="15999" xr:uid="{D104D9D9-4EA9-443F-ADE9-C47F2E0DA8E8}"/>
    <cellStyle name="40% - Accent5 3 2 3 2 2 4" xfId="32856" xr:uid="{75D1E1AB-2BF2-4F6A-ADEF-4D2CE363EEDA}"/>
    <cellStyle name="40% - Accent5 3 2 3 2 3" xfId="20210" xr:uid="{E1FAF724-0981-4D14-893D-9AB8C5441526}"/>
    <cellStyle name="40% - Accent5 3 2 3 2 4" xfId="11781" xr:uid="{67445B6A-26EF-418D-ADCB-DB00DEA4B203}"/>
    <cellStyle name="40% - Accent5 3 2 3 2 5" xfId="28639" xr:uid="{426F164F-3FB6-4789-B472-C9312C4D004C}"/>
    <cellStyle name="40% - Accent5 3 2 3 3" xfId="5419" xr:uid="{00000000-0005-0000-0000-00009B060000}"/>
    <cellStyle name="40% - Accent5 3 2 3 3 2" xfId="22283" xr:uid="{5D74B00C-1DB0-4BA9-9BA1-18685239A405}"/>
    <cellStyle name="40% - Accent5 3 2 3 3 3" xfId="13854" xr:uid="{2FE6F569-AEB1-4671-996A-0E70B950AC53}"/>
    <cellStyle name="40% - Accent5 3 2 3 3 4" xfId="30711" xr:uid="{30294F66-EEBA-47C2-8606-B3223A194253}"/>
    <cellStyle name="40% - Accent5 3 2 3 4" xfId="18065" xr:uid="{FFF3FF59-F8E4-474E-92C6-1FB69505955A}"/>
    <cellStyle name="40% - Accent5 3 2 3 5" xfId="9636" xr:uid="{C8E02430-ED53-41CC-9DDC-CA2E4709BC92}"/>
    <cellStyle name="40% - Accent5 3 2 3 6" xfId="26494" xr:uid="{A3C15AC3-D0C6-4CDB-9D4B-FFD9210E2A98}"/>
    <cellStyle name="40% - Accent5 3 2 4" xfId="1524" xr:uid="{00000000-0005-0000-0000-00009C060000}"/>
    <cellStyle name="40% - Accent5 3 2 4 2" xfId="3754" xr:uid="{00000000-0005-0000-0000-00009D060000}"/>
    <cellStyle name="40% - Accent5 3 2 4 2 2" xfId="7977" xr:uid="{00000000-0005-0000-0000-00009E060000}"/>
    <cellStyle name="40% - Accent5 3 2 4 2 2 2" xfId="24841" xr:uid="{C2A0433B-34B9-44CB-9EBA-77AEF0A23455}"/>
    <cellStyle name="40% - Accent5 3 2 4 2 2 3" xfId="16412" xr:uid="{C70EE90E-480A-4420-A1A1-D9A9A40482D2}"/>
    <cellStyle name="40% - Accent5 3 2 4 2 2 4" xfId="33269" xr:uid="{C0AADC76-26F5-4B4D-AE2B-A97F096D6A63}"/>
    <cellStyle name="40% - Accent5 3 2 4 2 3" xfId="20623" xr:uid="{B4B3DBB6-9B7C-49CD-8006-B9BDA1ECAA61}"/>
    <cellStyle name="40% - Accent5 3 2 4 2 4" xfId="12194" xr:uid="{93708C93-E3C2-4ACB-8A7F-7F10F518805E}"/>
    <cellStyle name="40% - Accent5 3 2 4 2 5" xfId="29052" xr:uid="{8B0AE5A6-EB9C-4811-9099-4AF79DEEB054}"/>
    <cellStyle name="40% - Accent5 3 2 4 3" xfId="5832" xr:uid="{00000000-0005-0000-0000-00009F060000}"/>
    <cellStyle name="40% - Accent5 3 2 4 3 2" xfId="22696" xr:uid="{B39D7D2F-9A55-47FA-9994-F18CAE54A067}"/>
    <cellStyle name="40% - Accent5 3 2 4 3 3" xfId="14267" xr:uid="{D576ED4A-23AC-4464-819D-03C48B2304C8}"/>
    <cellStyle name="40% - Accent5 3 2 4 3 4" xfId="31124" xr:uid="{3D45BE9B-CAC7-4A68-AC65-DE380D5FAF71}"/>
    <cellStyle name="40% - Accent5 3 2 4 4" xfId="18478" xr:uid="{84CEBF26-B64D-451F-9144-4120BB1A307B}"/>
    <cellStyle name="40% - Accent5 3 2 4 5" xfId="10049" xr:uid="{B2F10C18-BB6D-44DA-9188-A445E7D386B3}"/>
    <cellStyle name="40% - Accent5 3 2 4 6" xfId="26907" xr:uid="{D851BAB3-7555-49B4-A1B3-94EEF19F7E51}"/>
    <cellStyle name="40% - Accent5 3 2 5" xfId="1938" xr:uid="{00000000-0005-0000-0000-0000A0060000}"/>
    <cellStyle name="40% - Accent5 3 2 5 2" xfId="4167" xr:uid="{00000000-0005-0000-0000-0000A1060000}"/>
    <cellStyle name="40% - Accent5 3 2 5 2 2" xfId="8390" xr:uid="{00000000-0005-0000-0000-0000A2060000}"/>
    <cellStyle name="40% - Accent5 3 2 5 2 2 2" xfId="25254" xr:uid="{24638710-E24C-490D-B034-C1F8748706A7}"/>
    <cellStyle name="40% - Accent5 3 2 5 2 2 3" xfId="16825" xr:uid="{FEFEA732-50F0-43FF-9E3A-B521C4B1773A}"/>
    <cellStyle name="40% - Accent5 3 2 5 2 2 4" xfId="33682" xr:uid="{B6337DF5-20A1-4EA3-89D5-9C2FD3654A60}"/>
    <cellStyle name="40% - Accent5 3 2 5 2 3" xfId="21036" xr:uid="{4DEA48FF-8273-4ACA-B3D6-AA15BE60C984}"/>
    <cellStyle name="40% - Accent5 3 2 5 2 4" xfId="12607" xr:uid="{197356E1-EE19-4E0F-BDFE-CEE9829CEAC7}"/>
    <cellStyle name="40% - Accent5 3 2 5 2 5" xfId="29465" xr:uid="{26FFFD72-FA4E-436E-8711-7935AF64EB55}"/>
    <cellStyle name="40% - Accent5 3 2 5 3" xfId="6245" xr:uid="{00000000-0005-0000-0000-0000A3060000}"/>
    <cellStyle name="40% - Accent5 3 2 5 3 2" xfId="23109" xr:uid="{3928102A-ED0A-4D90-8FFB-7127611B462E}"/>
    <cellStyle name="40% - Accent5 3 2 5 3 3" xfId="14680" xr:uid="{123A61D4-91D7-4E08-A211-339E98D64F5B}"/>
    <cellStyle name="40% - Accent5 3 2 5 3 4" xfId="31537" xr:uid="{90E113BF-FAC8-4A33-8E0A-A7A37B4D375E}"/>
    <cellStyle name="40% - Accent5 3 2 5 4" xfId="18891" xr:uid="{1008E751-DE03-4864-AAD3-A22D7D871C79}"/>
    <cellStyle name="40% - Accent5 3 2 5 5" xfId="10462" xr:uid="{CCE247AE-75E8-447E-99E4-A2F84169EC7E}"/>
    <cellStyle name="40% - Accent5 3 2 5 6" xfId="27320" xr:uid="{D89FFCED-CB42-46F5-BEAE-AD248C64E534}"/>
    <cellStyle name="40% - Accent5 3 2 6" xfId="2351" xr:uid="{00000000-0005-0000-0000-0000A4060000}"/>
    <cellStyle name="40% - Accent5 3 2 6 2" xfId="6658" xr:uid="{00000000-0005-0000-0000-0000A5060000}"/>
    <cellStyle name="40% - Accent5 3 2 6 2 2" xfId="23522" xr:uid="{7DBCABAA-FCAC-47E4-AC14-1E2395B3320D}"/>
    <cellStyle name="40% - Accent5 3 2 6 2 3" xfId="15093" xr:uid="{9D738659-DABD-45F2-9F0C-6B628E00137F}"/>
    <cellStyle name="40% - Accent5 3 2 6 2 4" xfId="31950" xr:uid="{8B76D9F4-5CD3-4930-AEED-7F96A4CDBF2B}"/>
    <cellStyle name="40% - Accent5 3 2 6 3" xfId="19304" xr:uid="{38055B5B-B740-49D1-8067-617E11FD829D}"/>
    <cellStyle name="40% - Accent5 3 2 6 4" xfId="10875" xr:uid="{5738E6D9-00B0-41E9-B2B0-D44A75B26DC7}"/>
    <cellStyle name="40% - Accent5 3 2 6 5" xfId="27733" xr:uid="{9FF0AF45-DF44-4002-9AD8-3986EBBE49CF}"/>
    <cellStyle name="40% - Accent5 3 2 7" xfId="4592" xr:uid="{00000000-0005-0000-0000-0000A6060000}"/>
    <cellStyle name="40% - Accent5 3 2 7 2" xfId="21456" xr:uid="{DBFC6D59-4BAC-4BA9-AA14-27BE621ED4D1}"/>
    <cellStyle name="40% - Accent5 3 2 7 3" xfId="13027" xr:uid="{0A05D056-3D92-498A-B7FD-9E5976910BDF}"/>
    <cellStyle name="40% - Accent5 3 2 7 4" xfId="29884" xr:uid="{400F73FA-4644-4D91-9D99-5D7004ED58F5}"/>
    <cellStyle name="40% - Accent5 3 2 8" xfId="17238" xr:uid="{8E66AE69-E786-4443-8F0D-236AEEAC0756}"/>
    <cellStyle name="40% - Accent5 3 2 9" xfId="8809" xr:uid="{ACD44B68-C617-40E5-9318-13C0468E5FD4}"/>
    <cellStyle name="40% - Accent5 3 3" xfId="656" xr:uid="{00000000-0005-0000-0000-0000A7060000}"/>
    <cellStyle name="40% - Accent5 3 3 2" xfId="2927" xr:uid="{00000000-0005-0000-0000-0000A8060000}"/>
    <cellStyle name="40% - Accent5 3 3 2 2" xfId="7150" xr:uid="{00000000-0005-0000-0000-0000A9060000}"/>
    <cellStyle name="40% - Accent5 3 3 2 2 2" xfId="24014" xr:uid="{E1C51395-37A9-47D1-B021-D04B3FC053A0}"/>
    <cellStyle name="40% - Accent5 3 3 2 2 3" xfId="15585" xr:uid="{F8F68165-AC92-4B93-A2C7-7DA44E9E8A13}"/>
    <cellStyle name="40% - Accent5 3 3 2 2 4" xfId="32442" xr:uid="{9D3B47A4-5FC9-4972-AAD7-203FF1D65757}"/>
    <cellStyle name="40% - Accent5 3 3 2 3" xfId="19796" xr:uid="{AA37CFCA-6B36-4EEE-9F02-01DB15D46D57}"/>
    <cellStyle name="40% - Accent5 3 3 2 4" xfId="11367" xr:uid="{297F7501-A611-4BCD-B500-B29E380FAF63}"/>
    <cellStyle name="40% - Accent5 3 3 2 5" xfId="28225" xr:uid="{335A53CB-EEEA-4024-AC8A-7C6C0F10F63B}"/>
    <cellStyle name="40% - Accent5 3 3 3" xfId="5005" xr:uid="{00000000-0005-0000-0000-0000AA060000}"/>
    <cellStyle name="40% - Accent5 3 3 3 2" xfId="21869" xr:uid="{EFBD43EA-331A-470E-8F6B-F6BCA1F4BBB4}"/>
    <cellStyle name="40% - Accent5 3 3 3 3" xfId="13440" xr:uid="{27105F93-EB94-4DCA-A4BA-3B98B618D15B}"/>
    <cellStyle name="40% - Accent5 3 3 3 4" xfId="30297" xr:uid="{3D10533A-E9A8-4D91-8773-EB792706E186}"/>
    <cellStyle name="40% - Accent5 3 3 4" xfId="17651" xr:uid="{592521B0-30DF-47CA-98CD-980708C595B3}"/>
    <cellStyle name="40% - Accent5 3 3 5" xfId="9222" xr:uid="{F630F47C-60CC-42DE-A853-5891D4B493E2}"/>
    <cellStyle name="40% - Accent5 3 3 6" xfId="26080" xr:uid="{154D0798-F6D4-4968-A92B-355E86085D04}"/>
    <cellStyle name="40% - Accent5 3 4" xfId="1109" xr:uid="{00000000-0005-0000-0000-0000AB060000}"/>
    <cellStyle name="40% - Accent5 3 4 2" xfId="3340" xr:uid="{00000000-0005-0000-0000-0000AC060000}"/>
    <cellStyle name="40% - Accent5 3 4 2 2" xfId="7563" xr:uid="{00000000-0005-0000-0000-0000AD060000}"/>
    <cellStyle name="40% - Accent5 3 4 2 2 2" xfId="24427" xr:uid="{5251C7B2-2AC2-43F5-9732-5A477952B06E}"/>
    <cellStyle name="40% - Accent5 3 4 2 2 3" xfId="15998" xr:uid="{9471B1F4-DC30-45EC-BDE9-C316E8D7B115}"/>
    <cellStyle name="40% - Accent5 3 4 2 2 4" xfId="32855" xr:uid="{95A6C868-FE9C-41C6-98D3-8D1065E4C9CC}"/>
    <cellStyle name="40% - Accent5 3 4 2 3" xfId="20209" xr:uid="{2F23A547-B560-4FEA-9BA1-45FA93C9CE50}"/>
    <cellStyle name="40% - Accent5 3 4 2 4" xfId="11780" xr:uid="{73B925F6-0611-4E92-92BA-E4809EA9A306}"/>
    <cellStyle name="40% - Accent5 3 4 2 5" xfId="28638" xr:uid="{EEC4B8E5-A566-4552-9352-BFE4FB4D4BCD}"/>
    <cellStyle name="40% - Accent5 3 4 3" xfId="5418" xr:uid="{00000000-0005-0000-0000-0000AE060000}"/>
    <cellStyle name="40% - Accent5 3 4 3 2" xfId="22282" xr:uid="{5AE844E5-E22B-4F62-84D4-A574DBAF3FAD}"/>
    <cellStyle name="40% - Accent5 3 4 3 3" xfId="13853" xr:uid="{BD6A693F-342C-4243-8863-37B37187495E}"/>
    <cellStyle name="40% - Accent5 3 4 3 4" xfId="30710" xr:uid="{33DA508B-6FAD-4876-8AA8-04A8EE0885D1}"/>
    <cellStyle name="40% - Accent5 3 4 4" xfId="18064" xr:uid="{BD1D8DDF-58FD-414B-B471-0D15801E067A}"/>
    <cellStyle name="40% - Accent5 3 4 5" xfId="9635" xr:uid="{D8828F49-E5A4-4013-9F57-CB2CF475E118}"/>
    <cellStyle name="40% - Accent5 3 4 6" xfId="26493" xr:uid="{331383A7-F231-4435-99BE-1D79FEF27C73}"/>
    <cellStyle name="40% - Accent5 3 5" xfId="1523" xr:uid="{00000000-0005-0000-0000-0000AF060000}"/>
    <cellStyle name="40% - Accent5 3 5 2" xfId="3753" xr:uid="{00000000-0005-0000-0000-0000B0060000}"/>
    <cellStyle name="40% - Accent5 3 5 2 2" xfId="7976" xr:uid="{00000000-0005-0000-0000-0000B1060000}"/>
    <cellStyle name="40% - Accent5 3 5 2 2 2" xfId="24840" xr:uid="{3038151A-DB51-4AFB-BBBF-4403D6AC8938}"/>
    <cellStyle name="40% - Accent5 3 5 2 2 3" xfId="16411" xr:uid="{AD340607-804B-41DC-AE5C-058A7BEDD485}"/>
    <cellStyle name="40% - Accent5 3 5 2 2 4" xfId="33268" xr:uid="{FE36D212-7783-4FB7-AF88-651A78866325}"/>
    <cellStyle name="40% - Accent5 3 5 2 3" xfId="20622" xr:uid="{17E59425-82CC-42AE-9F4D-AECC645D5328}"/>
    <cellStyle name="40% - Accent5 3 5 2 4" xfId="12193" xr:uid="{6D1F335A-10A6-47FF-9A00-2DBBA318EFD8}"/>
    <cellStyle name="40% - Accent5 3 5 2 5" xfId="29051" xr:uid="{E29374E9-D6C7-4D5C-B1FB-F2A13A233657}"/>
    <cellStyle name="40% - Accent5 3 5 3" xfId="5831" xr:uid="{00000000-0005-0000-0000-0000B2060000}"/>
    <cellStyle name="40% - Accent5 3 5 3 2" xfId="22695" xr:uid="{A4DB0A14-8DE3-492A-94F2-F36B86230522}"/>
    <cellStyle name="40% - Accent5 3 5 3 3" xfId="14266" xr:uid="{F69C2D68-FE06-414C-A24C-8D748734C555}"/>
    <cellStyle name="40% - Accent5 3 5 3 4" xfId="31123" xr:uid="{5A030D51-31BC-45C0-9341-591004E3751E}"/>
    <cellStyle name="40% - Accent5 3 5 4" xfId="18477" xr:uid="{8BEC55B9-494E-4EF2-B377-381B280373EB}"/>
    <cellStyle name="40% - Accent5 3 5 5" xfId="10048" xr:uid="{3FB9D87A-23FE-41CD-A103-7516AE527A3C}"/>
    <cellStyle name="40% - Accent5 3 5 6" xfId="26906" xr:uid="{2AAF5FB5-560B-42D7-9516-2D7E296DC10E}"/>
    <cellStyle name="40% - Accent5 3 6" xfId="1937" xr:uid="{00000000-0005-0000-0000-0000B3060000}"/>
    <cellStyle name="40% - Accent5 3 6 2" xfId="4166" xr:uid="{00000000-0005-0000-0000-0000B4060000}"/>
    <cellStyle name="40% - Accent5 3 6 2 2" xfId="8389" xr:uid="{00000000-0005-0000-0000-0000B5060000}"/>
    <cellStyle name="40% - Accent5 3 6 2 2 2" xfId="25253" xr:uid="{B1E4CD5D-EA3E-4C47-9B61-08F5F06E5D66}"/>
    <cellStyle name="40% - Accent5 3 6 2 2 3" xfId="16824" xr:uid="{30F6C4AB-D33C-49A6-9E5B-E118F2FE3A4D}"/>
    <cellStyle name="40% - Accent5 3 6 2 2 4" xfId="33681" xr:uid="{3053BA1B-4502-4820-8480-3F0655E9FA26}"/>
    <cellStyle name="40% - Accent5 3 6 2 3" xfId="21035" xr:uid="{ADCF5626-C89A-4AD3-8D5D-541655273F3D}"/>
    <cellStyle name="40% - Accent5 3 6 2 4" xfId="12606" xr:uid="{51E08B14-9831-4423-9659-7452E0D0CB05}"/>
    <cellStyle name="40% - Accent5 3 6 2 5" xfId="29464" xr:uid="{79A9128E-19E9-49C2-BBD9-888E7A8417E2}"/>
    <cellStyle name="40% - Accent5 3 6 3" xfId="6244" xr:uid="{00000000-0005-0000-0000-0000B6060000}"/>
    <cellStyle name="40% - Accent5 3 6 3 2" xfId="23108" xr:uid="{9526ECC7-4D73-4179-B610-E802571D2A2C}"/>
    <cellStyle name="40% - Accent5 3 6 3 3" xfId="14679" xr:uid="{AD39B46E-F1B2-41D9-82DD-070B878923B6}"/>
    <cellStyle name="40% - Accent5 3 6 3 4" xfId="31536" xr:uid="{F0C84AA2-3C2C-4330-8111-9AE82520592E}"/>
    <cellStyle name="40% - Accent5 3 6 4" xfId="18890" xr:uid="{81825B42-A9A7-4B89-AEA3-EC1CA3D840D0}"/>
    <cellStyle name="40% - Accent5 3 6 5" xfId="10461" xr:uid="{239910CF-604D-4268-B616-AEBA8B753BEC}"/>
    <cellStyle name="40% - Accent5 3 6 6" xfId="27319" xr:uid="{0E3D3CFB-2CAD-4E8E-865E-A18BDABE4011}"/>
    <cellStyle name="40% - Accent5 3 7" xfId="2350" xr:uid="{00000000-0005-0000-0000-0000B7060000}"/>
    <cellStyle name="40% - Accent5 3 7 2" xfId="6657" xr:uid="{00000000-0005-0000-0000-0000B8060000}"/>
    <cellStyle name="40% - Accent5 3 7 2 2" xfId="23521" xr:uid="{67D3E725-2650-483B-8B7F-01E5062773DB}"/>
    <cellStyle name="40% - Accent5 3 7 2 3" xfId="15092" xr:uid="{497507F0-782D-46CB-BE3E-40B60C37B2B5}"/>
    <cellStyle name="40% - Accent5 3 7 2 4" xfId="31949" xr:uid="{A0DD7748-0446-427E-A33C-FAB75FD14ABC}"/>
    <cellStyle name="40% - Accent5 3 7 3" xfId="19303" xr:uid="{F79485AA-7D86-4E3B-BFD3-B19173C49F9A}"/>
    <cellStyle name="40% - Accent5 3 7 4" xfId="10874" xr:uid="{4CCCC3C6-26B3-4F33-8D95-73ECC5CE4FF3}"/>
    <cellStyle name="40% - Accent5 3 7 5" xfId="27732" xr:uid="{723468D9-988A-4614-A840-D309118BBAEF}"/>
    <cellStyle name="40% - Accent5 3 8" xfId="4591" xr:uid="{00000000-0005-0000-0000-0000B9060000}"/>
    <cellStyle name="40% - Accent5 3 8 2" xfId="21455" xr:uid="{0EBA1942-D596-4CB0-B2D3-E5E112CC80EC}"/>
    <cellStyle name="40% - Accent5 3 8 3" xfId="13026" xr:uid="{6CD4EF96-92EA-4282-B743-BABE98E23002}"/>
    <cellStyle name="40% - Accent5 3 8 4" xfId="29883" xr:uid="{72B0AB75-3D72-44B8-A7F4-F170C38979DB}"/>
    <cellStyle name="40% - Accent5 3 9" xfId="17237" xr:uid="{C2CE6AC2-7633-4B42-900F-D4A814147E54}"/>
    <cellStyle name="40% - Accent5 4" xfId="88" xr:uid="{00000000-0005-0000-0000-0000BA060000}"/>
    <cellStyle name="40% - Accent5 4 10" xfId="25668" xr:uid="{5F3FCA1E-ECB3-4AE0-BC65-2AF6F30C0EF9}"/>
    <cellStyle name="40% - Accent5 4 2" xfId="658" xr:uid="{00000000-0005-0000-0000-0000BB060000}"/>
    <cellStyle name="40% - Accent5 4 2 2" xfId="2929" xr:uid="{00000000-0005-0000-0000-0000BC060000}"/>
    <cellStyle name="40% - Accent5 4 2 2 2" xfId="7152" xr:uid="{00000000-0005-0000-0000-0000BD060000}"/>
    <cellStyle name="40% - Accent5 4 2 2 2 2" xfId="24016" xr:uid="{78A3A199-96DC-49C4-BC7B-16173D14038C}"/>
    <cellStyle name="40% - Accent5 4 2 2 2 3" xfId="15587" xr:uid="{B44FF0A7-CF07-42BE-B696-C6B1F4C65406}"/>
    <cellStyle name="40% - Accent5 4 2 2 2 4" xfId="32444" xr:uid="{9F704BE4-EC25-4DE9-9C11-48CE87E1E614}"/>
    <cellStyle name="40% - Accent5 4 2 2 3" xfId="19798" xr:uid="{B30423AA-0C90-4957-9B25-0F9623CA9DDC}"/>
    <cellStyle name="40% - Accent5 4 2 2 4" xfId="11369" xr:uid="{EDC317D7-265B-4F27-B1C4-B5ABBA18D3B9}"/>
    <cellStyle name="40% - Accent5 4 2 2 5" xfId="28227" xr:uid="{320CEAC1-A05E-4AFB-BE5C-6C0FAF7B2C60}"/>
    <cellStyle name="40% - Accent5 4 2 3" xfId="5007" xr:uid="{00000000-0005-0000-0000-0000BE060000}"/>
    <cellStyle name="40% - Accent5 4 2 3 2" xfId="21871" xr:uid="{6E7EF857-A51C-4F86-8762-8870CDBB8FAD}"/>
    <cellStyle name="40% - Accent5 4 2 3 3" xfId="13442" xr:uid="{F86F3F45-90E7-44AD-9273-573230280D54}"/>
    <cellStyle name="40% - Accent5 4 2 3 4" xfId="30299" xr:uid="{D7E32769-FBAA-4103-AB16-76B0192A615D}"/>
    <cellStyle name="40% - Accent5 4 2 4" xfId="17653" xr:uid="{DF1E527D-59B8-4FF8-9CAD-04C32562A5D8}"/>
    <cellStyle name="40% - Accent5 4 2 5" xfId="9224" xr:uid="{8A033ED1-0DEB-47EC-83AC-B8A02FB598DB}"/>
    <cellStyle name="40% - Accent5 4 2 6" xfId="26082" xr:uid="{62A094AF-ADC2-4226-98D2-5C46478FB4AA}"/>
    <cellStyle name="40% - Accent5 4 3" xfId="1111" xr:uid="{00000000-0005-0000-0000-0000BF060000}"/>
    <cellStyle name="40% - Accent5 4 3 2" xfId="3342" xr:uid="{00000000-0005-0000-0000-0000C0060000}"/>
    <cellStyle name="40% - Accent5 4 3 2 2" xfId="7565" xr:uid="{00000000-0005-0000-0000-0000C1060000}"/>
    <cellStyle name="40% - Accent5 4 3 2 2 2" xfId="24429" xr:uid="{57EC5F3B-5AE5-4FBD-B637-73C9362933F8}"/>
    <cellStyle name="40% - Accent5 4 3 2 2 3" xfId="16000" xr:uid="{0779F048-CCF6-4BBD-8519-A4598005A0B7}"/>
    <cellStyle name="40% - Accent5 4 3 2 2 4" xfId="32857" xr:uid="{B78432AC-3CFB-4C24-9FE8-8C50D0E64EFB}"/>
    <cellStyle name="40% - Accent5 4 3 2 3" xfId="20211" xr:uid="{B3C2CD79-E5DC-4FD9-AEEA-2B13356897D2}"/>
    <cellStyle name="40% - Accent5 4 3 2 4" xfId="11782" xr:uid="{AE43733B-7091-4B1D-862E-85C2EB11088D}"/>
    <cellStyle name="40% - Accent5 4 3 2 5" xfId="28640" xr:uid="{99E4C94D-4E76-4322-B5F9-4F4AD26FB3E1}"/>
    <cellStyle name="40% - Accent5 4 3 3" xfId="5420" xr:uid="{00000000-0005-0000-0000-0000C2060000}"/>
    <cellStyle name="40% - Accent5 4 3 3 2" xfId="22284" xr:uid="{554A9DCB-D3A3-4B9F-B892-7396C7B95261}"/>
    <cellStyle name="40% - Accent5 4 3 3 3" xfId="13855" xr:uid="{852934B1-D15F-4A62-8681-FA4FCB1BADCA}"/>
    <cellStyle name="40% - Accent5 4 3 3 4" xfId="30712" xr:uid="{0A19688F-B49E-4801-B13C-51106C2F14A1}"/>
    <cellStyle name="40% - Accent5 4 3 4" xfId="18066" xr:uid="{5EAB08FB-34B7-43D7-9D08-55E4C3C93DBE}"/>
    <cellStyle name="40% - Accent5 4 3 5" xfId="9637" xr:uid="{B758108B-3291-4836-9581-8620ED3025CA}"/>
    <cellStyle name="40% - Accent5 4 3 6" xfId="26495" xr:uid="{37FD82FA-629D-40A1-8A80-2CA7CD4349A8}"/>
    <cellStyle name="40% - Accent5 4 4" xfId="1525" xr:uid="{00000000-0005-0000-0000-0000C3060000}"/>
    <cellStyle name="40% - Accent5 4 4 2" xfId="3755" xr:uid="{00000000-0005-0000-0000-0000C4060000}"/>
    <cellStyle name="40% - Accent5 4 4 2 2" xfId="7978" xr:uid="{00000000-0005-0000-0000-0000C5060000}"/>
    <cellStyle name="40% - Accent5 4 4 2 2 2" xfId="24842" xr:uid="{80669639-C866-49E7-8053-73485B3372A3}"/>
    <cellStyle name="40% - Accent5 4 4 2 2 3" xfId="16413" xr:uid="{27B5758F-E07A-4D8F-9FB3-163D829C76E7}"/>
    <cellStyle name="40% - Accent5 4 4 2 2 4" xfId="33270" xr:uid="{8A8DA455-049E-4DBB-ADFB-86AD52289511}"/>
    <cellStyle name="40% - Accent5 4 4 2 3" xfId="20624" xr:uid="{B6801877-D94F-48EA-9074-CE64BE33EA92}"/>
    <cellStyle name="40% - Accent5 4 4 2 4" xfId="12195" xr:uid="{3FF706E6-97BE-4CCB-9823-6DC690F6B329}"/>
    <cellStyle name="40% - Accent5 4 4 2 5" xfId="29053" xr:uid="{5C96B7EA-B9AC-4163-A826-714D13C80D6E}"/>
    <cellStyle name="40% - Accent5 4 4 3" xfId="5833" xr:uid="{00000000-0005-0000-0000-0000C6060000}"/>
    <cellStyle name="40% - Accent5 4 4 3 2" xfId="22697" xr:uid="{16AA4C8F-22C3-4125-83ED-89B0034D91BE}"/>
    <cellStyle name="40% - Accent5 4 4 3 3" xfId="14268" xr:uid="{4E20608E-0783-4FDB-8FD0-37DA322D9742}"/>
    <cellStyle name="40% - Accent5 4 4 3 4" xfId="31125" xr:uid="{66BF4E9E-B5B9-4F8A-A748-B969836E3986}"/>
    <cellStyle name="40% - Accent5 4 4 4" xfId="18479" xr:uid="{EEEF9ED9-F1D8-4C83-97AE-BD1D8F779492}"/>
    <cellStyle name="40% - Accent5 4 4 5" xfId="10050" xr:uid="{55606E97-DA54-4146-A4D4-7476A27B5779}"/>
    <cellStyle name="40% - Accent5 4 4 6" xfId="26908" xr:uid="{C3049F72-FB8C-45CE-BB9B-D7AB0E9BFB56}"/>
    <cellStyle name="40% - Accent5 4 5" xfId="1939" xr:uid="{00000000-0005-0000-0000-0000C7060000}"/>
    <cellStyle name="40% - Accent5 4 5 2" xfId="4168" xr:uid="{00000000-0005-0000-0000-0000C8060000}"/>
    <cellStyle name="40% - Accent5 4 5 2 2" xfId="8391" xr:uid="{00000000-0005-0000-0000-0000C9060000}"/>
    <cellStyle name="40% - Accent5 4 5 2 2 2" xfId="25255" xr:uid="{7AD5C7B5-F169-4302-BE00-E1CA73EC4F1F}"/>
    <cellStyle name="40% - Accent5 4 5 2 2 3" xfId="16826" xr:uid="{CFBA6FA0-0FEA-4BDF-8E46-D3944B3549B5}"/>
    <cellStyle name="40% - Accent5 4 5 2 2 4" xfId="33683" xr:uid="{DF052632-DBB3-468C-82BC-B81FC5F975E2}"/>
    <cellStyle name="40% - Accent5 4 5 2 3" xfId="21037" xr:uid="{E5BA2485-245D-4421-A0ED-FFF2AACC1977}"/>
    <cellStyle name="40% - Accent5 4 5 2 4" xfId="12608" xr:uid="{C9B0FE85-4400-4228-A0AC-6EDA22E0FF47}"/>
    <cellStyle name="40% - Accent5 4 5 2 5" xfId="29466" xr:uid="{B213F445-65B2-40AA-992B-6095FB6144DA}"/>
    <cellStyle name="40% - Accent5 4 5 3" xfId="6246" xr:uid="{00000000-0005-0000-0000-0000CA060000}"/>
    <cellStyle name="40% - Accent5 4 5 3 2" xfId="23110" xr:uid="{1BCCA2C1-F024-4180-8F8C-436A29586457}"/>
    <cellStyle name="40% - Accent5 4 5 3 3" xfId="14681" xr:uid="{81D11CC7-7CD9-4204-91A9-E8079B344ACC}"/>
    <cellStyle name="40% - Accent5 4 5 3 4" xfId="31538" xr:uid="{26C90E24-9F89-4F2E-B332-873FF9DD8ED6}"/>
    <cellStyle name="40% - Accent5 4 5 4" xfId="18892" xr:uid="{D52542D9-A083-48E1-B1BD-8985B8A3B8A0}"/>
    <cellStyle name="40% - Accent5 4 5 5" xfId="10463" xr:uid="{ED333BFE-DBAF-4AA1-84C6-B694E68283A7}"/>
    <cellStyle name="40% - Accent5 4 5 6" xfId="27321" xr:uid="{B4BC0A6E-8C62-417A-AAF3-A04A557E7629}"/>
    <cellStyle name="40% - Accent5 4 6" xfId="2352" xr:uid="{00000000-0005-0000-0000-0000CB060000}"/>
    <cellStyle name="40% - Accent5 4 6 2" xfId="6659" xr:uid="{00000000-0005-0000-0000-0000CC060000}"/>
    <cellStyle name="40% - Accent5 4 6 2 2" xfId="23523" xr:uid="{AC3F74EF-709C-473D-AD5C-BA418AD4F50F}"/>
    <cellStyle name="40% - Accent5 4 6 2 3" xfId="15094" xr:uid="{83AE99F8-CD1C-4937-89F8-9C1A757F2E6B}"/>
    <cellStyle name="40% - Accent5 4 6 2 4" xfId="31951" xr:uid="{C084F8D5-9C45-4966-B920-9B51E3A9D613}"/>
    <cellStyle name="40% - Accent5 4 6 3" xfId="19305" xr:uid="{DF8C432C-E67B-4EC7-A224-7C35E5F6D4E7}"/>
    <cellStyle name="40% - Accent5 4 6 4" xfId="10876" xr:uid="{CDAC5A43-EA5D-48E1-9908-A5DD1195D959}"/>
    <cellStyle name="40% - Accent5 4 6 5" xfId="27734" xr:uid="{0D3A36ED-89C6-47F3-9D58-D015FD99DA2E}"/>
    <cellStyle name="40% - Accent5 4 7" xfId="4593" xr:uid="{00000000-0005-0000-0000-0000CD060000}"/>
    <cellStyle name="40% - Accent5 4 7 2" xfId="21457" xr:uid="{08266D6A-2AED-45DE-A076-0497CDF1D8DB}"/>
    <cellStyle name="40% - Accent5 4 7 3" xfId="13028" xr:uid="{268179C0-B71B-4996-976B-EA4543F70B36}"/>
    <cellStyle name="40% - Accent5 4 7 4" xfId="29885" xr:uid="{0C9E7EB2-A6D6-4002-A294-7519931429E8}"/>
    <cellStyle name="40% - Accent5 4 8" xfId="17239" xr:uid="{0EAD78A7-440F-4D10-9CEA-A146C8531F7E}"/>
    <cellStyle name="40% - Accent5 4 9" xfId="8810" xr:uid="{940F8DCC-18E9-4FB7-971E-D3EADE3B4FC6}"/>
    <cellStyle name="40% - Accent5 5" xfId="651" xr:uid="{00000000-0005-0000-0000-0000CE060000}"/>
    <cellStyle name="40% - Accent5 5 2" xfId="2922" xr:uid="{00000000-0005-0000-0000-0000CF060000}"/>
    <cellStyle name="40% - Accent5 5 2 2" xfId="7145" xr:uid="{00000000-0005-0000-0000-0000D0060000}"/>
    <cellStyle name="40% - Accent5 5 2 2 2" xfId="24009" xr:uid="{2E3689C4-98E4-4B5C-8307-B474FF399FD7}"/>
    <cellStyle name="40% - Accent5 5 2 2 3" xfId="15580" xr:uid="{3ADBD682-986A-4D6E-9AFB-D86F9259652E}"/>
    <cellStyle name="40% - Accent5 5 2 2 4" xfId="32437" xr:uid="{CF99482F-33B1-44F1-97D8-80DCFCCB713E}"/>
    <cellStyle name="40% - Accent5 5 2 3" xfId="19791" xr:uid="{B65CE58F-4A2D-4A9B-A35E-E6B469FEEAB8}"/>
    <cellStyle name="40% - Accent5 5 2 4" xfId="11362" xr:uid="{D9B9B099-6B65-4735-BAAE-162EFB72CC1C}"/>
    <cellStyle name="40% - Accent5 5 2 5" xfId="28220" xr:uid="{150F2E21-6BA5-4FA4-9A37-4249F7B4A149}"/>
    <cellStyle name="40% - Accent5 5 3" xfId="5000" xr:uid="{00000000-0005-0000-0000-0000D1060000}"/>
    <cellStyle name="40% - Accent5 5 3 2" xfId="21864" xr:uid="{883A126E-5261-44CA-87D2-C4E68ED4E32A}"/>
    <cellStyle name="40% - Accent5 5 3 3" xfId="13435" xr:uid="{726084B5-BEDA-4460-8117-22A3BAB09B57}"/>
    <cellStyle name="40% - Accent5 5 3 4" xfId="30292" xr:uid="{2EFFBE08-5055-495E-AC29-6B3BBAB29166}"/>
    <cellStyle name="40% - Accent5 5 4" xfId="17646" xr:uid="{43FE02A5-C9D7-41C5-8C23-A7773678910B}"/>
    <cellStyle name="40% - Accent5 5 5" xfId="9217" xr:uid="{47796769-FBB8-461D-A106-727AB52B10CD}"/>
    <cellStyle name="40% - Accent5 5 6" xfId="26075" xr:uid="{63DD4ED1-DEB8-4206-8B68-9F8FA2C45F57}"/>
    <cellStyle name="40% - Accent5 6" xfId="1104" xr:uid="{00000000-0005-0000-0000-0000D2060000}"/>
    <cellStyle name="40% - Accent5 6 2" xfId="3335" xr:uid="{00000000-0005-0000-0000-0000D3060000}"/>
    <cellStyle name="40% - Accent5 6 2 2" xfId="7558" xr:uid="{00000000-0005-0000-0000-0000D4060000}"/>
    <cellStyle name="40% - Accent5 6 2 2 2" xfId="24422" xr:uid="{CEBF4189-F8BA-457C-8BEE-3CAD19517BCF}"/>
    <cellStyle name="40% - Accent5 6 2 2 3" xfId="15993" xr:uid="{66DD8426-A794-43A1-9BA9-DFBC31E7DFDB}"/>
    <cellStyle name="40% - Accent5 6 2 2 4" xfId="32850" xr:uid="{696E5A5E-C213-40FF-B37D-62D756D7ECB0}"/>
    <cellStyle name="40% - Accent5 6 2 3" xfId="20204" xr:uid="{7218B729-1B40-40D5-A6D8-7928F1F8E55F}"/>
    <cellStyle name="40% - Accent5 6 2 4" xfId="11775" xr:uid="{F203AA15-339E-4526-8488-AA3814C7C684}"/>
    <cellStyle name="40% - Accent5 6 2 5" xfId="28633" xr:uid="{C4073968-D6CF-4495-811C-0368DD14D4E6}"/>
    <cellStyle name="40% - Accent5 6 3" xfId="5413" xr:uid="{00000000-0005-0000-0000-0000D5060000}"/>
    <cellStyle name="40% - Accent5 6 3 2" xfId="22277" xr:uid="{02576F18-5226-41D6-8CB8-DD53C435138C}"/>
    <cellStyle name="40% - Accent5 6 3 3" xfId="13848" xr:uid="{8F266077-0260-440B-9A5C-CBEAE098FFAC}"/>
    <cellStyle name="40% - Accent5 6 3 4" xfId="30705" xr:uid="{C082F70A-33AA-47C9-9A62-92236AA93034}"/>
    <cellStyle name="40% - Accent5 6 4" xfId="18059" xr:uid="{9A69FEBD-9F67-48B2-BD02-92E993CB1300}"/>
    <cellStyle name="40% - Accent5 6 5" xfId="9630" xr:uid="{9418ECCD-ED4B-4A35-A1AC-DF3DAEB9D329}"/>
    <cellStyle name="40% - Accent5 6 6" xfId="26488" xr:uid="{D8A20CB7-CF88-4309-8431-9067D23FEEA7}"/>
    <cellStyle name="40% - Accent5 7" xfId="1518" xr:uid="{00000000-0005-0000-0000-0000D6060000}"/>
    <cellStyle name="40% - Accent5 7 2" xfId="3748" xr:uid="{00000000-0005-0000-0000-0000D7060000}"/>
    <cellStyle name="40% - Accent5 7 2 2" xfId="7971" xr:uid="{00000000-0005-0000-0000-0000D8060000}"/>
    <cellStyle name="40% - Accent5 7 2 2 2" xfId="24835" xr:uid="{7327A985-83DB-437A-B72E-C5031E7681D9}"/>
    <cellStyle name="40% - Accent5 7 2 2 3" xfId="16406" xr:uid="{F5C30E0D-D742-4949-8F71-5D08045011DB}"/>
    <cellStyle name="40% - Accent5 7 2 2 4" xfId="33263" xr:uid="{751D2285-DF8B-4A16-A351-00DE03A06231}"/>
    <cellStyle name="40% - Accent5 7 2 3" xfId="20617" xr:uid="{3633857E-B19B-4157-9FE2-E84921D9A089}"/>
    <cellStyle name="40% - Accent5 7 2 4" xfId="12188" xr:uid="{B5DF4B0C-EE86-4FF7-97B1-C21376917CAF}"/>
    <cellStyle name="40% - Accent5 7 2 5" xfId="29046" xr:uid="{453D3F40-A266-454A-BEEA-D73EADD197C7}"/>
    <cellStyle name="40% - Accent5 7 3" xfId="5826" xr:uid="{00000000-0005-0000-0000-0000D9060000}"/>
    <cellStyle name="40% - Accent5 7 3 2" xfId="22690" xr:uid="{B38996D9-5514-4151-8C32-F1246B9DEE01}"/>
    <cellStyle name="40% - Accent5 7 3 3" xfId="14261" xr:uid="{331FA388-91E6-407C-A641-9626689F410C}"/>
    <cellStyle name="40% - Accent5 7 3 4" xfId="31118" xr:uid="{E4E61C9B-C36F-4A50-833A-9ED952A0313C}"/>
    <cellStyle name="40% - Accent5 7 4" xfId="18472" xr:uid="{5D88291B-8AE8-4AC9-93F7-87DF7E19967F}"/>
    <cellStyle name="40% - Accent5 7 5" xfId="10043" xr:uid="{D3F96C02-5E7E-4B3B-90F3-CF5F29E4793F}"/>
    <cellStyle name="40% - Accent5 7 6" xfId="26901" xr:uid="{503B9CDA-4180-436B-9690-3609CDBDD3D3}"/>
    <cellStyle name="40% - Accent5 8" xfId="1932" xr:uid="{00000000-0005-0000-0000-0000DA060000}"/>
    <cellStyle name="40% - Accent5 8 2" xfId="4161" xr:uid="{00000000-0005-0000-0000-0000DB060000}"/>
    <cellStyle name="40% - Accent5 8 2 2" xfId="8384" xr:uid="{00000000-0005-0000-0000-0000DC060000}"/>
    <cellStyle name="40% - Accent5 8 2 2 2" xfId="25248" xr:uid="{0893576F-582C-409B-9AA2-1AFFBCB580FB}"/>
    <cellStyle name="40% - Accent5 8 2 2 3" xfId="16819" xr:uid="{0A401289-3297-4157-A7AE-E278186C5732}"/>
    <cellStyle name="40% - Accent5 8 2 2 4" xfId="33676" xr:uid="{EE02DB59-3B95-463F-AC3C-EE1C8157F2FB}"/>
    <cellStyle name="40% - Accent5 8 2 3" xfId="21030" xr:uid="{29F07845-3411-435D-9414-C466AB809ED2}"/>
    <cellStyle name="40% - Accent5 8 2 4" xfId="12601" xr:uid="{E556C108-C4CA-4EED-975E-11DF26BBDF1E}"/>
    <cellStyle name="40% - Accent5 8 2 5" xfId="29459" xr:uid="{DA9EBDCD-BA24-49AD-B7C4-D1F3A1DCD8BF}"/>
    <cellStyle name="40% - Accent5 8 3" xfId="6239" xr:uid="{00000000-0005-0000-0000-0000DD060000}"/>
    <cellStyle name="40% - Accent5 8 3 2" xfId="23103" xr:uid="{2D1CC2F1-17BA-489F-83A7-D688113ADC5D}"/>
    <cellStyle name="40% - Accent5 8 3 3" xfId="14674" xr:uid="{A5B9D157-91C7-4E65-A3A1-0D0DFE73AF1A}"/>
    <cellStyle name="40% - Accent5 8 3 4" xfId="31531" xr:uid="{EF898446-7115-41EE-AA70-DFCBBD3AA287}"/>
    <cellStyle name="40% - Accent5 8 4" xfId="18885" xr:uid="{057A962C-7571-4790-839C-AE97A82DA85E}"/>
    <cellStyle name="40% - Accent5 8 5" xfId="10456" xr:uid="{67130494-190F-485C-A76A-B67CD1D8BECB}"/>
    <cellStyle name="40% - Accent5 8 6" xfId="27314" xr:uid="{DF8E8C79-48C4-4E77-9F9E-A988DEFC58D1}"/>
    <cellStyle name="40% - Accent5 9" xfId="2345" xr:uid="{00000000-0005-0000-0000-0000DE060000}"/>
    <cellStyle name="40% - Accent5 9 2" xfId="6652" xr:uid="{00000000-0005-0000-0000-0000DF060000}"/>
    <cellStyle name="40% - Accent5 9 2 2" xfId="23516" xr:uid="{EBD01C2F-9F4B-495B-992D-40E0FA036E2D}"/>
    <cellStyle name="40% - Accent5 9 2 3" xfId="15087" xr:uid="{651BB56A-5EA0-465F-8100-2F56C53C135C}"/>
    <cellStyle name="40% - Accent5 9 2 4" xfId="31944" xr:uid="{2F142B07-3AE3-47F4-8C69-28241466568D}"/>
    <cellStyle name="40% - Accent5 9 3" xfId="19298" xr:uid="{134BE9F1-2092-4885-9DCC-83EDE06E85DC}"/>
    <cellStyle name="40% - Accent5 9 4" xfId="10869" xr:uid="{B6B1241F-5887-47C0-BC17-E35C2A383E44}"/>
    <cellStyle name="40% - Accent5 9 5" xfId="27727" xr:uid="{59D449DC-20DD-46F4-ACE7-195448D7CD21}"/>
    <cellStyle name="40% - Accent6" xfId="89" builtinId="51" customBuiltin="1"/>
    <cellStyle name="40% - Accent6 10" xfId="4594" xr:uid="{00000000-0005-0000-0000-0000E1060000}"/>
    <cellStyle name="40% - Accent6 10 2" xfId="21458" xr:uid="{1FF000E8-61A5-4277-BC1B-7AB1241BA299}"/>
    <cellStyle name="40% - Accent6 10 3" xfId="13029" xr:uid="{450E9CFC-7887-4AF1-B241-9BE279216768}"/>
    <cellStyle name="40% - Accent6 10 4" xfId="29886" xr:uid="{F6C74F5E-62F4-49AA-A46E-0ABF49B7BC94}"/>
    <cellStyle name="40% - Accent6 11" xfId="17240" xr:uid="{A19DAEDE-C47D-4027-8553-69231C2A2013}"/>
    <cellStyle name="40% - Accent6 12" xfId="8811" xr:uid="{CBE14EDC-E45C-4AD6-B3D5-96B97476FCCB}"/>
    <cellStyle name="40% - Accent6 13" xfId="25669" xr:uid="{7CC33D88-F43B-4B42-A42D-AA76DF182B46}"/>
    <cellStyle name="40% - Accent6 2" xfId="90" xr:uid="{00000000-0005-0000-0000-0000E2060000}"/>
    <cellStyle name="40% - Accent6 2 10" xfId="17241" xr:uid="{254357AE-5DF9-4837-80F1-0B966DF1B17B}"/>
    <cellStyle name="40% - Accent6 2 11" xfId="8812" xr:uid="{B8B13B03-F6A7-417E-BB51-830C1F1D13AB}"/>
    <cellStyle name="40% - Accent6 2 12" xfId="25670" xr:uid="{5A3DF557-973B-438A-BB77-2FB1012A004A}"/>
    <cellStyle name="40% - Accent6 2 2" xfId="91" xr:uid="{00000000-0005-0000-0000-0000E3060000}"/>
    <cellStyle name="40% - Accent6 2 2 10" xfId="8813" xr:uid="{81316E63-7ED6-4CF6-B802-AECA7B7025F1}"/>
    <cellStyle name="40% - Accent6 2 2 11" xfId="25671" xr:uid="{D4C33A8D-C12A-47E3-A90B-DC41508CF27A}"/>
    <cellStyle name="40% - Accent6 2 2 2" xfId="92" xr:uid="{00000000-0005-0000-0000-0000E4060000}"/>
    <cellStyle name="40% - Accent6 2 2 2 10" xfId="25672" xr:uid="{B790BDF4-746E-45EC-910D-C58BA6860E67}"/>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2 2 2" xfId="24020" xr:uid="{3409DD07-2935-40A3-BB16-9B52CDC0775E}"/>
    <cellStyle name="40% - Accent6 2 2 2 2 2 2 3" xfId="15591" xr:uid="{DE577963-3365-471B-8DE5-3FCFE91954DD}"/>
    <cellStyle name="40% - Accent6 2 2 2 2 2 2 4" xfId="32448" xr:uid="{004FEF96-2149-41EF-A8B8-12964049D706}"/>
    <cellStyle name="40% - Accent6 2 2 2 2 2 3" xfId="19802" xr:uid="{EF28B682-3A56-4E8A-8480-D8DD13FF2FD9}"/>
    <cellStyle name="40% - Accent6 2 2 2 2 2 4" xfId="11373" xr:uid="{B87BE902-C522-43C6-BA44-2541F0BEFE1B}"/>
    <cellStyle name="40% - Accent6 2 2 2 2 2 5" xfId="28231" xr:uid="{7F8BB48D-9278-4ACF-8EF1-70F08CC6A5F5}"/>
    <cellStyle name="40% - Accent6 2 2 2 2 3" xfId="5011" xr:uid="{00000000-0005-0000-0000-0000E8060000}"/>
    <cellStyle name="40% - Accent6 2 2 2 2 3 2" xfId="21875" xr:uid="{37193DAB-FA44-4676-8FFA-4A5FC873D907}"/>
    <cellStyle name="40% - Accent6 2 2 2 2 3 3" xfId="13446" xr:uid="{8D4F0370-FB77-4CA8-9E9D-61F2F94520E0}"/>
    <cellStyle name="40% - Accent6 2 2 2 2 3 4" xfId="30303" xr:uid="{EC3112FE-E1B1-49C3-93E8-F72BC084D96E}"/>
    <cellStyle name="40% - Accent6 2 2 2 2 4" xfId="17657" xr:uid="{018C1B02-98B9-4D78-867A-BA627F9323EC}"/>
    <cellStyle name="40% - Accent6 2 2 2 2 5" xfId="9228" xr:uid="{B13AD8BA-8BAE-4930-9C6A-474CB616FD2C}"/>
    <cellStyle name="40% - Accent6 2 2 2 2 6" xfId="26086" xr:uid="{3F49EC5E-CC80-4CF9-8B46-BF34F1BD46C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2 2 2" xfId="24433" xr:uid="{F7A23428-658F-4DF5-BEE7-67C4BA91F660}"/>
    <cellStyle name="40% - Accent6 2 2 2 3 2 2 3" xfId="16004" xr:uid="{9F15E832-D42E-4778-8116-00DCEEE9DC1F}"/>
    <cellStyle name="40% - Accent6 2 2 2 3 2 2 4" xfId="32861" xr:uid="{5E03128A-D30E-43F1-9DF8-821393E9BA8D}"/>
    <cellStyle name="40% - Accent6 2 2 2 3 2 3" xfId="20215" xr:uid="{A3BF4FC6-3AC7-4872-993D-71881C77DA52}"/>
    <cellStyle name="40% - Accent6 2 2 2 3 2 4" xfId="11786" xr:uid="{74B8FE1F-501C-44FE-A4C6-E66AB055517B}"/>
    <cellStyle name="40% - Accent6 2 2 2 3 2 5" xfId="28644" xr:uid="{6EE8ED38-CA0E-45D7-9EAF-76A288517EF1}"/>
    <cellStyle name="40% - Accent6 2 2 2 3 3" xfId="5424" xr:uid="{00000000-0005-0000-0000-0000EC060000}"/>
    <cellStyle name="40% - Accent6 2 2 2 3 3 2" xfId="22288" xr:uid="{41FE2B18-BE34-4342-A7E6-3D1F25632026}"/>
    <cellStyle name="40% - Accent6 2 2 2 3 3 3" xfId="13859" xr:uid="{38D93B5B-F3DD-4DFF-9C4C-E7FB62473B6C}"/>
    <cellStyle name="40% - Accent6 2 2 2 3 3 4" xfId="30716" xr:uid="{8B00C7A6-3DF4-4028-ADFC-80B4EB9E99FE}"/>
    <cellStyle name="40% - Accent6 2 2 2 3 4" xfId="18070" xr:uid="{C66EDBF1-9104-4D29-A3AA-F39064409281}"/>
    <cellStyle name="40% - Accent6 2 2 2 3 5" xfId="9641" xr:uid="{4D85FB19-592F-4334-8F04-F71D3107648D}"/>
    <cellStyle name="40% - Accent6 2 2 2 3 6" xfId="26499" xr:uid="{98D89376-219F-499E-9FCB-59393E98A555}"/>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2 2 2" xfId="24846" xr:uid="{27AE1F69-2560-4A7B-9C1D-B68FC45BBA27}"/>
    <cellStyle name="40% - Accent6 2 2 2 4 2 2 3" xfId="16417" xr:uid="{E4668C11-C206-45CB-9F82-A897D6A7D925}"/>
    <cellStyle name="40% - Accent6 2 2 2 4 2 2 4" xfId="33274" xr:uid="{7E2F760E-F829-4D44-B6FB-6F1E4D6532CC}"/>
    <cellStyle name="40% - Accent6 2 2 2 4 2 3" xfId="20628" xr:uid="{3A3DC4FC-D893-47EE-9624-333905496033}"/>
    <cellStyle name="40% - Accent6 2 2 2 4 2 4" xfId="12199" xr:uid="{05D91448-6DC0-47F0-895D-FE577533BD33}"/>
    <cellStyle name="40% - Accent6 2 2 2 4 2 5" xfId="29057" xr:uid="{0E1F1433-6BC8-4329-A663-BAD516A876D6}"/>
    <cellStyle name="40% - Accent6 2 2 2 4 3" xfId="5837" xr:uid="{00000000-0005-0000-0000-0000F0060000}"/>
    <cellStyle name="40% - Accent6 2 2 2 4 3 2" xfId="22701" xr:uid="{D6BBDC0D-22D9-466A-9432-ED09A529A9DD}"/>
    <cellStyle name="40% - Accent6 2 2 2 4 3 3" xfId="14272" xr:uid="{E804F5E8-4271-4E46-BECA-D327AA3B922A}"/>
    <cellStyle name="40% - Accent6 2 2 2 4 3 4" xfId="31129" xr:uid="{721C04DF-6943-421B-A133-94F817FEF405}"/>
    <cellStyle name="40% - Accent6 2 2 2 4 4" xfId="18483" xr:uid="{B42A654C-610B-42DC-A5AC-9D8487436408}"/>
    <cellStyle name="40% - Accent6 2 2 2 4 5" xfId="10054" xr:uid="{3BE77F55-ADDD-4141-AE2E-8863356E7A26}"/>
    <cellStyle name="40% - Accent6 2 2 2 4 6" xfId="26912" xr:uid="{4FECE99A-56C7-4E7A-8378-24759AE56FD4}"/>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2 2 2" xfId="25259" xr:uid="{EDDCBD85-8029-423E-B42B-DBCD3BD9BF73}"/>
    <cellStyle name="40% - Accent6 2 2 2 5 2 2 3" xfId="16830" xr:uid="{03D7D25F-1C4C-43EA-8F34-053BBF0A7B11}"/>
    <cellStyle name="40% - Accent6 2 2 2 5 2 2 4" xfId="33687" xr:uid="{1784C29E-4A3B-4AD8-B8A9-607EAB079CCA}"/>
    <cellStyle name="40% - Accent6 2 2 2 5 2 3" xfId="21041" xr:uid="{5A356C60-A007-45E6-BB3F-23AE2F9902B3}"/>
    <cellStyle name="40% - Accent6 2 2 2 5 2 4" xfId="12612" xr:uid="{69C32F62-70D1-4D84-AFB4-9EE5FEF2D488}"/>
    <cellStyle name="40% - Accent6 2 2 2 5 2 5" xfId="29470" xr:uid="{CA10D6A4-9D06-4989-856E-ED2EE4E4088A}"/>
    <cellStyle name="40% - Accent6 2 2 2 5 3" xfId="6250" xr:uid="{00000000-0005-0000-0000-0000F4060000}"/>
    <cellStyle name="40% - Accent6 2 2 2 5 3 2" xfId="23114" xr:uid="{CCE8DD81-8729-4989-8FB4-62AAEEFB6718}"/>
    <cellStyle name="40% - Accent6 2 2 2 5 3 3" xfId="14685" xr:uid="{FCF56FBA-FEA8-4AFC-A72A-3E1B92D112DD}"/>
    <cellStyle name="40% - Accent6 2 2 2 5 3 4" xfId="31542" xr:uid="{55325631-D80E-4D23-B464-39801B68D0E3}"/>
    <cellStyle name="40% - Accent6 2 2 2 5 4" xfId="18896" xr:uid="{C0A9A61C-103C-41EA-9B19-C8FE592CD82F}"/>
    <cellStyle name="40% - Accent6 2 2 2 5 5" xfId="10467" xr:uid="{6190A92C-4098-436C-A842-8EE07648BF33}"/>
    <cellStyle name="40% - Accent6 2 2 2 5 6" xfId="27325" xr:uid="{CB8A947B-049E-41C3-AE03-27754832E380}"/>
    <cellStyle name="40% - Accent6 2 2 2 6" xfId="2356" xr:uid="{00000000-0005-0000-0000-0000F5060000}"/>
    <cellStyle name="40% - Accent6 2 2 2 6 2" xfId="6663" xr:uid="{00000000-0005-0000-0000-0000F6060000}"/>
    <cellStyle name="40% - Accent6 2 2 2 6 2 2" xfId="23527" xr:uid="{498BA344-22F2-4F5A-BCEA-1A07F1E24888}"/>
    <cellStyle name="40% - Accent6 2 2 2 6 2 3" xfId="15098" xr:uid="{F76E2A45-4DB2-4E8F-BC51-A44164BD7AC7}"/>
    <cellStyle name="40% - Accent6 2 2 2 6 2 4" xfId="31955" xr:uid="{B53ACDF6-A7F3-4AE5-814D-77066311B90F}"/>
    <cellStyle name="40% - Accent6 2 2 2 6 3" xfId="19309" xr:uid="{5F47ADBF-65CD-4CAD-9FFE-01373E85D09E}"/>
    <cellStyle name="40% - Accent6 2 2 2 6 4" xfId="10880" xr:uid="{8FD3EF2D-D270-4F94-9C30-1FD172394F5F}"/>
    <cellStyle name="40% - Accent6 2 2 2 6 5" xfId="27738" xr:uid="{0B885FF4-CC1C-4849-A9D7-C8C2D94AB66C}"/>
    <cellStyle name="40% - Accent6 2 2 2 7" xfId="4597" xr:uid="{00000000-0005-0000-0000-0000F7060000}"/>
    <cellStyle name="40% - Accent6 2 2 2 7 2" xfId="21461" xr:uid="{9CC6E21F-051C-480A-ACC9-1863D21DB31B}"/>
    <cellStyle name="40% - Accent6 2 2 2 7 3" xfId="13032" xr:uid="{E4260985-A0E1-44F3-B5E8-712C4CE937D7}"/>
    <cellStyle name="40% - Accent6 2 2 2 7 4" xfId="29889" xr:uid="{4E4E5E71-E985-420D-9044-A72EA9C0E022}"/>
    <cellStyle name="40% - Accent6 2 2 2 8" xfId="17243" xr:uid="{83E38EFB-269F-4177-BC7A-7A53CECA4602}"/>
    <cellStyle name="40% - Accent6 2 2 2 9" xfId="8814" xr:uid="{DABF0DBD-98D7-496B-AA4D-B0E5121B3CC9}"/>
    <cellStyle name="40% - Accent6 2 2 3" xfId="661" xr:uid="{00000000-0005-0000-0000-0000F8060000}"/>
    <cellStyle name="40% - Accent6 2 2 3 2" xfId="2932" xr:uid="{00000000-0005-0000-0000-0000F9060000}"/>
    <cellStyle name="40% - Accent6 2 2 3 2 2" xfId="7155" xr:uid="{00000000-0005-0000-0000-0000FA060000}"/>
    <cellStyle name="40% - Accent6 2 2 3 2 2 2" xfId="24019" xr:uid="{41A68FD9-F3B1-4AF9-80C1-8B576BE919A0}"/>
    <cellStyle name="40% - Accent6 2 2 3 2 2 3" xfId="15590" xr:uid="{ACC3C45B-67DD-4D8C-86FF-27B9D66304DE}"/>
    <cellStyle name="40% - Accent6 2 2 3 2 2 4" xfId="32447" xr:uid="{CCCCDAFA-5435-48ED-A38F-B263D43142F4}"/>
    <cellStyle name="40% - Accent6 2 2 3 2 3" xfId="19801" xr:uid="{BD76473D-9588-45D7-8BFF-EAA912EEB187}"/>
    <cellStyle name="40% - Accent6 2 2 3 2 4" xfId="11372" xr:uid="{F6EB88ED-715B-40AC-ACAC-88ED0072E4A7}"/>
    <cellStyle name="40% - Accent6 2 2 3 2 5" xfId="28230" xr:uid="{D9D04280-AC6E-4346-8675-0C04A7F4DEB1}"/>
    <cellStyle name="40% - Accent6 2 2 3 3" xfId="5010" xr:uid="{00000000-0005-0000-0000-0000FB060000}"/>
    <cellStyle name="40% - Accent6 2 2 3 3 2" xfId="21874" xr:uid="{807D77C2-CCC5-4270-A95F-AADC8D64FC8C}"/>
    <cellStyle name="40% - Accent6 2 2 3 3 3" xfId="13445" xr:uid="{2AB1934B-B668-4948-87A0-14E6374D08CF}"/>
    <cellStyle name="40% - Accent6 2 2 3 3 4" xfId="30302" xr:uid="{D9C817C3-5C6A-4562-B27F-0C4A91B50D3C}"/>
    <cellStyle name="40% - Accent6 2 2 3 4" xfId="17656" xr:uid="{D83F2488-DCFF-48DF-B9F0-43A9F3B6FBBB}"/>
    <cellStyle name="40% - Accent6 2 2 3 5" xfId="9227" xr:uid="{88B66D71-ED59-4E1E-A10B-2A05CF947CC7}"/>
    <cellStyle name="40% - Accent6 2 2 3 6" xfId="26085" xr:uid="{245AA31D-23CD-4639-8B44-53426CDCCC5F}"/>
    <cellStyle name="40% - Accent6 2 2 4" xfId="1114" xr:uid="{00000000-0005-0000-0000-0000FC060000}"/>
    <cellStyle name="40% - Accent6 2 2 4 2" xfId="3345" xr:uid="{00000000-0005-0000-0000-0000FD060000}"/>
    <cellStyle name="40% - Accent6 2 2 4 2 2" xfId="7568" xr:uid="{00000000-0005-0000-0000-0000FE060000}"/>
    <cellStyle name="40% - Accent6 2 2 4 2 2 2" xfId="24432" xr:uid="{301107C7-27EC-4868-A480-5151073EBC48}"/>
    <cellStyle name="40% - Accent6 2 2 4 2 2 3" xfId="16003" xr:uid="{2D92191F-F223-4D86-BC78-D582CCD74B83}"/>
    <cellStyle name="40% - Accent6 2 2 4 2 2 4" xfId="32860" xr:uid="{4C1F136A-D89A-4494-A762-AE54A592AD31}"/>
    <cellStyle name="40% - Accent6 2 2 4 2 3" xfId="20214" xr:uid="{BBE46970-8B17-4D65-A082-FB8E65241C70}"/>
    <cellStyle name="40% - Accent6 2 2 4 2 4" xfId="11785" xr:uid="{315BF027-7870-46ED-85B8-8C4477E29826}"/>
    <cellStyle name="40% - Accent6 2 2 4 2 5" xfId="28643" xr:uid="{DD33A019-72BE-49CB-9A02-1F2538EDFBDB}"/>
    <cellStyle name="40% - Accent6 2 2 4 3" xfId="5423" xr:uid="{00000000-0005-0000-0000-0000FF060000}"/>
    <cellStyle name="40% - Accent6 2 2 4 3 2" xfId="22287" xr:uid="{46FAFAC5-B7CF-44FE-8A17-7A1B4DBBC737}"/>
    <cellStyle name="40% - Accent6 2 2 4 3 3" xfId="13858" xr:uid="{F20ECA8E-D1E1-4C18-B864-151728159E83}"/>
    <cellStyle name="40% - Accent6 2 2 4 3 4" xfId="30715" xr:uid="{C6A25D04-6666-4C23-A12C-52BF117241F4}"/>
    <cellStyle name="40% - Accent6 2 2 4 4" xfId="18069" xr:uid="{FB52F190-E8E5-41A8-9D4D-79F42DE410C9}"/>
    <cellStyle name="40% - Accent6 2 2 4 5" xfId="9640" xr:uid="{6202E391-F677-4B7E-8913-6CEB168194F1}"/>
    <cellStyle name="40% - Accent6 2 2 4 6" xfId="26498" xr:uid="{DA3156D4-1908-4E69-901D-943D954BEB08}"/>
    <cellStyle name="40% - Accent6 2 2 5" xfId="1528" xr:uid="{00000000-0005-0000-0000-000000070000}"/>
    <cellStyle name="40% - Accent6 2 2 5 2" xfId="3758" xr:uid="{00000000-0005-0000-0000-000001070000}"/>
    <cellStyle name="40% - Accent6 2 2 5 2 2" xfId="7981" xr:uid="{00000000-0005-0000-0000-000002070000}"/>
    <cellStyle name="40% - Accent6 2 2 5 2 2 2" xfId="24845" xr:uid="{89999961-8461-42D5-A014-A6F0D5FD1F57}"/>
    <cellStyle name="40% - Accent6 2 2 5 2 2 3" xfId="16416" xr:uid="{23A1FBCA-C735-456B-9DAA-5108F2F1AA7F}"/>
    <cellStyle name="40% - Accent6 2 2 5 2 2 4" xfId="33273" xr:uid="{9AF215E8-AE0F-4414-9AEE-6CDD7B6A4068}"/>
    <cellStyle name="40% - Accent6 2 2 5 2 3" xfId="20627" xr:uid="{DCF3C03D-CA0F-40D9-A76C-E07E0C0F9785}"/>
    <cellStyle name="40% - Accent6 2 2 5 2 4" xfId="12198" xr:uid="{DD305958-A8AF-403B-BB88-29ACDEB10014}"/>
    <cellStyle name="40% - Accent6 2 2 5 2 5" xfId="29056" xr:uid="{B416D6B4-ACE0-47BB-AB9F-AF6742E86278}"/>
    <cellStyle name="40% - Accent6 2 2 5 3" xfId="5836" xr:uid="{00000000-0005-0000-0000-000003070000}"/>
    <cellStyle name="40% - Accent6 2 2 5 3 2" xfId="22700" xr:uid="{FBF2B3D4-B557-4110-AA04-C9DA7ED3FC40}"/>
    <cellStyle name="40% - Accent6 2 2 5 3 3" xfId="14271" xr:uid="{62CD6ED0-2CFD-4B8B-B0D4-47AD967332CA}"/>
    <cellStyle name="40% - Accent6 2 2 5 3 4" xfId="31128" xr:uid="{7A090192-BB52-492F-AEB7-FF42CFB9B6F9}"/>
    <cellStyle name="40% - Accent6 2 2 5 4" xfId="18482" xr:uid="{9874A343-65E8-4EBB-BF41-8D8A82ECD879}"/>
    <cellStyle name="40% - Accent6 2 2 5 5" xfId="10053" xr:uid="{8C9959DC-28A1-485F-89D7-59569A6EED23}"/>
    <cellStyle name="40% - Accent6 2 2 5 6" xfId="26911" xr:uid="{4D69F948-E00D-48D6-8FA5-18D53A2C4D69}"/>
    <cellStyle name="40% - Accent6 2 2 6" xfId="1942" xr:uid="{00000000-0005-0000-0000-000004070000}"/>
    <cellStyle name="40% - Accent6 2 2 6 2" xfId="4171" xr:uid="{00000000-0005-0000-0000-000005070000}"/>
    <cellStyle name="40% - Accent6 2 2 6 2 2" xfId="8394" xr:uid="{00000000-0005-0000-0000-000006070000}"/>
    <cellStyle name="40% - Accent6 2 2 6 2 2 2" xfId="25258" xr:uid="{F38BE0A0-CECE-4615-970E-A8DB15CCC6B5}"/>
    <cellStyle name="40% - Accent6 2 2 6 2 2 3" xfId="16829" xr:uid="{F65AA424-5849-4C89-ACA1-FB9BA9C8BB5D}"/>
    <cellStyle name="40% - Accent6 2 2 6 2 2 4" xfId="33686" xr:uid="{952A830B-7A4A-427C-BA08-53A0C4C3A6F8}"/>
    <cellStyle name="40% - Accent6 2 2 6 2 3" xfId="21040" xr:uid="{9F927C56-C4BF-4B4D-B59D-6BB1D4B5A3F2}"/>
    <cellStyle name="40% - Accent6 2 2 6 2 4" xfId="12611" xr:uid="{15A89DE7-C678-4E95-BE68-9AD374D29093}"/>
    <cellStyle name="40% - Accent6 2 2 6 2 5" xfId="29469" xr:uid="{7E0B1884-F638-4ED4-89F4-8A78A1080ACE}"/>
    <cellStyle name="40% - Accent6 2 2 6 3" xfId="6249" xr:uid="{00000000-0005-0000-0000-000007070000}"/>
    <cellStyle name="40% - Accent6 2 2 6 3 2" xfId="23113" xr:uid="{99E00679-A6F1-4B2A-A32D-A36E1940839F}"/>
    <cellStyle name="40% - Accent6 2 2 6 3 3" xfId="14684" xr:uid="{6BAE8146-F47F-45DA-A55A-CD32F7C3533E}"/>
    <cellStyle name="40% - Accent6 2 2 6 3 4" xfId="31541" xr:uid="{F502A2FB-D2BB-4E7E-B32C-DF08EB6828BA}"/>
    <cellStyle name="40% - Accent6 2 2 6 4" xfId="18895" xr:uid="{F59553E3-E2D9-430D-B7A5-389EC98F6742}"/>
    <cellStyle name="40% - Accent6 2 2 6 5" xfId="10466" xr:uid="{CD72F383-CC52-4441-9B4B-57352D6F9B71}"/>
    <cellStyle name="40% - Accent6 2 2 6 6" xfId="27324" xr:uid="{78AC1D14-ACC3-4CB9-88B0-2E900336063E}"/>
    <cellStyle name="40% - Accent6 2 2 7" xfId="2355" xr:uid="{00000000-0005-0000-0000-000008070000}"/>
    <cellStyle name="40% - Accent6 2 2 7 2" xfId="6662" xr:uid="{00000000-0005-0000-0000-000009070000}"/>
    <cellStyle name="40% - Accent6 2 2 7 2 2" xfId="23526" xr:uid="{8094C413-1F5B-46E6-B86D-E3EFFCE049D4}"/>
    <cellStyle name="40% - Accent6 2 2 7 2 3" xfId="15097" xr:uid="{7D866718-CABC-457F-BBFA-5198FEFE791D}"/>
    <cellStyle name="40% - Accent6 2 2 7 2 4" xfId="31954" xr:uid="{5BE6ED1C-FD0C-4D64-8125-FD1AD60670D3}"/>
    <cellStyle name="40% - Accent6 2 2 7 3" xfId="19308" xr:uid="{E962CCB9-C6B6-4519-B76A-B96BD126F188}"/>
    <cellStyle name="40% - Accent6 2 2 7 4" xfId="10879" xr:uid="{A6D6C7D0-BEE4-40C3-A04A-6FE185AE40D3}"/>
    <cellStyle name="40% - Accent6 2 2 7 5" xfId="27737" xr:uid="{D92B8C00-D17B-44EE-A7FA-84C3B48074AC}"/>
    <cellStyle name="40% - Accent6 2 2 8" xfId="4596" xr:uid="{00000000-0005-0000-0000-00000A070000}"/>
    <cellStyle name="40% - Accent6 2 2 8 2" xfId="21460" xr:uid="{CD8B84D2-A1CD-4986-8733-AE7FD13197DB}"/>
    <cellStyle name="40% - Accent6 2 2 8 3" xfId="13031" xr:uid="{6297345D-88A1-4342-A127-16AF46D7C120}"/>
    <cellStyle name="40% - Accent6 2 2 8 4" xfId="29888" xr:uid="{BDC7A01B-722F-4FD2-A1B5-2A2DE65525E6}"/>
    <cellStyle name="40% - Accent6 2 2 9" xfId="17242" xr:uid="{559969D2-0382-4EBD-B098-C5EDE01DE87B}"/>
    <cellStyle name="40% - Accent6 2 3" xfId="93" xr:uid="{00000000-0005-0000-0000-00000B070000}"/>
    <cellStyle name="40% - Accent6 2 3 10" xfId="25673" xr:uid="{A411043B-94A6-4DF9-A67C-562E6982B41C}"/>
    <cellStyle name="40% - Accent6 2 3 2" xfId="663" xr:uid="{00000000-0005-0000-0000-00000C070000}"/>
    <cellStyle name="40% - Accent6 2 3 2 2" xfId="2934" xr:uid="{00000000-0005-0000-0000-00000D070000}"/>
    <cellStyle name="40% - Accent6 2 3 2 2 2" xfId="7157" xr:uid="{00000000-0005-0000-0000-00000E070000}"/>
    <cellStyle name="40% - Accent6 2 3 2 2 2 2" xfId="24021" xr:uid="{C2EDCA71-12DE-43C3-B7C4-3B6F8A6914C4}"/>
    <cellStyle name="40% - Accent6 2 3 2 2 2 3" xfId="15592" xr:uid="{64269C27-DC75-412A-966D-9386ED29304C}"/>
    <cellStyle name="40% - Accent6 2 3 2 2 2 4" xfId="32449" xr:uid="{45F04CBC-9AAF-429F-B9DF-F75438A3F606}"/>
    <cellStyle name="40% - Accent6 2 3 2 2 3" xfId="19803" xr:uid="{C40D389B-43B0-4341-96BF-91419D0DED80}"/>
    <cellStyle name="40% - Accent6 2 3 2 2 4" xfId="11374" xr:uid="{A209736D-89C3-463C-9E59-4FF5D4C36BF2}"/>
    <cellStyle name="40% - Accent6 2 3 2 2 5" xfId="28232" xr:uid="{BD6BA93A-9093-47B5-842B-A2F437949EA7}"/>
    <cellStyle name="40% - Accent6 2 3 2 3" xfId="5012" xr:uid="{00000000-0005-0000-0000-00000F070000}"/>
    <cellStyle name="40% - Accent6 2 3 2 3 2" xfId="21876" xr:uid="{12038EC5-05F6-4EC7-B646-A2E6DA761EBA}"/>
    <cellStyle name="40% - Accent6 2 3 2 3 3" xfId="13447" xr:uid="{00C8FB8A-5611-4AA8-8C84-F30651C3BC12}"/>
    <cellStyle name="40% - Accent6 2 3 2 3 4" xfId="30304" xr:uid="{C2ED3D47-113B-4D61-8C91-7CCD4E5DDEBB}"/>
    <cellStyle name="40% - Accent6 2 3 2 4" xfId="17658" xr:uid="{F9605E2F-096B-4599-8D00-AA30D8159690}"/>
    <cellStyle name="40% - Accent6 2 3 2 5" xfId="9229" xr:uid="{96EAD68F-CD73-488B-86B0-22DEA4DBC3FA}"/>
    <cellStyle name="40% - Accent6 2 3 2 6" xfId="26087" xr:uid="{5EF0CB77-218F-4089-899B-BE83886F8630}"/>
    <cellStyle name="40% - Accent6 2 3 3" xfId="1116" xr:uid="{00000000-0005-0000-0000-000010070000}"/>
    <cellStyle name="40% - Accent6 2 3 3 2" xfId="3347" xr:uid="{00000000-0005-0000-0000-000011070000}"/>
    <cellStyle name="40% - Accent6 2 3 3 2 2" xfId="7570" xr:uid="{00000000-0005-0000-0000-000012070000}"/>
    <cellStyle name="40% - Accent6 2 3 3 2 2 2" xfId="24434" xr:uid="{10794E3C-AC10-4BD3-9591-9DC8DDA44619}"/>
    <cellStyle name="40% - Accent6 2 3 3 2 2 3" xfId="16005" xr:uid="{296F3083-07F8-469B-B6E1-C0A920F5F41B}"/>
    <cellStyle name="40% - Accent6 2 3 3 2 2 4" xfId="32862" xr:uid="{EB576087-2E89-46B3-8B88-9DCD0C89AC92}"/>
    <cellStyle name="40% - Accent6 2 3 3 2 3" xfId="20216" xr:uid="{9E59B732-6BEA-42E4-B144-F65D728D3A2B}"/>
    <cellStyle name="40% - Accent6 2 3 3 2 4" xfId="11787" xr:uid="{FBACBCB1-B0E7-4A1A-B9F1-6CA2FAA66A54}"/>
    <cellStyle name="40% - Accent6 2 3 3 2 5" xfId="28645" xr:uid="{63E16588-6D46-4305-9184-D4CF7A7365AC}"/>
    <cellStyle name="40% - Accent6 2 3 3 3" xfId="5425" xr:uid="{00000000-0005-0000-0000-000013070000}"/>
    <cellStyle name="40% - Accent6 2 3 3 3 2" xfId="22289" xr:uid="{832FA26A-853F-44C2-9A3F-06ECC828D3FB}"/>
    <cellStyle name="40% - Accent6 2 3 3 3 3" xfId="13860" xr:uid="{57150A5D-8C06-44D1-9CB8-87FCF065244D}"/>
    <cellStyle name="40% - Accent6 2 3 3 3 4" xfId="30717" xr:uid="{C7700187-9255-4727-9C2F-523A0B5E4277}"/>
    <cellStyle name="40% - Accent6 2 3 3 4" xfId="18071" xr:uid="{44A0B194-E4CE-418A-AC54-4D5E0315D035}"/>
    <cellStyle name="40% - Accent6 2 3 3 5" xfId="9642" xr:uid="{7CF7B0BF-B74B-4AF9-8968-DBCF884A3A9C}"/>
    <cellStyle name="40% - Accent6 2 3 3 6" xfId="26500" xr:uid="{ABFD4134-0C49-4A94-8F26-D187223D9D0E}"/>
    <cellStyle name="40% - Accent6 2 3 4" xfId="1530" xr:uid="{00000000-0005-0000-0000-000014070000}"/>
    <cellStyle name="40% - Accent6 2 3 4 2" xfId="3760" xr:uid="{00000000-0005-0000-0000-000015070000}"/>
    <cellStyle name="40% - Accent6 2 3 4 2 2" xfId="7983" xr:uid="{00000000-0005-0000-0000-000016070000}"/>
    <cellStyle name="40% - Accent6 2 3 4 2 2 2" xfId="24847" xr:uid="{2B63C4E8-3408-4FAF-A741-9542CBF66FF8}"/>
    <cellStyle name="40% - Accent6 2 3 4 2 2 3" xfId="16418" xr:uid="{99382023-AAEB-44B1-9551-358E1C46F60C}"/>
    <cellStyle name="40% - Accent6 2 3 4 2 2 4" xfId="33275" xr:uid="{15BEDDFA-4BC4-41CE-B40E-6BA759D606B3}"/>
    <cellStyle name="40% - Accent6 2 3 4 2 3" xfId="20629" xr:uid="{7642AD96-69EF-4D25-BE8C-287735F8FEC8}"/>
    <cellStyle name="40% - Accent6 2 3 4 2 4" xfId="12200" xr:uid="{530E5EA9-F3E5-4E60-9365-30E306039DC3}"/>
    <cellStyle name="40% - Accent6 2 3 4 2 5" xfId="29058" xr:uid="{2E891D29-0341-43B1-A7D6-31FCD55A28FA}"/>
    <cellStyle name="40% - Accent6 2 3 4 3" xfId="5838" xr:uid="{00000000-0005-0000-0000-000017070000}"/>
    <cellStyle name="40% - Accent6 2 3 4 3 2" xfId="22702" xr:uid="{FCAB0361-FB3B-466A-A712-93A6C9504A9A}"/>
    <cellStyle name="40% - Accent6 2 3 4 3 3" xfId="14273" xr:uid="{07FE16A6-8F36-4825-8720-B5F6E82E1DB3}"/>
    <cellStyle name="40% - Accent6 2 3 4 3 4" xfId="31130" xr:uid="{44F60150-F0FE-4411-82EC-072F5BDF6CBE}"/>
    <cellStyle name="40% - Accent6 2 3 4 4" xfId="18484" xr:uid="{B21335B3-9045-418E-A321-33A35257588D}"/>
    <cellStyle name="40% - Accent6 2 3 4 5" xfId="10055" xr:uid="{009A30C1-7B86-4AA3-B4DF-B5A23661AD8F}"/>
    <cellStyle name="40% - Accent6 2 3 4 6" xfId="26913" xr:uid="{C6D85F76-BDF0-4FA8-97E8-6811441B3F92}"/>
    <cellStyle name="40% - Accent6 2 3 5" xfId="1944" xr:uid="{00000000-0005-0000-0000-000018070000}"/>
    <cellStyle name="40% - Accent6 2 3 5 2" xfId="4173" xr:uid="{00000000-0005-0000-0000-000019070000}"/>
    <cellStyle name="40% - Accent6 2 3 5 2 2" xfId="8396" xr:uid="{00000000-0005-0000-0000-00001A070000}"/>
    <cellStyle name="40% - Accent6 2 3 5 2 2 2" xfId="25260" xr:uid="{11AAFEB7-6349-4A07-BC1C-9E6FE31123C9}"/>
    <cellStyle name="40% - Accent6 2 3 5 2 2 3" xfId="16831" xr:uid="{92DE33C4-9ABD-48FD-AD5F-C4044BA28BEF}"/>
    <cellStyle name="40% - Accent6 2 3 5 2 2 4" xfId="33688" xr:uid="{782F0DCC-9AA5-4629-A568-71403891EE07}"/>
    <cellStyle name="40% - Accent6 2 3 5 2 3" xfId="21042" xr:uid="{EA6B156E-0D8B-4127-BC0F-649335245931}"/>
    <cellStyle name="40% - Accent6 2 3 5 2 4" xfId="12613" xr:uid="{6EF5DD22-A5A9-4ABA-A870-D7EBFF088879}"/>
    <cellStyle name="40% - Accent6 2 3 5 2 5" xfId="29471" xr:uid="{5C9F1785-3296-4BFA-A182-7C4C755A9F99}"/>
    <cellStyle name="40% - Accent6 2 3 5 3" xfId="6251" xr:uid="{00000000-0005-0000-0000-00001B070000}"/>
    <cellStyle name="40% - Accent6 2 3 5 3 2" xfId="23115" xr:uid="{8AD66B28-AFD5-45E1-879E-2A4B9BC2AD83}"/>
    <cellStyle name="40% - Accent6 2 3 5 3 3" xfId="14686" xr:uid="{4456175E-97D1-4524-AC0E-84CC07E4B519}"/>
    <cellStyle name="40% - Accent6 2 3 5 3 4" xfId="31543" xr:uid="{0F4902B3-572D-4EA6-B553-A43EAC351BD0}"/>
    <cellStyle name="40% - Accent6 2 3 5 4" xfId="18897" xr:uid="{6933903F-3FA2-4FC6-9C6B-D14A7BE5834A}"/>
    <cellStyle name="40% - Accent6 2 3 5 5" xfId="10468" xr:uid="{1F7025FB-1415-4413-AB29-33F3FBFF5D1F}"/>
    <cellStyle name="40% - Accent6 2 3 5 6" xfId="27326" xr:uid="{971A323E-2A3D-43F9-8388-2E1E96AC0203}"/>
    <cellStyle name="40% - Accent6 2 3 6" xfId="2357" xr:uid="{00000000-0005-0000-0000-00001C070000}"/>
    <cellStyle name="40% - Accent6 2 3 6 2" xfId="6664" xr:uid="{00000000-0005-0000-0000-00001D070000}"/>
    <cellStyle name="40% - Accent6 2 3 6 2 2" xfId="23528" xr:uid="{3D7FF984-51C8-4A47-A871-2BC6054AAE65}"/>
    <cellStyle name="40% - Accent6 2 3 6 2 3" xfId="15099" xr:uid="{313E6958-EBC7-4C87-A018-C191905AD898}"/>
    <cellStyle name="40% - Accent6 2 3 6 2 4" xfId="31956" xr:uid="{0AC3BAB4-2C34-435C-9CA1-7B13C5AB2E24}"/>
    <cellStyle name="40% - Accent6 2 3 6 3" xfId="19310" xr:uid="{9AE59F84-F976-450B-A809-92A61A81C843}"/>
    <cellStyle name="40% - Accent6 2 3 6 4" xfId="10881" xr:uid="{F015642E-6F07-4DD6-8C2C-27E99022ECFF}"/>
    <cellStyle name="40% - Accent6 2 3 6 5" xfId="27739" xr:uid="{1F801B65-2DEA-4894-AE49-C2B87503E945}"/>
    <cellStyle name="40% - Accent6 2 3 7" xfId="4598" xr:uid="{00000000-0005-0000-0000-00001E070000}"/>
    <cellStyle name="40% - Accent6 2 3 7 2" xfId="21462" xr:uid="{E1D255D6-EF4F-48D4-8D28-56B1C267820F}"/>
    <cellStyle name="40% - Accent6 2 3 7 3" xfId="13033" xr:uid="{CA532BF4-7325-4C12-B5E0-601635F54CD6}"/>
    <cellStyle name="40% - Accent6 2 3 7 4" xfId="29890" xr:uid="{4F7323D8-A4A6-4B95-9CBF-6212ECE347EF}"/>
    <cellStyle name="40% - Accent6 2 3 8" xfId="17244" xr:uid="{93971C24-8DF9-4640-9A6B-948878B575BE}"/>
    <cellStyle name="40% - Accent6 2 3 9" xfId="8815" xr:uid="{D9A0D2A1-2CD4-441F-9127-C9E60AF9C52F}"/>
    <cellStyle name="40% - Accent6 2 4" xfId="660" xr:uid="{00000000-0005-0000-0000-00001F070000}"/>
    <cellStyle name="40% - Accent6 2 4 2" xfId="2931" xr:uid="{00000000-0005-0000-0000-000020070000}"/>
    <cellStyle name="40% - Accent6 2 4 2 2" xfId="7154" xr:uid="{00000000-0005-0000-0000-000021070000}"/>
    <cellStyle name="40% - Accent6 2 4 2 2 2" xfId="24018" xr:uid="{24238C7A-7DA1-48C2-B673-4CA6EEB141B9}"/>
    <cellStyle name="40% - Accent6 2 4 2 2 3" xfId="15589" xr:uid="{47803226-819C-40C3-9D01-0C266D745165}"/>
    <cellStyle name="40% - Accent6 2 4 2 2 4" xfId="32446" xr:uid="{867A9FD7-6BC9-4560-AE84-A23459CB5631}"/>
    <cellStyle name="40% - Accent6 2 4 2 3" xfId="19800" xr:uid="{E14A02EF-3A79-42C1-B031-BAA54E60E284}"/>
    <cellStyle name="40% - Accent6 2 4 2 4" xfId="11371" xr:uid="{5AC161ED-4DA5-445A-9EBD-E92C448514D7}"/>
    <cellStyle name="40% - Accent6 2 4 2 5" xfId="28229" xr:uid="{668678BF-AC3E-45D1-9A17-5CEBC8F48B81}"/>
    <cellStyle name="40% - Accent6 2 4 3" xfId="5009" xr:uid="{00000000-0005-0000-0000-000022070000}"/>
    <cellStyle name="40% - Accent6 2 4 3 2" xfId="21873" xr:uid="{97EE9FED-2BC5-4E4A-8F2E-8DACB4B47058}"/>
    <cellStyle name="40% - Accent6 2 4 3 3" xfId="13444" xr:uid="{F8F1FC82-7F56-47DA-82EF-1B68A87DEA56}"/>
    <cellStyle name="40% - Accent6 2 4 3 4" xfId="30301" xr:uid="{EF93AAF3-3599-4681-A8B1-4F3AF2C3973F}"/>
    <cellStyle name="40% - Accent6 2 4 4" xfId="17655" xr:uid="{35101460-D054-49FD-BB3D-3A427985A455}"/>
    <cellStyle name="40% - Accent6 2 4 5" xfId="9226" xr:uid="{CA4943B9-32A4-4315-BCB0-D1EFE26DA04F}"/>
    <cellStyle name="40% - Accent6 2 4 6" xfId="26084" xr:uid="{30B678E4-75B3-45E4-98A1-77BFF2D44B85}"/>
    <cellStyle name="40% - Accent6 2 5" xfId="1113" xr:uid="{00000000-0005-0000-0000-000023070000}"/>
    <cellStyle name="40% - Accent6 2 5 2" xfId="3344" xr:uid="{00000000-0005-0000-0000-000024070000}"/>
    <cellStyle name="40% - Accent6 2 5 2 2" xfId="7567" xr:uid="{00000000-0005-0000-0000-000025070000}"/>
    <cellStyle name="40% - Accent6 2 5 2 2 2" xfId="24431" xr:uid="{20DBDF7E-13E4-47D1-B4D1-9B0BD5916C57}"/>
    <cellStyle name="40% - Accent6 2 5 2 2 3" xfId="16002" xr:uid="{DED36E46-3B72-40F4-A898-36538307BD03}"/>
    <cellStyle name="40% - Accent6 2 5 2 2 4" xfId="32859" xr:uid="{83A63B3E-E2D2-4B41-BF49-077DDEB59647}"/>
    <cellStyle name="40% - Accent6 2 5 2 3" xfId="20213" xr:uid="{D50C1C71-3CAB-48E1-98DC-DE08D6DA672E}"/>
    <cellStyle name="40% - Accent6 2 5 2 4" xfId="11784" xr:uid="{2C6F48D1-3838-4C49-9285-A7D341511D83}"/>
    <cellStyle name="40% - Accent6 2 5 2 5" xfId="28642" xr:uid="{B22A4646-CE9C-4C7E-B69A-39617B5BAFD5}"/>
    <cellStyle name="40% - Accent6 2 5 3" xfId="5422" xr:uid="{00000000-0005-0000-0000-000026070000}"/>
    <cellStyle name="40% - Accent6 2 5 3 2" xfId="22286" xr:uid="{F05CCAD8-2532-446B-AD53-D42EACC10D7E}"/>
    <cellStyle name="40% - Accent6 2 5 3 3" xfId="13857" xr:uid="{02DA6E5E-730B-4513-9F71-3B5B9B83585A}"/>
    <cellStyle name="40% - Accent6 2 5 3 4" xfId="30714" xr:uid="{E277667C-6FAC-449D-8AC8-84B961B0E4CD}"/>
    <cellStyle name="40% - Accent6 2 5 4" xfId="18068" xr:uid="{B1287AC2-22AB-4461-A114-CFCAB7EC5B17}"/>
    <cellStyle name="40% - Accent6 2 5 5" xfId="9639" xr:uid="{48A6D371-8708-4166-93E1-29D811DFD491}"/>
    <cellStyle name="40% - Accent6 2 5 6" xfId="26497" xr:uid="{1CB5A548-FA14-45F6-90F8-9F993A6DA639}"/>
    <cellStyle name="40% - Accent6 2 6" xfId="1527" xr:uid="{00000000-0005-0000-0000-000027070000}"/>
    <cellStyle name="40% - Accent6 2 6 2" xfId="3757" xr:uid="{00000000-0005-0000-0000-000028070000}"/>
    <cellStyle name="40% - Accent6 2 6 2 2" xfId="7980" xr:uid="{00000000-0005-0000-0000-000029070000}"/>
    <cellStyle name="40% - Accent6 2 6 2 2 2" xfId="24844" xr:uid="{EC8F289F-255B-432B-A232-26797FA1BC34}"/>
    <cellStyle name="40% - Accent6 2 6 2 2 3" xfId="16415" xr:uid="{7F908463-98A2-4A36-BD46-A0D05E861656}"/>
    <cellStyle name="40% - Accent6 2 6 2 2 4" xfId="33272" xr:uid="{7EFA4413-0062-45F7-BD42-78A712008064}"/>
    <cellStyle name="40% - Accent6 2 6 2 3" xfId="20626" xr:uid="{CEA0DC15-08D4-4254-8304-D3C6B60A3065}"/>
    <cellStyle name="40% - Accent6 2 6 2 4" xfId="12197" xr:uid="{040C7571-B91C-4C10-926B-FED91A350CDF}"/>
    <cellStyle name="40% - Accent6 2 6 2 5" xfId="29055" xr:uid="{2CADAAA0-62C5-451C-A000-A189226749DA}"/>
    <cellStyle name="40% - Accent6 2 6 3" xfId="5835" xr:uid="{00000000-0005-0000-0000-00002A070000}"/>
    <cellStyle name="40% - Accent6 2 6 3 2" xfId="22699" xr:uid="{0D10BE53-664E-4BCF-960A-47780CFEA115}"/>
    <cellStyle name="40% - Accent6 2 6 3 3" xfId="14270" xr:uid="{378CB6D0-F405-40AE-9503-881B2FCFC584}"/>
    <cellStyle name="40% - Accent6 2 6 3 4" xfId="31127" xr:uid="{258CB3C3-A18D-4E56-AD42-76E7E0C1FE7F}"/>
    <cellStyle name="40% - Accent6 2 6 4" xfId="18481" xr:uid="{F0D1C58E-6CFF-4139-8A8F-9CBE84FAEDC1}"/>
    <cellStyle name="40% - Accent6 2 6 5" xfId="10052" xr:uid="{042B5465-3CB9-4506-888A-E5F81B1755C8}"/>
    <cellStyle name="40% - Accent6 2 6 6" xfId="26910" xr:uid="{18F1BBFC-9BBB-41F8-951D-CCAD4B22810C}"/>
    <cellStyle name="40% - Accent6 2 7" xfId="1941" xr:uid="{00000000-0005-0000-0000-00002B070000}"/>
    <cellStyle name="40% - Accent6 2 7 2" xfId="4170" xr:uid="{00000000-0005-0000-0000-00002C070000}"/>
    <cellStyle name="40% - Accent6 2 7 2 2" xfId="8393" xr:uid="{00000000-0005-0000-0000-00002D070000}"/>
    <cellStyle name="40% - Accent6 2 7 2 2 2" xfId="25257" xr:uid="{D16C784B-5B76-4580-883C-DD3EB07BAE30}"/>
    <cellStyle name="40% - Accent6 2 7 2 2 3" xfId="16828" xr:uid="{CE4A1F66-435E-4410-9A67-35D99A0C0347}"/>
    <cellStyle name="40% - Accent6 2 7 2 2 4" xfId="33685" xr:uid="{6674EB1B-2898-41D5-8DE2-CD1B700D99B0}"/>
    <cellStyle name="40% - Accent6 2 7 2 3" xfId="21039" xr:uid="{1B557012-DFB9-4DF0-BCC6-5E5109235A36}"/>
    <cellStyle name="40% - Accent6 2 7 2 4" xfId="12610" xr:uid="{2578F254-072D-4827-8882-4DD7812DF1B7}"/>
    <cellStyle name="40% - Accent6 2 7 2 5" xfId="29468" xr:uid="{F19E27CD-DF9C-4924-AC02-FCD5B553C0C3}"/>
    <cellStyle name="40% - Accent6 2 7 3" xfId="6248" xr:uid="{00000000-0005-0000-0000-00002E070000}"/>
    <cellStyle name="40% - Accent6 2 7 3 2" xfId="23112" xr:uid="{F4428777-44A5-44E8-8034-7AE535283D53}"/>
    <cellStyle name="40% - Accent6 2 7 3 3" xfId="14683" xr:uid="{B4B8F5E7-C239-43FC-A896-E3A110368D45}"/>
    <cellStyle name="40% - Accent6 2 7 3 4" xfId="31540" xr:uid="{CC1633EE-8A01-4506-99F1-6843E89A2FED}"/>
    <cellStyle name="40% - Accent6 2 7 4" xfId="18894" xr:uid="{089E4207-B2A8-46C3-B192-B46E86290FDB}"/>
    <cellStyle name="40% - Accent6 2 7 5" xfId="10465" xr:uid="{260DD597-4A4E-4A8E-A765-1F120E1BD59E}"/>
    <cellStyle name="40% - Accent6 2 7 6" xfId="27323" xr:uid="{F3523CD0-1DF8-4722-AF9E-6CE463FDD417}"/>
    <cellStyle name="40% - Accent6 2 8" xfId="2354" xr:uid="{00000000-0005-0000-0000-00002F070000}"/>
    <cellStyle name="40% - Accent6 2 8 2" xfId="6661" xr:uid="{00000000-0005-0000-0000-000030070000}"/>
    <cellStyle name="40% - Accent6 2 8 2 2" xfId="23525" xr:uid="{9576D991-8B86-4089-9211-E7E67B4082F4}"/>
    <cellStyle name="40% - Accent6 2 8 2 3" xfId="15096" xr:uid="{280B1978-EA94-45D3-B3D7-39D25F536A99}"/>
    <cellStyle name="40% - Accent6 2 8 2 4" xfId="31953" xr:uid="{D9BA659D-53C9-4992-9EA5-E2986AFF25E4}"/>
    <cellStyle name="40% - Accent6 2 8 3" xfId="19307" xr:uid="{9FF007C0-72A1-4D15-BE18-D3848757FFED}"/>
    <cellStyle name="40% - Accent6 2 8 4" xfId="10878" xr:uid="{3FB5845A-BA0D-4804-A515-9F5CD81AD7B8}"/>
    <cellStyle name="40% - Accent6 2 8 5" xfId="27736" xr:uid="{E8724992-0ADC-4527-9A00-2FF51DB988DB}"/>
    <cellStyle name="40% - Accent6 2 9" xfId="4595" xr:uid="{00000000-0005-0000-0000-000031070000}"/>
    <cellStyle name="40% - Accent6 2 9 2" xfId="21459" xr:uid="{FE0C7604-9BB3-4094-AAFC-86E56788AB8E}"/>
    <cellStyle name="40% - Accent6 2 9 3" xfId="13030" xr:uid="{39283B0F-51B2-43DB-A1B7-0A2E5B5E20DE}"/>
    <cellStyle name="40% - Accent6 2 9 4" xfId="29887" xr:uid="{8EA3D2D1-739E-4323-95DD-C725FAA230EA}"/>
    <cellStyle name="40% - Accent6 3" xfId="94" xr:uid="{00000000-0005-0000-0000-000032070000}"/>
    <cellStyle name="40% - Accent6 3 10" xfId="8816" xr:uid="{16DB4D66-D363-4AFD-833C-9061854751F4}"/>
    <cellStyle name="40% - Accent6 3 11" xfId="25674" xr:uid="{B8F1AD7E-5EDC-489D-8788-1136392105D2}"/>
    <cellStyle name="40% - Accent6 3 2" xfId="95" xr:uid="{00000000-0005-0000-0000-000033070000}"/>
    <cellStyle name="40% - Accent6 3 2 10" xfId="25675" xr:uid="{9A29AE84-A185-4A3F-8DC2-EE9DC8E1CF57}"/>
    <cellStyle name="40% - Accent6 3 2 2" xfId="665" xr:uid="{00000000-0005-0000-0000-000034070000}"/>
    <cellStyle name="40% - Accent6 3 2 2 2" xfId="2936" xr:uid="{00000000-0005-0000-0000-000035070000}"/>
    <cellStyle name="40% - Accent6 3 2 2 2 2" xfId="7159" xr:uid="{00000000-0005-0000-0000-000036070000}"/>
    <cellStyle name="40% - Accent6 3 2 2 2 2 2" xfId="24023" xr:uid="{AD5F0F40-1646-42B8-AF00-1A47759B2736}"/>
    <cellStyle name="40% - Accent6 3 2 2 2 2 3" xfId="15594" xr:uid="{8151CFE2-2468-4B18-B585-36AFB9719EEF}"/>
    <cellStyle name="40% - Accent6 3 2 2 2 2 4" xfId="32451" xr:uid="{CEC0F6F7-3DE2-49EF-80B1-28DCD3DAC2A1}"/>
    <cellStyle name="40% - Accent6 3 2 2 2 3" xfId="19805" xr:uid="{2FCFFEEF-10C0-4BBB-9AE2-7FD739644E5D}"/>
    <cellStyle name="40% - Accent6 3 2 2 2 4" xfId="11376" xr:uid="{3EEE4B58-BB62-4FC9-B1A6-F0DD531F0616}"/>
    <cellStyle name="40% - Accent6 3 2 2 2 5" xfId="28234" xr:uid="{90B34398-4840-4A9E-AB07-84A4CCA959A9}"/>
    <cellStyle name="40% - Accent6 3 2 2 3" xfId="5014" xr:uid="{00000000-0005-0000-0000-000037070000}"/>
    <cellStyle name="40% - Accent6 3 2 2 3 2" xfId="21878" xr:uid="{CA7B545F-A635-4637-A773-DDC67CC04AEA}"/>
    <cellStyle name="40% - Accent6 3 2 2 3 3" xfId="13449" xr:uid="{62285191-314D-4CD5-9815-C3A9F434F549}"/>
    <cellStyle name="40% - Accent6 3 2 2 3 4" xfId="30306" xr:uid="{A95D2A71-0F0A-42A0-B4C8-A5D21B213EB7}"/>
    <cellStyle name="40% - Accent6 3 2 2 4" xfId="17660" xr:uid="{C8911D93-E709-4365-BA1C-6876941269E8}"/>
    <cellStyle name="40% - Accent6 3 2 2 5" xfId="9231" xr:uid="{67552423-1628-4A85-986F-7DA3789AC909}"/>
    <cellStyle name="40% - Accent6 3 2 2 6" xfId="26089" xr:uid="{1D0FBF0E-78CE-4EB0-8334-F7E3CC51219F}"/>
    <cellStyle name="40% - Accent6 3 2 3" xfId="1118" xr:uid="{00000000-0005-0000-0000-000038070000}"/>
    <cellStyle name="40% - Accent6 3 2 3 2" xfId="3349" xr:uid="{00000000-0005-0000-0000-000039070000}"/>
    <cellStyle name="40% - Accent6 3 2 3 2 2" xfId="7572" xr:uid="{00000000-0005-0000-0000-00003A070000}"/>
    <cellStyle name="40% - Accent6 3 2 3 2 2 2" xfId="24436" xr:uid="{70D579DE-173E-4FDB-BE23-398CFCCA56CE}"/>
    <cellStyle name="40% - Accent6 3 2 3 2 2 3" xfId="16007" xr:uid="{4BEC5392-9FD3-4235-AC3F-901921DBC259}"/>
    <cellStyle name="40% - Accent6 3 2 3 2 2 4" xfId="32864" xr:uid="{FB64F127-3C4D-43CA-87BB-DFA529C469C1}"/>
    <cellStyle name="40% - Accent6 3 2 3 2 3" xfId="20218" xr:uid="{F1149169-FC54-46A7-9EBE-C3944AD82E22}"/>
    <cellStyle name="40% - Accent6 3 2 3 2 4" xfId="11789" xr:uid="{3A2C1280-3ADC-4AA6-AA6A-8D49E1F0F1B1}"/>
    <cellStyle name="40% - Accent6 3 2 3 2 5" xfId="28647" xr:uid="{8DD3BA63-7DB0-481C-BB13-174571E1D2F8}"/>
    <cellStyle name="40% - Accent6 3 2 3 3" xfId="5427" xr:uid="{00000000-0005-0000-0000-00003B070000}"/>
    <cellStyle name="40% - Accent6 3 2 3 3 2" xfId="22291" xr:uid="{6E0F51DA-6A33-4399-85BE-737834C784AC}"/>
    <cellStyle name="40% - Accent6 3 2 3 3 3" xfId="13862" xr:uid="{705486F3-6786-455B-B435-2852823695B7}"/>
    <cellStyle name="40% - Accent6 3 2 3 3 4" xfId="30719" xr:uid="{6CB63DE2-D6B4-4884-B9D3-329A03DC109C}"/>
    <cellStyle name="40% - Accent6 3 2 3 4" xfId="18073" xr:uid="{BD66044D-4FBF-4D5A-8EA4-1C720CF880B2}"/>
    <cellStyle name="40% - Accent6 3 2 3 5" xfId="9644" xr:uid="{81352244-D14A-4CBA-B770-3A62A1593155}"/>
    <cellStyle name="40% - Accent6 3 2 3 6" xfId="26502" xr:uid="{A12F8098-C321-4711-94CA-EBAC137C9D7F}"/>
    <cellStyle name="40% - Accent6 3 2 4" xfId="1532" xr:uid="{00000000-0005-0000-0000-00003C070000}"/>
    <cellStyle name="40% - Accent6 3 2 4 2" xfId="3762" xr:uid="{00000000-0005-0000-0000-00003D070000}"/>
    <cellStyle name="40% - Accent6 3 2 4 2 2" xfId="7985" xr:uid="{00000000-0005-0000-0000-00003E070000}"/>
    <cellStyle name="40% - Accent6 3 2 4 2 2 2" xfId="24849" xr:uid="{7D20BAF6-0B22-48D6-A900-8F67318162B9}"/>
    <cellStyle name="40% - Accent6 3 2 4 2 2 3" xfId="16420" xr:uid="{DEA1F2A3-92E9-4E09-B3D5-897BFD9C7BFC}"/>
    <cellStyle name="40% - Accent6 3 2 4 2 2 4" xfId="33277" xr:uid="{8C7EC4AB-8278-4D88-867D-5015CCC856BD}"/>
    <cellStyle name="40% - Accent6 3 2 4 2 3" xfId="20631" xr:uid="{086E68B9-0850-4934-9EC6-3306E4D012E7}"/>
    <cellStyle name="40% - Accent6 3 2 4 2 4" xfId="12202" xr:uid="{945DE9EF-635F-400B-9BC4-7A2A57DE149C}"/>
    <cellStyle name="40% - Accent6 3 2 4 2 5" xfId="29060" xr:uid="{357F37B2-9BBF-4C87-8375-36254D623103}"/>
    <cellStyle name="40% - Accent6 3 2 4 3" xfId="5840" xr:uid="{00000000-0005-0000-0000-00003F070000}"/>
    <cellStyle name="40% - Accent6 3 2 4 3 2" xfId="22704" xr:uid="{E5ABF9A8-F9E7-49F5-B7E3-8FE60D23D81F}"/>
    <cellStyle name="40% - Accent6 3 2 4 3 3" xfId="14275" xr:uid="{824A955D-8745-4C52-8DF2-B999DA436C77}"/>
    <cellStyle name="40% - Accent6 3 2 4 3 4" xfId="31132" xr:uid="{D0488801-DA6B-4FB3-84FD-C12D38E174B5}"/>
    <cellStyle name="40% - Accent6 3 2 4 4" xfId="18486" xr:uid="{861C99AB-602F-451C-998A-B0968248F55C}"/>
    <cellStyle name="40% - Accent6 3 2 4 5" xfId="10057" xr:uid="{02BE71C3-B73E-4102-8C97-86B144C4812D}"/>
    <cellStyle name="40% - Accent6 3 2 4 6" xfId="26915" xr:uid="{3654D605-6607-4C6A-BBBA-CC9DB9E32F6E}"/>
    <cellStyle name="40% - Accent6 3 2 5" xfId="1946" xr:uid="{00000000-0005-0000-0000-000040070000}"/>
    <cellStyle name="40% - Accent6 3 2 5 2" xfId="4175" xr:uid="{00000000-0005-0000-0000-000041070000}"/>
    <cellStyle name="40% - Accent6 3 2 5 2 2" xfId="8398" xr:uid="{00000000-0005-0000-0000-000042070000}"/>
    <cellStyle name="40% - Accent6 3 2 5 2 2 2" xfId="25262" xr:uid="{2521CC98-662C-4155-AC4A-044153DEF020}"/>
    <cellStyle name="40% - Accent6 3 2 5 2 2 3" xfId="16833" xr:uid="{925564E7-4260-48FD-B92F-748D857B59D1}"/>
    <cellStyle name="40% - Accent6 3 2 5 2 2 4" xfId="33690" xr:uid="{16A81CDA-AB63-4487-9E80-A9AD7FE89C9F}"/>
    <cellStyle name="40% - Accent6 3 2 5 2 3" xfId="21044" xr:uid="{AA23D922-5D4D-48C3-9AA5-26251FA5A573}"/>
    <cellStyle name="40% - Accent6 3 2 5 2 4" xfId="12615" xr:uid="{12E41087-7906-48F2-B3E5-025DF9EF2F4F}"/>
    <cellStyle name="40% - Accent6 3 2 5 2 5" xfId="29473" xr:uid="{9B75A246-B49A-4AC8-BB5E-321294C15DB5}"/>
    <cellStyle name="40% - Accent6 3 2 5 3" xfId="6253" xr:uid="{00000000-0005-0000-0000-000043070000}"/>
    <cellStyle name="40% - Accent6 3 2 5 3 2" xfId="23117" xr:uid="{59ECEEE7-6291-46AD-9D3B-3948208AA44F}"/>
    <cellStyle name="40% - Accent6 3 2 5 3 3" xfId="14688" xr:uid="{28CB5095-2679-4755-A56A-8AB1343291BC}"/>
    <cellStyle name="40% - Accent6 3 2 5 3 4" xfId="31545" xr:uid="{A1EBAE96-03B4-478E-9077-79A91CE103F6}"/>
    <cellStyle name="40% - Accent6 3 2 5 4" xfId="18899" xr:uid="{CD623284-AD42-463E-A93C-F2D6083336B9}"/>
    <cellStyle name="40% - Accent6 3 2 5 5" xfId="10470" xr:uid="{F83FBFFB-CC5A-4186-AF17-F7ED51D02722}"/>
    <cellStyle name="40% - Accent6 3 2 5 6" xfId="27328" xr:uid="{FCBB4279-23E5-4EA0-B032-182FFB09803D}"/>
    <cellStyle name="40% - Accent6 3 2 6" xfId="2359" xr:uid="{00000000-0005-0000-0000-000044070000}"/>
    <cellStyle name="40% - Accent6 3 2 6 2" xfId="6666" xr:uid="{00000000-0005-0000-0000-000045070000}"/>
    <cellStyle name="40% - Accent6 3 2 6 2 2" xfId="23530" xr:uid="{9B4BFDF5-7E28-4BB3-996A-C62E0762DC93}"/>
    <cellStyle name="40% - Accent6 3 2 6 2 3" xfId="15101" xr:uid="{9AA94586-D3A4-4E1F-AEF0-A93B59D1FF64}"/>
    <cellStyle name="40% - Accent6 3 2 6 2 4" xfId="31958" xr:uid="{0897801C-F5EE-48D0-B6AE-AF5D25ACED6F}"/>
    <cellStyle name="40% - Accent6 3 2 6 3" xfId="19312" xr:uid="{9E4F3ECF-CC1B-4C94-B61F-22933E630C73}"/>
    <cellStyle name="40% - Accent6 3 2 6 4" xfId="10883" xr:uid="{4730B435-7C78-4EB5-A1FA-D30608A127BE}"/>
    <cellStyle name="40% - Accent6 3 2 6 5" xfId="27741" xr:uid="{B296BCF0-A4C5-4F96-8FD4-CDA3BD41F0BF}"/>
    <cellStyle name="40% - Accent6 3 2 7" xfId="4600" xr:uid="{00000000-0005-0000-0000-000046070000}"/>
    <cellStyle name="40% - Accent6 3 2 7 2" xfId="21464" xr:uid="{D0B39299-E2A6-45FD-8E6F-B0C82619C0EF}"/>
    <cellStyle name="40% - Accent6 3 2 7 3" xfId="13035" xr:uid="{BF233533-B3B9-42AB-8590-72027E0382A4}"/>
    <cellStyle name="40% - Accent6 3 2 7 4" xfId="29892" xr:uid="{9574D7A1-DA0D-4F90-BD1D-A1A14382F957}"/>
    <cellStyle name="40% - Accent6 3 2 8" xfId="17246" xr:uid="{FC91457B-F2D6-41BA-9991-4C1BEE28463F}"/>
    <cellStyle name="40% - Accent6 3 2 9" xfId="8817" xr:uid="{3546787D-9FE5-44DA-A786-513355DC8FBE}"/>
    <cellStyle name="40% - Accent6 3 3" xfId="664" xr:uid="{00000000-0005-0000-0000-000047070000}"/>
    <cellStyle name="40% - Accent6 3 3 2" xfId="2935" xr:uid="{00000000-0005-0000-0000-000048070000}"/>
    <cellStyle name="40% - Accent6 3 3 2 2" xfId="7158" xr:uid="{00000000-0005-0000-0000-000049070000}"/>
    <cellStyle name="40% - Accent6 3 3 2 2 2" xfId="24022" xr:uid="{F8AB1F3C-48EE-4D15-A8C7-1F1787E82F4A}"/>
    <cellStyle name="40% - Accent6 3 3 2 2 3" xfId="15593" xr:uid="{066057B6-8042-4B28-A2EA-126B804CCDDB}"/>
    <cellStyle name="40% - Accent6 3 3 2 2 4" xfId="32450" xr:uid="{BE67E559-1AC4-4C30-9E59-D043983F31FA}"/>
    <cellStyle name="40% - Accent6 3 3 2 3" xfId="19804" xr:uid="{63A42D59-24F5-4804-8DDF-C523D5CEB9E0}"/>
    <cellStyle name="40% - Accent6 3 3 2 4" xfId="11375" xr:uid="{5BE5B824-731D-4060-B9E3-E51C47E5543F}"/>
    <cellStyle name="40% - Accent6 3 3 2 5" xfId="28233" xr:uid="{AA58B9BB-0F6E-44F6-8535-101C36D1DAB6}"/>
    <cellStyle name="40% - Accent6 3 3 3" xfId="5013" xr:uid="{00000000-0005-0000-0000-00004A070000}"/>
    <cellStyle name="40% - Accent6 3 3 3 2" xfId="21877" xr:uid="{F7683E23-623E-4740-B1CE-4532389ECAE2}"/>
    <cellStyle name="40% - Accent6 3 3 3 3" xfId="13448" xr:uid="{1FB2EFA0-D59D-4764-B9C5-E5B86F552803}"/>
    <cellStyle name="40% - Accent6 3 3 3 4" xfId="30305" xr:uid="{05E80F5F-04CA-48DD-9C9A-078B4B9F5882}"/>
    <cellStyle name="40% - Accent6 3 3 4" xfId="17659" xr:uid="{7EB1A35C-44D4-45E1-8E82-EF178C051F2C}"/>
    <cellStyle name="40% - Accent6 3 3 5" xfId="9230" xr:uid="{FB5363B6-1C97-439D-AAC2-12472AD43D69}"/>
    <cellStyle name="40% - Accent6 3 3 6" xfId="26088" xr:uid="{D1C52429-E3AA-4166-8FEB-31C98633ED87}"/>
    <cellStyle name="40% - Accent6 3 4" xfId="1117" xr:uid="{00000000-0005-0000-0000-00004B070000}"/>
    <cellStyle name="40% - Accent6 3 4 2" xfId="3348" xr:uid="{00000000-0005-0000-0000-00004C070000}"/>
    <cellStyle name="40% - Accent6 3 4 2 2" xfId="7571" xr:uid="{00000000-0005-0000-0000-00004D070000}"/>
    <cellStyle name="40% - Accent6 3 4 2 2 2" xfId="24435" xr:uid="{06E948B7-BE2A-4A07-9B35-0A772431AFFF}"/>
    <cellStyle name="40% - Accent6 3 4 2 2 3" xfId="16006" xr:uid="{43289F95-44BF-473A-9C26-8380DF2DBD55}"/>
    <cellStyle name="40% - Accent6 3 4 2 2 4" xfId="32863" xr:uid="{849C367A-24E7-4114-A697-45B05308D355}"/>
    <cellStyle name="40% - Accent6 3 4 2 3" xfId="20217" xr:uid="{1E046BE7-095A-4D18-80E0-941AC91D873C}"/>
    <cellStyle name="40% - Accent6 3 4 2 4" xfId="11788" xr:uid="{CCF42611-AE5A-4C3B-B33B-A9E07478954D}"/>
    <cellStyle name="40% - Accent6 3 4 2 5" xfId="28646" xr:uid="{E8842F70-7B64-43D9-9EB6-0D747D72E70D}"/>
    <cellStyle name="40% - Accent6 3 4 3" xfId="5426" xr:uid="{00000000-0005-0000-0000-00004E070000}"/>
    <cellStyle name="40% - Accent6 3 4 3 2" xfId="22290" xr:uid="{A78470D5-3524-4D05-8597-942B45B984E5}"/>
    <cellStyle name="40% - Accent6 3 4 3 3" xfId="13861" xr:uid="{43311A98-9E4F-4574-A2FC-2D21778E6D29}"/>
    <cellStyle name="40% - Accent6 3 4 3 4" xfId="30718" xr:uid="{00EBCAA6-A771-4312-AE02-AB48EA6DFBCB}"/>
    <cellStyle name="40% - Accent6 3 4 4" xfId="18072" xr:uid="{0B11BE80-6909-4E1F-A7DE-79C87CCC80B7}"/>
    <cellStyle name="40% - Accent6 3 4 5" xfId="9643" xr:uid="{0781A2D5-6E5B-40FD-9817-527742E30340}"/>
    <cellStyle name="40% - Accent6 3 4 6" xfId="26501" xr:uid="{CE10A9C0-55D8-41E7-A53B-D9A71ED9EE08}"/>
    <cellStyle name="40% - Accent6 3 5" xfId="1531" xr:uid="{00000000-0005-0000-0000-00004F070000}"/>
    <cellStyle name="40% - Accent6 3 5 2" xfId="3761" xr:uid="{00000000-0005-0000-0000-000050070000}"/>
    <cellStyle name="40% - Accent6 3 5 2 2" xfId="7984" xr:uid="{00000000-0005-0000-0000-000051070000}"/>
    <cellStyle name="40% - Accent6 3 5 2 2 2" xfId="24848" xr:uid="{EE7D8F7E-99DA-4120-9996-FDC7306E9344}"/>
    <cellStyle name="40% - Accent6 3 5 2 2 3" xfId="16419" xr:uid="{A2485AEE-BB7C-4600-B1A6-6682420F965E}"/>
    <cellStyle name="40% - Accent6 3 5 2 2 4" xfId="33276" xr:uid="{050DEEE0-53B5-4FFE-81C9-5150964C424F}"/>
    <cellStyle name="40% - Accent6 3 5 2 3" xfId="20630" xr:uid="{1CA00335-E4E4-4C56-B985-36F777DD1342}"/>
    <cellStyle name="40% - Accent6 3 5 2 4" xfId="12201" xr:uid="{B0061133-C346-49E2-ACC7-EB15820E4E4A}"/>
    <cellStyle name="40% - Accent6 3 5 2 5" xfId="29059" xr:uid="{5E774E38-07F1-45F6-A64C-C3068753DDAB}"/>
    <cellStyle name="40% - Accent6 3 5 3" xfId="5839" xr:uid="{00000000-0005-0000-0000-000052070000}"/>
    <cellStyle name="40% - Accent6 3 5 3 2" xfId="22703" xr:uid="{C9F3B24A-6773-4873-8E43-529471C24D92}"/>
    <cellStyle name="40% - Accent6 3 5 3 3" xfId="14274" xr:uid="{1985A1DB-CF7D-400C-BD18-88D3A1DAEEA0}"/>
    <cellStyle name="40% - Accent6 3 5 3 4" xfId="31131" xr:uid="{85B93FAA-3B3F-4252-AB81-8B4AE531C0FA}"/>
    <cellStyle name="40% - Accent6 3 5 4" xfId="18485" xr:uid="{44755139-7A7B-4615-A912-741792630233}"/>
    <cellStyle name="40% - Accent6 3 5 5" xfId="10056" xr:uid="{DD0D24CA-3F6F-47DA-B29D-B701B2283609}"/>
    <cellStyle name="40% - Accent6 3 5 6" xfId="26914" xr:uid="{7915025E-4254-4B8B-9896-F9D00D76ED0F}"/>
    <cellStyle name="40% - Accent6 3 6" xfId="1945" xr:uid="{00000000-0005-0000-0000-000053070000}"/>
    <cellStyle name="40% - Accent6 3 6 2" xfId="4174" xr:uid="{00000000-0005-0000-0000-000054070000}"/>
    <cellStyle name="40% - Accent6 3 6 2 2" xfId="8397" xr:uid="{00000000-0005-0000-0000-000055070000}"/>
    <cellStyle name="40% - Accent6 3 6 2 2 2" xfId="25261" xr:uid="{F4B6A307-E1F8-4497-9B60-997A0E0B773D}"/>
    <cellStyle name="40% - Accent6 3 6 2 2 3" xfId="16832" xr:uid="{4609462B-B028-4B5A-A929-2D5636A7F62C}"/>
    <cellStyle name="40% - Accent6 3 6 2 2 4" xfId="33689" xr:uid="{CE0504AC-2B69-461B-B711-488AF1BC4E09}"/>
    <cellStyle name="40% - Accent6 3 6 2 3" xfId="21043" xr:uid="{D41EF2CE-EB68-4358-939B-CD41441CCB39}"/>
    <cellStyle name="40% - Accent6 3 6 2 4" xfId="12614" xr:uid="{FA2CC01E-59F9-4FFD-9F37-AEF0EB843D88}"/>
    <cellStyle name="40% - Accent6 3 6 2 5" xfId="29472" xr:uid="{1A8865CC-696F-41F5-8361-BDCC474DC90B}"/>
    <cellStyle name="40% - Accent6 3 6 3" xfId="6252" xr:uid="{00000000-0005-0000-0000-000056070000}"/>
    <cellStyle name="40% - Accent6 3 6 3 2" xfId="23116" xr:uid="{364B5154-06B7-4F4B-A62D-9D7585978312}"/>
    <cellStyle name="40% - Accent6 3 6 3 3" xfId="14687" xr:uid="{A1912D4B-1940-4DCF-B28A-336D2B585C27}"/>
    <cellStyle name="40% - Accent6 3 6 3 4" xfId="31544" xr:uid="{61445603-6EA0-4957-83F3-EDFABA35F68D}"/>
    <cellStyle name="40% - Accent6 3 6 4" xfId="18898" xr:uid="{75AA2424-47B3-4909-9E1F-931279E6C243}"/>
    <cellStyle name="40% - Accent6 3 6 5" xfId="10469" xr:uid="{73074FDB-038C-48B5-9ECE-E4F3C36FAB25}"/>
    <cellStyle name="40% - Accent6 3 6 6" xfId="27327" xr:uid="{640FAAD3-CE2A-4315-8CDB-5820B04024EA}"/>
    <cellStyle name="40% - Accent6 3 7" xfId="2358" xr:uid="{00000000-0005-0000-0000-000057070000}"/>
    <cellStyle name="40% - Accent6 3 7 2" xfId="6665" xr:uid="{00000000-0005-0000-0000-000058070000}"/>
    <cellStyle name="40% - Accent6 3 7 2 2" xfId="23529" xr:uid="{B88E8704-3282-4763-A6FC-CF1E8271F59F}"/>
    <cellStyle name="40% - Accent6 3 7 2 3" xfId="15100" xr:uid="{9344CA3B-E77D-4126-B735-EEA774DBC771}"/>
    <cellStyle name="40% - Accent6 3 7 2 4" xfId="31957" xr:uid="{7A615789-6E73-477F-88C3-F26F94C6DBC8}"/>
    <cellStyle name="40% - Accent6 3 7 3" xfId="19311" xr:uid="{07643792-997E-4E7A-A280-375B28F897FD}"/>
    <cellStyle name="40% - Accent6 3 7 4" xfId="10882" xr:uid="{52CB4239-8C8C-4BAC-98CC-307751C6A2B0}"/>
    <cellStyle name="40% - Accent6 3 7 5" xfId="27740" xr:uid="{C93697D0-E9D5-469B-93C6-F0134FF1B5B3}"/>
    <cellStyle name="40% - Accent6 3 8" xfId="4599" xr:uid="{00000000-0005-0000-0000-000059070000}"/>
    <cellStyle name="40% - Accent6 3 8 2" xfId="21463" xr:uid="{39C5F09D-86FC-4FC7-816E-F5859AA044B4}"/>
    <cellStyle name="40% - Accent6 3 8 3" xfId="13034" xr:uid="{9E5C173C-B1BC-4862-A32C-0609589D0EE8}"/>
    <cellStyle name="40% - Accent6 3 8 4" xfId="29891" xr:uid="{025616CE-A1F4-4937-BA19-B2812D4CFF6C}"/>
    <cellStyle name="40% - Accent6 3 9" xfId="17245" xr:uid="{0EB5C311-D2B0-4A3E-B250-2DEB86555A4F}"/>
    <cellStyle name="40% - Accent6 4" xfId="96" xr:uid="{00000000-0005-0000-0000-00005A070000}"/>
    <cellStyle name="40% - Accent6 4 10" xfId="25676" xr:uid="{57EDE328-82F3-4260-934E-0F5D916C37B3}"/>
    <cellStyle name="40% - Accent6 4 2" xfId="666" xr:uid="{00000000-0005-0000-0000-00005B070000}"/>
    <cellStyle name="40% - Accent6 4 2 2" xfId="2937" xr:uid="{00000000-0005-0000-0000-00005C070000}"/>
    <cellStyle name="40% - Accent6 4 2 2 2" xfId="7160" xr:uid="{00000000-0005-0000-0000-00005D070000}"/>
    <cellStyle name="40% - Accent6 4 2 2 2 2" xfId="24024" xr:uid="{B47A2B1A-2AE2-4419-84DC-DF16A2C64EA1}"/>
    <cellStyle name="40% - Accent6 4 2 2 2 3" xfId="15595" xr:uid="{F75C73E2-3085-4959-B5BD-277503850B44}"/>
    <cellStyle name="40% - Accent6 4 2 2 2 4" xfId="32452" xr:uid="{7B1D14F0-B0E7-4139-9296-008C5E79F33B}"/>
    <cellStyle name="40% - Accent6 4 2 2 3" xfId="19806" xr:uid="{C102A985-9DCB-430C-84BE-EAC4F528535E}"/>
    <cellStyle name="40% - Accent6 4 2 2 4" xfId="11377" xr:uid="{3B7A30A5-C964-43EC-A106-AB346865B019}"/>
    <cellStyle name="40% - Accent6 4 2 2 5" xfId="28235" xr:uid="{B6FCCEA4-C325-4DBF-B940-E38B3AFE7D20}"/>
    <cellStyle name="40% - Accent6 4 2 3" xfId="5015" xr:uid="{00000000-0005-0000-0000-00005E070000}"/>
    <cellStyle name="40% - Accent6 4 2 3 2" xfId="21879" xr:uid="{A2FA2B2B-D8A0-427C-A51C-C4D7716F1E27}"/>
    <cellStyle name="40% - Accent6 4 2 3 3" xfId="13450" xr:uid="{5C1786F1-1071-4CB9-B741-3D4505F42353}"/>
    <cellStyle name="40% - Accent6 4 2 3 4" xfId="30307" xr:uid="{44D2E04F-7B78-4A0B-8B40-9AD981981E92}"/>
    <cellStyle name="40% - Accent6 4 2 4" xfId="17661" xr:uid="{F2B2AE16-3FAF-47BC-9F91-8D357095E2E9}"/>
    <cellStyle name="40% - Accent6 4 2 5" xfId="9232" xr:uid="{10D4E2C1-5FE4-4AFB-9988-ADD8E4E121FA}"/>
    <cellStyle name="40% - Accent6 4 2 6" xfId="26090" xr:uid="{F52B9E90-592C-4C04-83AC-DDA9FBC98F9F}"/>
    <cellStyle name="40% - Accent6 4 3" xfId="1119" xr:uid="{00000000-0005-0000-0000-00005F070000}"/>
    <cellStyle name="40% - Accent6 4 3 2" xfId="3350" xr:uid="{00000000-0005-0000-0000-000060070000}"/>
    <cellStyle name="40% - Accent6 4 3 2 2" xfId="7573" xr:uid="{00000000-0005-0000-0000-000061070000}"/>
    <cellStyle name="40% - Accent6 4 3 2 2 2" xfId="24437" xr:uid="{D498F8ED-5100-4E7E-8BB0-CFB7D7F86067}"/>
    <cellStyle name="40% - Accent6 4 3 2 2 3" xfId="16008" xr:uid="{36E7E809-C73E-4FB5-9F8E-4316061270F5}"/>
    <cellStyle name="40% - Accent6 4 3 2 2 4" xfId="32865" xr:uid="{261A90B6-FF24-4BAB-86D1-04293FF4F4A9}"/>
    <cellStyle name="40% - Accent6 4 3 2 3" xfId="20219" xr:uid="{8C0A44A1-FC2C-42F1-9413-3515C8A1CB92}"/>
    <cellStyle name="40% - Accent6 4 3 2 4" xfId="11790" xr:uid="{77744181-C6A8-4FDB-8744-A40565A5A9F4}"/>
    <cellStyle name="40% - Accent6 4 3 2 5" xfId="28648" xr:uid="{9F259CD3-907C-499C-B930-E60A63C2127E}"/>
    <cellStyle name="40% - Accent6 4 3 3" xfId="5428" xr:uid="{00000000-0005-0000-0000-000062070000}"/>
    <cellStyle name="40% - Accent6 4 3 3 2" xfId="22292" xr:uid="{AFC8C581-2DA1-405F-BA18-E7FCA899ED7B}"/>
    <cellStyle name="40% - Accent6 4 3 3 3" xfId="13863" xr:uid="{B7CEB761-8304-403D-AEA7-5A96BB308D03}"/>
    <cellStyle name="40% - Accent6 4 3 3 4" xfId="30720" xr:uid="{57943796-C7FD-47A0-B69D-F2CD9DE2F9C5}"/>
    <cellStyle name="40% - Accent6 4 3 4" xfId="18074" xr:uid="{0D7FCAB8-7D19-4E46-9603-A0A307B71CDA}"/>
    <cellStyle name="40% - Accent6 4 3 5" xfId="9645" xr:uid="{6E1A35A2-9AFF-4B6D-9562-E21934D8CA81}"/>
    <cellStyle name="40% - Accent6 4 3 6" xfId="26503" xr:uid="{B75092F8-9512-4A15-8EA6-5F0F70426A98}"/>
    <cellStyle name="40% - Accent6 4 4" xfId="1533" xr:uid="{00000000-0005-0000-0000-000063070000}"/>
    <cellStyle name="40% - Accent6 4 4 2" xfId="3763" xr:uid="{00000000-0005-0000-0000-000064070000}"/>
    <cellStyle name="40% - Accent6 4 4 2 2" xfId="7986" xr:uid="{00000000-0005-0000-0000-000065070000}"/>
    <cellStyle name="40% - Accent6 4 4 2 2 2" xfId="24850" xr:uid="{F48EC9E2-5CDE-4301-A73F-1F9AC0384DD3}"/>
    <cellStyle name="40% - Accent6 4 4 2 2 3" xfId="16421" xr:uid="{DF05E798-9D01-4BF4-B220-3D6A0CD0C432}"/>
    <cellStyle name="40% - Accent6 4 4 2 2 4" xfId="33278" xr:uid="{8ED4B70D-2AB9-44F0-9EA4-DFCBC0EB2076}"/>
    <cellStyle name="40% - Accent6 4 4 2 3" xfId="20632" xr:uid="{EC7C7808-12FD-4DF1-8C2C-F4450FE8EB43}"/>
    <cellStyle name="40% - Accent6 4 4 2 4" xfId="12203" xr:uid="{3434CA60-A8C0-4753-9765-53DDBF780316}"/>
    <cellStyle name="40% - Accent6 4 4 2 5" xfId="29061" xr:uid="{98F436FE-0099-40EF-9451-C1A5BA136A54}"/>
    <cellStyle name="40% - Accent6 4 4 3" xfId="5841" xr:uid="{00000000-0005-0000-0000-000066070000}"/>
    <cellStyle name="40% - Accent6 4 4 3 2" xfId="22705" xr:uid="{82262E1F-839A-40CF-9BBC-32397DE49E3F}"/>
    <cellStyle name="40% - Accent6 4 4 3 3" xfId="14276" xr:uid="{BE6280F9-4860-414D-B5CC-32E8AE7BDDC9}"/>
    <cellStyle name="40% - Accent6 4 4 3 4" xfId="31133" xr:uid="{63CCEDC2-3924-42E6-8E1F-414B83573AC2}"/>
    <cellStyle name="40% - Accent6 4 4 4" xfId="18487" xr:uid="{2F5089D1-4565-49D8-89D1-AA830156BB93}"/>
    <cellStyle name="40% - Accent6 4 4 5" xfId="10058" xr:uid="{EA0CF421-57D0-422D-9334-6F00F225D085}"/>
    <cellStyle name="40% - Accent6 4 4 6" xfId="26916" xr:uid="{7C017C4E-7BA5-404F-BF2C-4E1FE9D41EBB}"/>
    <cellStyle name="40% - Accent6 4 5" xfId="1947" xr:uid="{00000000-0005-0000-0000-000067070000}"/>
    <cellStyle name="40% - Accent6 4 5 2" xfId="4176" xr:uid="{00000000-0005-0000-0000-000068070000}"/>
    <cellStyle name="40% - Accent6 4 5 2 2" xfId="8399" xr:uid="{00000000-0005-0000-0000-000069070000}"/>
    <cellStyle name="40% - Accent6 4 5 2 2 2" xfId="25263" xr:uid="{35658700-6F53-4603-BD3E-2953ECD8168D}"/>
    <cellStyle name="40% - Accent6 4 5 2 2 3" xfId="16834" xr:uid="{8D7BD61F-41AD-4102-B170-15C4B3719D27}"/>
    <cellStyle name="40% - Accent6 4 5 2 2 4" xfId="33691" xr:uid="{E6244DFD-4B7D-42DE-89C1-42FFB4B17AEF}"/>
    <cellStyle name="40% - Accent6 4 5 2 3" xfId="21045" xr:uid="{77771013-3203-466B-B050-650221FCC4F6}"/>
    <cellStyle name="40% - Accent6 4 5 2 4" xfId="12616" xr:uid="{742DDB9C-2502-47CA-8E66-B18F776BD2D9}"/>
    <cellStyle name="40% - Accent6 4 5 2 5" xfId="29474" xr:uid="{818ED375-C7BA-4383-B9E6-7E0EF36B3F7F}"/>
    <cellStyle name="40% - Accent6 4 5 3" xfId="6254" xr:uid="{00000000-0005-0000-0000-00006A070000}"/>
    <cellStyle name="40% - Accent6 4 5 3 2" xfId="23118" xr:uid="{B7607804-D1F2-459B-AFBA-0BFBD9FC0D24}"/>
    <cellStyle name="40% - Accent6 4 5 3 3" xfId="14689" xr:uid="{710DB837-6725-4028-BABE-E9CECC06634D}"/>
    <cellStyle name="40% - Accent6 4 5 3 4" xfId="31546" xr:uid="{7AF9EEB5-794A-4EAB-8672-68DF4FF8F9B5}"/>
    <cellStyle name="40% - Accent6 4 5 4" xfId="18900" xr:uid="{7957E463-5C58-468A-9114-8B9F72243AD8}"/>
    <cellStyle name="40% - Accent6 4 5 5" xfId="10471" xr:uid="{F5458093-79F2-412E-BADD-AE186F6697B2}"/>
    <cellStyle name="40% - Accent6 4 5 6" xfId="27329" xr:uid="{8444C498-2A53-4B3D-B317-FC67F8447C27}"/>
    <cellStyle name="40% - Accent6 4 6" xfId="2360" xr:uid="{00000000-0005-0000-0000-00006B070000}"/>
    <cellStyle name="40% - Accent6 4 6 2" xfId="6667" xr:uid="{00000000-0005-0000-0000-00006C070000}"/>
    <cellStyle name="40% - Accent6 4 6 2 2" xfId="23531" xr:uid="{FCC3AF0A-52FE-4954-B7F4-BC4D941C1214}"/>
    <cellStyle name="40% - Accent6 4 6 2 3" xfId="15102" xr:uid="{09DA0E3B-2E52-4CF5-875A-6888B42ADBC8}"/>
    <cellStyle name="40% - Accent6 4 6 2 4" xfId="31959" xr:uid="{25C12AA1-2C65-4B20-BC78-D89D7A1EF295}"/>
    <cellStyle name="40% - Accent6 4 6 3" xfId="19313" xr:uid="{9EDC8032-52FB-40FF-8A68-92735D9F9766}"/>
    <cellStyle name="40% - Accent6 4 6 4" xfId="10884" xr:uid="{9B4C66AB-C5EA-4865-AC22-681C4CA8A107}"/>
    <cellStyle name="40% - Accent6 4 6 5" xfId="27742" xr:uid="{C1AA9873-87E6-4D4D-A1D4-3DDC55EDE1C0}"/>
    <cellStyle name="40% - Accent6 4 7" xfId="4601" xr:uid="{00000000-0005-0000-0000-00006D070000}"/>
    <cellStyle name="40% - Accent6 4 7 2" xfId="21465" xr:uid="{9380E3CF-1225-4873-935C-893B66150466}"/>
    <cellStyle name="40% - Accent6 4 7 3" xfId="13036" xr:uid="{3BA5C6C1-4A5F-47C2-9E97-EBCD30311A49}"/>
    <cellStyle name="40% - Accent6 4 7 4" xfId="29893" xr:uid="{7E2DBBDC-6740-4D9A-9AAC-1BFF81FDD1FE}"/>
    <cellStyle name="40% - Accent6 4 8" xfId="17247" xr:uid="{104472B4-509F-47C6-9BB6-6B1E8ED0015A}"/>
    <cellStyle name="40% - Accent6 4 9" xfId="8818" xr:uid="{71CEA1FF-FC73-4C60-8B51-B876EDB24DA3}"/>
    <cellStyle name="40% - Accent6 5" xfId="659" xr:uid="{00000000-0005-0000-0000-00006E070000}"/>
    <cellStyle name="40% - Accent6 5 2" xfId="2930" xr:uid="{00000000-0005-0000-0000-00006F070000}"/>
    <cellStyle name="40% - Accent6 5 2 2" xfId="7153" xr:uid="{00000000-0005-0000-0000-000070070000}"/>
    <cellStyle name="40% - Accent6 5 2 2 2" xfId="24017" xr:uid="{4731B766-C283-43F7-9BD1-38E392F4E2F4}"/>
    <cellStyle name="40% - Accent6 5 2 2 3" xfId="15588" xr:uid="{158CA77D-7BCA-4C7C-9178-D9493B4537E4}"/>
    <cellStyle name="40% - Accent6 5 2 2 4" xfId="32445" xr:uid="{6A7906AD-DE89-4F59-B229-04EA86832DF6}"/>
    <cellStyle name="40% - Accent6 5 2 3" xfId="19799" xr:uid="{C1B159B3-0385-4C27-8867-5BB219A93ABD}"/>
    <cellStyle name="40% - Accent6 5 2 4" xfId="11370" xr:uid="{C3F9B03D-017C-4E97-906C-E1106AF49179}"/>
    <cellStyle name="40% - Accent6 5 2 5" xfId="28228" xr:uid="{C24854F7-B09D-4043-8DE2-6DE9F1C25B12}"/>
    <cellStyle name="40% - Accent6 5 3" xfId="5008" xr:uid="{00000000-0005-0000-0000-000071070000}"/>
    <cellStyle name="40% - Accent6 5 3 2" xfId="21872" xr:uid="{07012FA4-EB84-4B33-96F1-71E88C9B62A4}"/>
    <cellStyle name="40% - Accent6 5 3 3" xfId="13443" xr:uid="{A909E633-55BF-4E86-B506-6472CC4ECE6B}"/>
    <cellStyle name="40% - Accent6 5 3 4" xfId="30300" xr:uid="{C4B41611-016C-4C88-8C42-9FC35054FE0A}"/>
    <cellStyle name="40% - Accent6 5 4" xfId="17654" xr:uid="{50DECC74-C004-4A72-A4B9-18D7A6F89E71}"/>
    <cellStyle name="40% - Accent6 5 5" xfId="9225" xr:uid="{F6C34C19-D75E-4FD9-88A4-F40916AB52F7}"/>
    <cellStyle name="40% - Accent6 5 6" xfId="26083" xr:uid="{B5AD6A8B-B9F0-4F66-BFC0-BE9780AE5D07}"/>
    <cellStyle name="40% - Accent6 6" xfId="1112" xr:uid="{00000000-0005-0000-0000-000072070000}"/>
    <cellStyle name="40% - Accent6 6 2" xfId="3343" xr:uid="{00000000-0005-0000-0000-000073070000}"/>
    <cellStyle name="40% - Accent6 6 2 2" xfId="7566" xr:uid="{00000000-0005-0000-0000-000074070000}"/>
    <cellStyle name="40% - Accent6 6 2 2 2" xfId="24430" xr:uid="{7FC120DA-EF22-4146-8C2C-FAC81B9304B3}"/>
    <cellStyle name="40% - Accent6 6 2 2 3" xfId="16001" xr:uid="{5C0AD239-4DA8-4AF7-97BA-E825346851B5}"/>
    <cellStyle name="40% - Accent6 6 2 2 4" xfId="32858" xr:uid="{3101EF56-8ADE-4FDF-81BC-3281AD1EF71D}"/>
    <cellStyle name="40% - Accent6 6 2 3" xfId="20212" xr:uid="{7535A56C-D295-4924-B5B4-A20C4069EA14}"/>
    <cellStyle name="40% - Accent6 6 2 4" xfId="11783" xr:uid="{6E0179E8-3FD7-4C22-92BE-3245DF4B144E}"/>
    <cellStyle name="40% - Accent6 6 2 5" xfId="28641" xr:uid="{BEC487A7-73F0-4411-9E8F-9A37ECA581A4}"/>
    <cellStyle name="40% - Accent6 6 3" xfId="5421" xr:uid="{00000000-0005-0000-0000-000075070000}"/>
    <cellStyle name="40% - Accent6 6 3 2" xfId="22285" xr:uid="{CB40D299-E8CD-4F1F-964B-B8264388C228}"/>
    <cellStyle name="40% - Accent6 6 3 3" xfId="13856" xr:uid="{E766BB3A-F9D1-44BE-9794-EF7E732A3D76}"/>
    <cellStyle name="40% - Accent6 6 3 4" xfId="30713" xr:uid="{5A97481F-FCB5-4EBB-904C-8F6B773DDD30}"/>
    <cellStyle name="40% - Accent6 6 4" xfId="18067" xr:uid="{950FA124-110C-4A6D-8002-B2A7C4EF7241}"/>
    <cellStyle name="40% - Accent6 6 5" xfId="9638" xr:uid="{4DC2B73E-FC65-41D7-9C0A-A3A9754EB90B}"/>
    <cellStyle name="40% - Accent6 6 6" xfId="26496" xr:uid="{3DC64E17-0429-4844-95FD-FD020D57A5C2}"/>
    <cellStyle name="40% - Accent6 7" xfId="1526" xr:uid="{00000000-0005-0000-0000-000076070000}"/>
    <cellStyle name="40% - Accent6 7 2" xfId="3756" xr:uid="{00000000-0005-0000-0000-000077070000}"/>
    <cellStyle name="40% - Accent6 7 2 2" xfId="7979" xr:uid="{00000000-0005-0000-0000-000078070000}"/>
    <cellStyle name="40% - Accent6 7 2 2 2" xfId="24843" xr:uid="{C66C76E1-632F-48C3-A151-513AD62A1978}"/>
    <cellStyle name="40% - Accent6 7 2 2 3" xfId="16414" xr:uid="{13B5DC9D-9013-4EFB-BF50-E0D904B49AE8}"/>
    <cellStyle name="40% - Accent6 7 2 2 4" xfId="33271" xr:uid="{1807C8C0-0587-4684-9D36-E5B9B266D923}"/>
    <cellStyle name="40% - Accent6 7 2 3" xfId="20625" xr:uid="{1FFAB2ED-65D0-466E-A866-1E539EA3E851}"/>
    <cellStyle name="40% - Accent6 7 2 4" xfId="12196" xr:uid="{B9FC21DD-1D83-4485-BADB-8206344E5860}"/>
    <cellStyle name="40% - Accent6 7 2 5" xfId="29054" xr:uid="{1913FAC1-E042-41E1-9E27-B0209EA2BEFE}"/>
    <cellStyle name="40% - Accent6 7 3" xfId="5834" xr:uid="{00000000-0005-0000-0000-000079070000}"/>
    <cellStyle name="40% - Accent6 7 3 2" xfId="22698" xr:uid="{A3CDC3C9-4C7C-4767-9EF8-3290A46BB0B8}"/>
    <cellStyle name="40% - Accent6 7 3 3" xfId="14269" xr:uid="{A6C5D73D-B0C7-4CD8-A0E8-3B8D9789C289}"/>
    <cellStyle name="40% - Accent6 7 3 4" xfId="31126" xr:uid="{ED75AAD0-33A0-4FCC-AA87-EA751BB09859}"/>
    <cellStyle name="40% - Accent6 7 4" xfId="18480" xr:uid="{B36484F1-3ABA-4017-A065-C406C79E0254}"/>
    <cellStyle name="40% - Accent6 7 5" xfId="10051" xr:uid="{532086DB-726C-4A4A-9146-EDAA2CBA49CA}"/>
    <cellStyle name="40% - Accent6 7 6" xfId="26909" xr:uid="{E7E23140-EB9E-41A1-8661-75564FC61C19}"/>
    <cellStyle name="40% - Accent6 8" xfId="1940" xr:uid="{00000000-0005-0000-0000-00007A070000}"/>
    <cellStyle name="40% - Accent6 8 2" xfId="4169" xr:uid="{00000000-0005-0000-0000-00007B070000}"/>
    <cellStyle name="40% - Accent6 8 2 2" xfId="8392" xr:uid="{00000000-0005-0000-0000-00007C070000}"/>
    <cellStyle name="40% - Accent6 8 2 2 2" xfId="25256" xr:uid="{459216C1-F97D-4D65-99A9-B16E106A457E}"/>
    <cellStyle name="40% - Accent6 8 2 2 3" xfId="16827" xr:uid="{F1AC7738-B5E8-4604-BF8E-CF687CA15785}"/>
    <cellStyle name="40% - Accent6 8 2 2 4" xfId="33684" xr:uid="{65394765-7442-4A8F-819D-9825ED041ED4}"/>
    <cellStyle name="40% - Accent6 8 2 3" xfId="21038" xr:uid="{205F4AD5-D18A-42EC-9AAA-A72109631C09}"/>
    <cellStyle name="40% - Accent6 8 2 4" xfId="12609" xr:uid="{46FEE515-897E-493D-9E1A-3280AE9FD65F}"/>
    <cellStyle name="40% - Accent6 8 2 5" xfId="29467" xr:uid="{3C6A785E-6860-4F83-B909-F216D44D81FA}"/>
    <cellStyle name="40% - Accent6 8 3" xfId="6247" xr:uid="{00000000-0005-0000-0000-00007D070000}"/>
    <cellStyle name="40% - Accent6 8 3 2" xfId="23111" xr:uid="{8E03BDB9-CF6B-4C0C-9B85-E5B08EC0DC0A}"/>
    <cellStyle name="40% - Accent6 8 3 3" xfId="14682" xr:uid="{27E0CDFD-E2A8-40F2-869B-BB573C4B86E1}"/>
    <cellStyle name="40% - Accent6 8 3 4" xfId="31539" xr:uid="{EA2A3003-051D-4A23-853B-FC06F9FEA90A}"/>
    <cellStyle name="40% - Accent6 8 4" xfId="18893" xr:uid="{71ECAABA-AE70-4224-8B3E-889373EADB0C}"/>
    <cellStyle name="40% - Accent6 8 5" xfId="10464" xr:uid="{C25CB32F-D0E4-4AB9-A90C-4783EB72FFE2}"/>
    <cellStyle name="40% - Accent6 8 6" xfId="27322" xr:uid="{0569D51E-76EC-4200-8C76-6611E65B7F59}"/>
    <cellStyle name="40% - Accent6 9" xfId="2353" xr:uid="{00000000-0005-0000-0000-00007E070000}"/>
    <cellStyle name="40% - Accent6 9 2" xfId="6660" xr:uid="{00000000-0005-0000-0000-00007F070000}"/>
    <cellStyle name="40% - Accent6 9 2 2" xfId="23524" xr:uid="{6E4E809B-719F-4230-BA04-367848625BF2}"/>
    <cellStyle name="40% - Accent6 9 2 3" xfId="15095" xr:uid="{7118B53F-3E34-485C-A96B-59BDE1CDF782}"/>
    <cellStyle name="40% - Accent6 9 2 4" xfId="31952" xr:uid="{1E698CD0-1BF1-4DBF-BB95-096E42FBC272}"/>
    <cellStyle name="40% - Accent6 9 3" xfId="19306" xr:uid="{32202602-0A3C-4B0A-94B7-2404D9A9E00F}"/>
    <cellStyle name="40% - Accent6 9 4" xfId="10877" xr:uid="{6F919E11-2835-47C4-87C2-D373F6B3CB88}"/>
    <cellStyle name="40% - Accent6 9 5" xfId="27735" xr:uid="{2B400F49-B0B6-43AC-BAC2-EA55F8FF2BEA}"/>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0 2 2" xfId="23849" xr:uid="{A7216A9D-67B7-4152-94CC-ECFCE3657F7E}"/>
    <cellStyle name="Comma 4 2 2 2 10 2 3" xfId="15420" xr:uid="{883DD190-E39B-4F38-B7BE-ECF25CB7FFEF}"/>
    <cellStyle name="Comma 4 2 2 2 10 2 4" xfId="32277" xr:uid="{60EAE981-7DFA-447F-8FCB-202AE8CECCEC}"/>
    <cellStyle name="Comma 4 2 2 2 10 3" xfId="19631" xr:uid="{A25AB664-269F-4E3D-8041-159889B6133C}"/>
    <cellStyle name="Comma 4 2 2 2 10 4" xfId="11202" xr:uid="{48968076-AE40-416A-BA45-838DD88320D0}"/>
    <cellStyle name="Comma 4 2 2 2 10 5" xfId="28060" xr:uid="{5CB97BFF-E216-4FDB-9929-99CE99652AD9}"/>
    <cellStyle name="Comma 4 2 2 2 11" xfId="4602" xr:uid="{00000000-0005-0000-0000-0000A3070000}"/>
    <cellStyle name="Comma 4 2 2 2 11 2" xfId="21466" xr:uid="{461E415C-A91E-4762-9FD1-2848C8EF984D}"/>
    <cellStyle name="Comma 4 2 2 2 11 3" xfId="13037" xr:uid="{00E06833-71F5-4F72-8C96-62FCC49A4723}"/>
    <cellStyle name="Comma 4 2 2 2 11 4" xfId="29894" xr:uid="{681A105F-D3DC-4FD2-AA7C-5696D7E05AF8}"/>
    <cellStyle name="Comma 4 2 2 2 12" xfId="17248" xr:uid="{DB9923F1-51AE-4E74-9224-EC9F8AB90011}"/>
    <cellStyle name="Comma 4 2 2 2 13" xfId="8819" xr:uid="{F9B8C002-A485-43E8-8C4D-F13402724582}"/>
    <cellStyle name="Comma 4 2 2 2 14" xfId="25677" xr:uid="{D67F8415-1957-4C97-822C-D8AB9507049B}"/>
    <cellStyle name="Comma 4 2 2 2 2" xfId="129" xr:uid="{00000000-0005-0000-0000-0000A4070000}"/>
    <cellStyle name="Comma 4 2 2 2 2 10" xfId="4603" xr:uid="{00000000-0005-0000-0000-0000A5070000}"/>
    <cellStyle name="Comma 4 2 2 2 2 10 2" xfId="21467" xr:uid="{C99DCEBC-4A65-446A-91AB-4BC021237A66}"/>
    <cellStyle name="Comma 4 2 2 2 2 10 3" xfId="13038" xr:uid="{F9C51BBB-0D8E-4FAD-A349-0C045112F206}"/>
    <cellStyle name="Comma 4 2 2 2 2 10 4" xfId="29895" xr:uid="{75316FAD-DB94-40C5-94B7-828673D95D57}"/>
    <cellStyle name="Comma 4 2 2 2 2 11" xfId="17249" xr:uid="{52790B11-6D42-4C23-B326-988E7ACC8E35}"/>
    <cellStyle name="Comma 4 2 2 2 2 12" xfId="8820" xr:uid="{C3CE969F-31AC-4352-91F9-9D589A664D30}"/>
    <cellStyle name="Comma 4 2 2 2 2 13" xfId="25678" xr:uid="{29E0065B-6ABC-4967-8724-2217CDF9BACB}"/>
    <cellStyle name="Comma 4 2 2 2 2 2" xfId="130" xr:uid="{00000000-0005-0000-0000-0000A6070000}"/>
    <cellStyle name="Comma 4 2 2 2 2 2 10" xfId="17250" xr:uid="{793B6805-8980-4234-9D55-77CB3E737099}"/>
    <cellStyle name="Comma 4 2 2 2 2 2 11" xfId="8821" xr:uid="{70A1626F-6EA9-4C14-8CEA-F970F7C807C9}"/>
    <cellStyle name="Comma 4 2 2 2 2 2 12" xfId="25679" xr:uid="{608F3BD7-93C5-4D8E-A673-D86121F19E1F}"/>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2 2 2" xfId="24027" xr:uid="{530FE9AE-41C4-4523-8C21-25B1D4A6261E}"/>
    <cellStyle name="Comma 4 2 2 2 2 2 2 2 2 3" xfId="15598" xr:uid="{3D4C4161-BA2F-48C0-AE37-93868595BF92}"/>
    <cellStyle name="Comma 4 2 2 2 2 2 2 2 2 4" xfId="32455" xr:uid="{8D5BDBF3-B7EE-4307-92C1-B7A1EC9DD52B}"/>
    <cellStyle name="Comma 4 2 2 2 2 2 2 2 3" xfId="19809" xr:uid="{CC35A8AD-85DF-4044-AFEF-1B9C3B100FBF}"/>
    <cellStyle name="Comma 4 2 2 2 2 2 2 2 4" xfId="11380" xr:uid="{5D5B0ED6-7496-4FE7-8EF4-8FF691442FAB}"/>
    <cellStyle name="Comma 4 2 2 2 2 2 2 2 5" xfId="28238" xr:uid="{9DA217E7-F06C-49AA-973D-7B903A896CBA}"/>
    <cellStyle name="Comma 4 2 2 2 2 2 2 3" xfId="5018" xr:uid="{00000000-0005-0000-0000-0000AA070000}"/>
    <cellStyle name="Comma 4 2 2 2 2 2 2 3 2" xfId="21882" xr:uid="{394F59D0-A196-4672-8D6A-772F6A5A5C20}"/>
    <cellStyle name="Comma 4 2 2 2 2 2 2 3 3" xfId="13453" xr:uid="{39C2F7A1-C6EB-4AAD-8089-895CACDCF6A7}"/>
    <cellStyle name="Comma 4 2 2 2 2 2 2 3 4" xfId="30310" xr:uid="{F50EFADB-33E5-472B-A51C-B8BABDF564DF}"/>
    <cellStyle name="Comma 4 2 2 2 2 2 2 4" xfId="17664" xr:uid="{F912BBAF-20FF-4A11-AAC1-28A67CD7ECB7}"/>
    <cellStyle name="Comma 4 2 2 2 2 2 2 5" xfId="9235" xr:uid="{BED46B60-15CE-4EFB-9753-4A286EF05D23}"/>
    <cellStyle name="Comma 4 2 2 2 2 2 2 6" xfId="26093" xr:uid="{539F5008-FAA8-491B-B344-C4D6ECE11A01}"/>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2 2 2" xfId="24440" xr:uid="{AEE1D3F1-DCEA-4285-A5F2-6D25CB97DB07}"/>
    <cellStyle name="Comma 4 2 2 2 2 2 3 2 2 3" xfId="16011" xr:uid="{1A823CC4-6861-46B4-B2FF-7B338876F535}"/>
    <cellStyle name="Comma 4 2 2 2 2 2 3 2 2 4" xfId="32868" xr:uid="{20AA6A69-8779-44C9-BCC8-D0CE9BC146DA}"/>
    <cellStyle name="Comma 4 2 2 2 2 2 3 2 3" xfId="20222" xr:uid="{D044C33E-62E5-4810-B518-EDFAF60DD292}"/>
    <cellStyle name="Comma 4 2 2 2 2 2 3 2 4" xfId="11793" xr:uid="{F898BACC-A735-4055-A6B5-AEB58FAA8387}"/>
    <cellStyle name="Comma 4 2 2 2 2 2 3 2 5" xfId="28651" xr:uid="{25D0A1E8-2960-4C1C-BBEA-9B00334FF247}"/>
    <cellStyle name="Comma 4 2 2 2 2 2 3 3" xfId="5431" xr:uid="{00000000-0005-0000-0000-0000AE070000}"/>
    <cellStyle name="Comma 4 2 2 2 2 2 3 3 2" xfId="22295" xr:uid="{E2AB85CF-2605-483C-8E2B-635166A8D8E3}"/>
    <cellStyle name="Comma 4 2 2 2 2 2 3 3 3" xfId="13866" xr:uid="{11438C39-81A8-4DFF-BE96-F4275F0E20F6}"/>
    <cellStyle name="Comma 4 2 2 2 2 2 3 3 4" xfId="30723" xr:uid="{7CC0252F-1137-4A7C-AFFC-7CB0EB7275B1}"/>
    <cellStyle name="Comma 4 2 2 2 2 2 3 4" xfId="18077" xr:uid="{704E0322-80B8-46D4-B480-405FB305F2B8}"/>
    <cellStyle name="Comma 4 2 2 2 2 2 3 5" xfId="9648" xr:uid="{EDA8ED45-9D9E-4FDA-B438-4A3D4271DE7B}"/>
    <cellStyle name="Comma 4 2 2 2 2 2 3 6" xfId="26506" xr:uid="{BEA07720-59F8-47A8-8440-BFF88A1868D3}"/>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2 2 2" xfId="24853" xr:uid="{BA7872C2-38CD-4701-A4C0-425531E9D1C7}"/>
    <cellStyle name="Comma 4 2 2 2 2 2 4 2 2 3" xfId="16424" xr:uid="{CBFF29D6-2C28-47D0-BFE3-9F8F9360FAE6}"/>
    <cellStyle name="Comma 4 2 2 2 2 2 4 2 2 4" xfId="33281" xr:uid="{D3794FBA-4841-4A47-AAA0-61FD2F6C51B3}"/>
    <cellStyle name="Comma 4 2 2 2 2 2 4 2 3" xfId="20635" xr:uid="{BEDCBCAF-EC92-47DA-B5B1-EB370AA0689A}"/>
    <cellStyle name="Comma 4 2 2 2 2 2 4 2 4" xfId="12206" xr:uid="{F46CAEF6-6DC7-4688-85B9-04C57C4754F3}"/>
    <cellStyle name="Comma 4 2 2 2 2 2 4 2 5" xfId="29064" xr:uid="{15BFD98A-D975-4F60-8791-EA6434D2BC59}"/>
    <cellStyle name="Comma 4 2 2 2 2 2 4 3" xfId="5844" xr:uid="{00000000-0005-0000-0000-0000B2070000}"/>
    <cellStyle name="Comma 4 2 2 2 2 2 4 3 2" xfId="22708" xr:uid="{5A7E6D42-59F4-4C81-AB87-E8D2854400CC}"/>
    <cellStyle name="Comma 4 2 2 2 2 2 4 3 3" xfId="14279" xr:uid="{8E5D002D-ECE4-4E7C-8F32-C0279ADA5FFF}"/>
    <cellStyle name="Comma 4 2 2 2 2 2 4 3 4" xfId="31136" xr:uid="{9B66A4D4-BD17-44BB-9271-981D28ED8C08}"/>
    <cellStyle name="Comma 4 2 2 2 2 2 4 4" xfId="18490" xr:uid="{5E9F8AA6-BF3B-45AC-98C2-68B7A4693D59}"/>
    <cellStyle name="Comma 4 2 2 2 2 2 4 5" xfId="10061" xr:uid="{4AB227AC-81ED-4F27-9C59-8905C542F645}"/>
    <cellStyle name="Comma 4 2 2 2 2 2 4 6" xfId="26919" xr:uid="{B16AC92A-4531-4E08-BB78-05DEA24E9598}"/>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2 2 2" xfId="25266" xr:uid="{2D866C88-D087-4C73-9F87-89DAA9C25F29}"/>
    <cellStyle name="Comma 4 2 2 2 2 2 5 2 2 3" xfId="16837" xr:uid="{136A0C8D-70A2-4F1C-A0D4-C7A1884AA371}"/>
    <cellStyle name="Comma 4 2 2 2 2 2 5 2 2 4" xfId="33694" xr:uid="{A332EBC5-72D7-4F7C-B6C2-FC1066553014}"/>
    <cellStyle name="Comma 4 2 2 2 2 2 5 2 3" xfId="21048" xr:uid="{559CBE34-0F77-4716-8F89-9EAABE85D375}"/>
    <cellStyle name="Comma 4 2 2 2 2 2 5 2 4" xfId="12619" xr:uid="{969ED470-CB85-42DB-81C1-F87885F930D4}"/>
    <cellStyle name="Comma 4 2 2 2 2 2 5 2 5" xfId="29477" xr:uid="{57CA5A8F-FC75-4400-AD5A-8C471B88CDA7}"/>
    <cellStyle name="Comma 4 2 2 2 2 2 5 3" xfId="6257" xr:uid="{00000000-0005-0000-0000-0000B6070000}"/>
    <cellStyle name="Comma 4 2 2 2 2 2 5 3 2" xfId="23121" xr:uid="{DB26D83F-8007-4C94-B945-81EA82FAFCFC}"/>
    <cellStyle name="Comma 4 2 2 2 2 2 5 3 3" xfId="14692" xr:uid="{CEA8BC22-26BE-4324-86B4-3AA5F568C376}"/>
    <cellStyle name="Comma 4 2 2 2 2 2 5 3 4" xfId="31549" xr:uid="{B944E3AE-7C90-4115-AAA8-0744F1A5DF4E}"/>
    <cellStyle name="Comma 4 2 2 2 2 2 5 4" xfId="18903" xr:uid="{736E6431-72FA-4C79-9B60-9CA5DB776DEE}"/>
    <cellStyle name="Comma 4 2 2 2 2 2 5 5" xfId="10474" xr:uid="{061212A4-9F97-4A59-8A5F-EE3D660B6A63}"/>
    <cellStyle name="Comma 4 2 2 2 2 2 5 6" xfId="27332" xr:uid="{479B2E8E-CBB1-464E-9A24-C4B8A70F0C1A}"/>
    <cellStyle name="Comma 4 2 2 2 2 2 6" xfId="2385" xr:uid="{00000000-0005-0000-0000-0000B7070000}"/>
    <cellStyle name="Comma 4 2 2 2 2 2 6 2" xfId="6670" xr:uid="{00000000-0005-0000-0000-0000B8070000}"/>
    <cellStyle name="Comma 4 2 2 2 2 2 6 2 2" xfId="23534" xr:uid="{100ECF0F-AACE-476B-8A1F-6C9C5E8DDF85}"/>
    <cellStyle name="Comma 4 2 2 2 2 2 6 2 3" xfId="15105" xr:uid="{97783C5E-F927-46A7-B89E-A7F9A65A30D5}"/>
    <cellStyle name="Comma 4 2 2 2 2 2 6 2 4" xfId="31962" xr:uid="{0AA42754-413F-4717-8AA8-9D76E8EDD5FE}"/>
    <cellStyle name="Comma 4 2 2 2 2 2 6 3" xfId="19316" xr:uid="{59FB9DAA-0626-408B-B0CF-044B11FD0436}"/>
    <cellStyle name="Comma 4 2 2 2 2 2 6 4" xfId="10887" xr:uid="{ABE135D0-6020-4894-B405-83C823BB426D}"/>
    <cellStyle name="Comma 4 2 2 2 2 2 6 5" xfId="27745" xr:uid="{F84C7572-C60F-4149-9030-751C689B629E}"/>
    <cellStyle name="Comma 4 2 2 2 2 2 7" xfId="2380" xr:uid="{00000000-0005-0000-0000-0000B9070000}"/>
    <cellStyle name="Comma 4 2 2 2 2 2 8" xfId="2763" xr:uid="{00000000-0005-0000-0000-0000BA070000}"/>
    <cellStyle name="Comma 4 2 2 2 2 2 8 2" xfId="6987" xr:uid="{00000000-0005-0000-0000-0000BB070000}"/>
    <cellStyle name="Comma 4 2 2 2 2 2 8 2 2" xfId="23851" xr:uid="{52CE227D-BCA1-4D58-84DB-606C0902C385}"/>
    <cellStyle name="Comma 4 2 2 2 2 2 8 2 3" xfId="15422" xr:uid="{72E88D9F-19FA-4298-97B0-C6EF826ABFD8}"/>
    <cellStyle name="Comma 4 2 2 2 2 2 8 2 4" xfId="32279" xr:uid="{E6DC4C1F-648E-43EC-9817-CB92C6BA2D7F}"/>
    <cellStyle name="Comma 4 2 2 2 2 2 8 3" xfId="19633" xr:uid="{F4BBD022-879B-4199-BA84-E9B9C55EF6EE}"/>
    <cellStyle name="Comma 4 2 2 2 2 2 8 4" xfId="11204" xr:uid="{5B3DAFDC-E987-49FF-A9D7-30937C85F8E9}"/>
    <cellStyle name="Comma 4 2 2 2 2 2 8 5" xfId="28062" xr:uid="{18285510-33AE-4DDA-907C-2D1E2C22D8C2}"/>
    <cellStyle name="Comma 4 2 2 2 2 2 9" xfId="4604" xr:uid="{00000000-0005-0000-0000-0000BC070000}"/>
    <cellStyle name="Comma 4 2 2 2 2 2 9 2" xfId="21468" xr:uid="{16381D3E-1424-47B1-85BC-7E920C70DAC8}"/>
    <cellStyle name="Comma 4 2 2 2 2 2 9 3" xfId="13039" xr:uid="{82FEE9EB-545A-406C-BABC-47189083D17E}"/>
    <cellStyle name="Comma 4 2 2 2 2 2 9 4" xfId="29896" xr:uid="{4F4C5F72-AB19-453B-83D3-1EB7B8D363CE}"/>
    <cellStyle name="Comma 4 2 2 2 2 3" xfId="668" xr:uid="{00000000-0005-0000-0000-0000BD070000}"/>
    <cellStyle name="Comma 4 2 2 2 2 3 2" xfId="2939" xr:uid="{00000000-0005-0000-0000-0000BE070000}"/>
    <cellStyle name="Comma 4 2 2 2 2 3 2 2" xfId="7162" xr:uid="{00000000-0005-0000-0000-0000BF070000}"/>
    <cellStyle name="Comma 4 2 2 2 2 3 2 2 2" xfId="24026" xr:uid="{D8B523A5-AD6F-475D-9474-293748294633}"/>
    <cellStyle name="Comma 4 2 2 2 2 3 2 2 3" xfId="15597" xr:uid="{2042BA11-12F8-44CB-B17D-B3FF47618EDE}"/>
    <cellStyle name="Comma 4 2 2 2 2 3 2 2 4" xfId="32454" xr:uid="{B5C0BF80-C3DD-46CF-8E95-4A9F9A8FB896}"/>
    <cellStyle name="Comma 4 2 2 2 2 3 2 3" xfId="19808" xr:uid="{E0AA7D79-4508-4557-91BC-46788FE527A7}"/>
    <cellStyle name="Comma 4 2 2 2 2 3 2 4" xfId="11379" xr:uid="{722ABE59-9B1F-443F-9110-04D1F8DCA58F}"/>
    <cellStyle name="Comma 4 2 2 2 2 3 2 5" xfId="28237" xr:uid="{8C7F3268-823A-4F61-9EC2-E6F77065AAEF}"/>
    <cellStyle name="Comma 4 2 2 2 2 3 3" xfId="5017" xr:uid="{00000000-0005-0000-0000-0000C0070000}"/>
    <cellStyle name="Comma 4 2 2 2 2 3 3 2" xfId="21881" xr:uid="{BD18C533-287C-4C6C-8A66-C9734345C5DF}"/>
    <cellStyle name="Comma 4 2 2 2 2 3 3 3" xfId="13452" xr:uid="{6594A459-7695-4670-BF14-C8E407EA5532}"/>
    <cellStyle name="Comma 4 2 2 2 2 3 3 4" xfId="30309" xr:uid="{F9ADAB73-CBCA-4849-A09A-706D1AD61104}"/>
    <cellStyle name="Comma 4 2 2 2 2 3 4" xfId="17663" xr:uid="{AE6E0C72-99AF-4CE9-AC3B-0164F7BA525F}"/>
    <cellStyle name="Comma 4 2 2 2 2 3 5" xfId="9234" xr:uid="{1E430254-B0B5-4651-AAA0-B739946EA2CB}"/>
    <cellStyle name="Comma 4 2 2 2 2 3 6" xfId="26092" xr:uid="{4E6AD679-B0AD-4748-8FB0-A8722C684A80}"/>
    <cellStyle name="Comma 4 2 2 2 2 4" xfId="1121" xr:uid="{00000000-0005-0000-0000-0000C1070000}"/>
    <cellStyle name="Comma 4 2 2 2 2 4 2" xfId="3352" xr:uid="{00000000-0005-0000-0000-0000C2070000}"/>
    <cellStyle name="Comma 4 2 2 2 2 4 2 2" xfId="7575" xr:uid="{00000000-0005-0000-0000-0000C3070000}"/>
    <cellStyle name="Comma 4 2 2 2 2 4 2 2 2" xfId="24439" xr:uid="{C5120242-4B1B-406A-9D12-F824EF510CE0}"/>
    <cellStyle name="Comma 4 2 2 2 2 4 2 2 3" xfId="16010" xr:uid="{A2F9B53F-CC4D-4258-9E10-60F148A0F118}"/>
    <cellStyle name="Comma 4 2 2 2 2 4 2 2 4" xfId="32867" xr:uid="{4EC7A644-0CEF-40B0-BA93-48B8F9271EC4}"/>
    <cellStyle name="Comma 4 2 2 2 2 4 2 3" xfId="20221" xr:uid="{5DC60740-A89D-49C7-B356-176BDF66638D}"/>
    <cellStyle name="Comma 4 2 2 2 2 4 2 4" xfId="11792" xr:uid="{9B30A674-DA9D-4753-97CC-2CE37198B69C}"/>
    <cellStyle name="Comma 4 2 2 2 2 4 2 5" xfId="28650" xr:uid="{F76841F0-CE5C-46FC-974C-A3F27D2566A5}"/>
    <cellStyle name="Comma 4 2 2 2 2 4 3" xfId="5430" xr:uid="{00000000-0005-0000-0000-0000C4070000}"/>
    <cellStyle name="Comma 4 2 2 2 2 4 3 2" xfId="22294" xr:uid="{3F493B72-57D4-4AB5-BEC0-3136F8D9BB22}"/>
    <cellStyle name="Comma 4 2 2 2 2 4 3 3" xfId="13865" xr:uid="{F3BA133F-145C-4591-9C23-FD4438B1C4F4}"/>
    <cellStyle name="Comma 4 2 2 2 2 4 3 4" xfId="30722" xr:uid="{BD24E170-AE09-42E3-986B-1180FE69EE02}"/>
    <cellStyle name="Comma 4 2 2 2 2 4 4" xfId="18076" xr:uid="{95E451BA-67A1-47DF-A81E-9ED47862C704}"/>
    <cellStyle name="Comma 4 2 2 2 2 4 5" xfId="9647" xr:uid="{2C85CC3B-B839-4886-B770-62C354F85E4D}"/>
    <cellStyle name="Comma 4 2 2 2 2 4 6" xfId="26505" xr:uid="{51906D18-3A0D-4E4D-B4B2-083BAD31B97E}"/>
    <cellStyle name="Comma 4 2 2 2 2 5" xfId="1535" xr:uid="{00000000-0005-0000-0000-0000C5070000}"/>
    <cellStyle name="Comma 4 2 2 2 2 5 2" xfId="3765" xr:uid="{00000000-0005-0000-0000-0000C6070000}"/>
    <cellStyle name="Comma 4 2 2 2 2 5 2 2" xfId="7988" xr:uid="{00000000-0005-0000-0000-0000C7070000}"/>
    <cellStyle name="Comma 4 2 2 2 2 5 2 2 2" xfId="24852" xr:uid="{F9A77697-20F5-4502-BCFC-1FCCDEFD6A15}"/>
    <cellStyle name="Comma 4 2 2 2 2 5 2 2 3" xfId="16423" xr:uid="{49AF3098-4950-463D-9976-70C59C2A2A6B}"/>
    <cellStyle name="Comma 4 2 2 2 2 5 2 2 4" xfId="33280" xr:uid="{04AD1D80-BC3E-40D3-B9FF-63C33A45EB4D}"/>
    <cellStyle name="Comma 4 2 2 2 2 5 2 3" xfId="20634" xr:uid="{84CFE008-857B-48DE-946D-CD5F8CB75C94}"/>
    <cellStyle name="Comma 4 2 2 2 2 5 2 4" xfId="12205" xr:uid="{11DEF129-09B0-4706-8513-CC413651DB78}"/>
    <cellStyle name="Comma 4 2 2 2 2 5 2 5" xfId="29063" xr:uid="{46275A58-ACC5-4451-BE6D-A343F4A41FC0}"/>
    <cellStyle name="Comma 4 2 2 2 2 5 3" xfId="5843" xr:uid="{00000000-0005-0000-0000-0000C8070000}"/>
    <cellStyle name="Comma 4 2 2 2 2 5 3 2" xfId="22707" xr:uid="{C4FAB779-52BF-461A-AFA9-4EF3CA9172D8}"/>
    <cellStyle name="Comma 4 2 2 2 2 5 3 3" xfId="14278" xr:uid="{0DFE8FE8-CF49-43E9-BAA9-E2786C0B234F}"/>
    <cellStyle name="Comma 4 2 2 2 2 5 3 4" xfId="31135" xr:uid="{2EA23451-B7CF-47E2-8C2B-C8F9FAEFA54D}"/>
    <cellStyle name="Comma 4 2 2 2 2 5 4" xfId="18489" xr:uid="{3110B201-DBFC-4470-B5AD-7B1136DCD668}"/>
    <cellStyle name="Comma 4 2 2 2 2 5 5" xfId="10060" xr:uid="{6A4A19C5-4633-40B2-91B9-C32CB5678CB5}"/>
    <cellStyle name="Comma 4 2 2 2 2 5 6" xfId="26918" xr:uid="{30C4BC85-8FF0-407F-95EA-71ADF4800039}"/>
    <cellStyle name="Comma 4 2 2 2 2 6" xfId="1949" xr:uid="{00000000-0005-0000-0000-0000C9070000}"/>
    <cellStyle name="Comma 4 2 2 2 2 6 2" xfId="4178" xr:uid="{00000000-0005-0000-0000-0000CA070000}"/>
    <cellStyle name="Comma 4 2 2 2 2 6 2 2" xfId="8401" xr:uid="{00000000-0005-0000-0000-0000CB070000}"/>
    <cellStyle name="Comma 4 2 2 2 2 6 2 2 2" xfId="25265" xr:uid="{F658BA83-413C-4460-96AC-53540D489AD3}"/>
    <cellStyle name="Comma 4 2 2 2 2 6 2 2 3" xfId="16836" xr:uid="{D3C74676-360C-417E-AA7C-321345AE0277}"/>
    <cellStyle name="Comma 4 2 2 2 2 6 2 2 4" xfId="33693" xr:uid="{426E22B1-02B1-4100-B649-B659CF35D0C5}"/>
    <cellStyle name="Comma 4 2 2 2 2 6 2 3" xfId="21047" xr:uid="{CC0E47CC-AFA3-47A1-A432-349F19F5A6EA}"/>
    <cellStyle name="Comma 4 2 2 2 2 6 2 4" xfId="12618" xr:uid="{4E9593A9-6BEB-4327-9566-93F76BBEA4A7}"/>
    <cellStyle name="Comma 4 2 2 2 2 6 2 5" xfId="29476" xr:uid="{8335D80C-6434-4A40-9D5D-68C3E5B11AA8}"/>
    <cellStyle name="Comma 4 2 2 2 2 6 3" xfId="6256" xr:uid="{00000000-0005-0000-0000-0000CC070000}"/>
    <cellStyle name="Comma 4 2 2 2 2 6 3 2" xfId="23120" xr:uid="{50905211-0DBD-41BA-AE16-004667DDC348}"/>
    <cellStyle name="Comma 4 2 2 2 2 6 3 3" xfId="14691" xr:uid="{553B21CC-FA61-4D21-AC0A-CD9E9D4D8061}"/>
    <cellStyle name="Comma 4 2 2 2 2 6 3 4" xfId="31548" xr:uid="{93481697-7F0F-4D17-BBFA-142864946C50}"/>
    <cellStyle name="Comma 4 2 2 2 2 6 4" xfId="18902" xr:uid="{3E475458-CFB6-420B-B725-3F2A3201E1CB}"/>
    <cellStyle name="Comma 4 2 2 2 2 6 5" xfId="10473" xr:uid="{66962243-7A96-4DEA-AB40-45C713B29AA1}"/>
    <cellStyle name="Comma 4 2 2 2 2 6 6" xfId="27331" xr:uid="{A563686E-DB6F-4D0F-8F4D-BE1B710708AA}"/>
    <cellStyle name="Comma 4 2 2 2 2 7" xfId="2384" xr:uid="{00000000-0005-0000-0000-0000CD070000}"/>
    <cellStyle name="Comma 4 2 2 2 2 7 2" xfId="6669" xr:uid="{00000000-0005-0000-0000-0000CE070000}"/>
    <cellStyle name="Comma 4 2 2 2 2 7 2 2" xfId="23533" xr:uid="{7B7F5715-02FA-47ED-9C3A-5F3A9B14611D}"/>
    <cellStyle name="Comma 4 2 2 2 2 7 2 3" xfId="15104" xr:uid="{CF4344E8-973B-49E0-AFC6-D3180C2017CD}"/>
    <cellStyle name="Comma 4 2 2 2 2 7 2 4" xfId="31961" xr:uid="{A48BF9BF-7826-488F-AB37-B2FA0577F50D}"/>
    <cellStyle name="Comma 4 2 2 2 2 7 3" xfId="19315" xr:uid="{34797496-E2D8-4737-9729-A30EE513819E}"/>
    <cellStyle name="Comma 4 2 2 2 2 7 4" xfId="10886" xr:uid="{A0EFDF5F-5457-4092-9EA0-901E32576109}"/>
    <cellStyle name="Comma 4 2 2 2 2 7 5" xfId="27744" xr:uid="{99863AF4-0294-4361-8CEF-FC97D869BBFE}"/>
    <cellStyle name="Comma 4 2 2 2 2 8" xfId="2381" xr:uid="{00000000-0005-0000-0000-0000CF070000}"/>
    <cellStyle name="Comma 4 2 2 2 2 9" xfId="2762" xr:uid="{00000000-0005-0000-0000-0000D0070000}"/>
    <cellStyle name="Comma 4 2 2 2 2 9 2" xfId="6986" xr:uid="{00000000-0005-0000-0000-0000D1070000}"/>
    <cellStyle name="Comma 4 2 2 2 2 9 2 2" xfId="23850" xr:uid="{A8866F22-8EFB-4641-A84D-A7CC3D0745F4}"/>
    <cellStyle name="Comma 4 2 2 2 2 9 2 3" xfId="15421" xr:uid="{F7D38CAC-05FE-4380-87DB-6DE1D79BB1D9}"/>
    <cellStyle name="Comma 4 2 2 2 2 9 2 4" xfId="32278" xr:uid="{43050488-F273-465E-9BC3-35F397A2495B}"/>
    <cellStyle name="Comma 4 2 2 2 2 9 3" xfId="19632" xr:uid="{E4BDDC20-7569-4934-BCFE-824794BE1A85}"/>
    <cellStyle name="Comma 4 2 2 2 2 9 4" xfId="11203" xr:uid="{5D05A5CF-2D25-40BE-9A58-41B67260E2F0}"/>
    <cellStyle name="Comma 4 2 2 2 2 9 5" xfId="28061" xr:uid="{4FDBB04D-3AA0-4311-B9DB-CE7EB4192304}"/>
    <cellStyle name="Comma 4 2 2 2 3" xfId="131" xr:uid="{00000000-0005-0000-0000-0000D2070000}"/>
    <cellStyle name="Comma 4 2 2 2 3 10" xfId="17251" xr:uid="{5154FB45-78F1-47AD-9A39-B4B6575FB333}"/>
    <cellStyle name="Comma 4 2 2 2 3 11" xfId="8822" xr:uid="{09CB6477-4D51-457A-BE72-FC06DE873510}"/>
    <cellStyle name="Comma 4 2 2 2 3 12" xfId="25680" xr:uid="{6852463A-AE1F-42D0-BEFE-81B4343767F0}"/>
    <cellStyle name="Comma 4 2 2 2 3 2" xfId="670" xr:uid="{00000000-0005-0000-0000-0000D3070000}"/>
    <cellStyle name="Comma 4 2 2 2 3 2 2" xfId="2941" xr:uid="{00000000-0005-0000-0000-0000D4070000}"/>
    <cellStyle name="Comma 4 2 2 2 3 2 2 2" xfId="7164" xr:uid="{00000000-0005-0000-0000-0000D5070000}"/>
    <cellStyle name="Comma 4 2 2 2 3 2 2 2 2" xfId="24028" xr:uid="{15CB49BC-9FBE-4ADF-A7B4-4A5E915B31CA}"/>
    <cellStyle name="Comma 4 2 2 2 3 2 2 2 3" xfId="15599" xr:uid="{7712069C-BF2F-45E6-A83E-03D28CD3C0AF}"/>
    <cellStyle name="Comma 4 2 2 2 3 2 2 2 4" xfId="32456" xr:uid="{FFE3E723-CDCA-4398-A060-98C00A9947FC}"/>
    <cellStyle name="Comma 4 2 2 2 3 2 2 3" xfId="19810" xr:uid="{5A2E19DA-F9CC-4EFA-B6C8-DF3FDD27A265}"/>
    <cellStyle name="Comma 4 2 2 2 3 2 2 4" xfId="11381" xr:uid="{9550C7E4-E142-4D2F-8889-4855231C95AE}"/>
    <cellStyle name="Comma 4 2 2 2 3 2 2 5" xfId="28239" xr:uid="{9BC9BC8C-D44F-4811-AAE8-598B79D537B3}"/>
    <cellStyle name="Comma 4 2 2 2 3 2 3" xfId="5019" xr:uid="{00000000-0005-0000-0000-0000D6070000}"/>
    <cellStyle name="Comma 4 2 2 2 3 2 3 2" xfId="21883" xr:uid="{326A2A88-F95C-4ECF-9D10-C93A89144E19}"/>
    <cellStyle name="Comma 4 2 2 2 3 2 3 3" xfId="13454" xr:uid="{98DE407E-35A2-452F-97D1-6A618C832B05}"/>
    <cellStyle name="Comma 4 2 2 2 3 2 3 4" xfId="30311" xr:uid="{C4FEB684-FF01-481F-AAA3-382F46F49CB1}"/>
    <cellStyle name="Comma 4 2 2 2 3 2 4" xfId="17665" xr:uid="{6157E152-864F-47F1-85C6-207D42F8544A}"/>
    <cellStyle name="Comma 4 2 2 2 3 2 5" xfId="9236" xr:uid="{519DE27A-0FE9-4A41-88F1-3967C3EAABA8}"/>
    <cellStyle name="Comma 4 2 2 2 3 2 6" xfId="26094" xr:uid="{B9D8DF81-E317-46EE-BBE9-96CC28809029}"/>
    <cellStyle name="Comma 4 2 2 2 3 3" xfId="1123" xr:uid="{00000000-0005-0000-0000-0000D7070000}"/>
    <cellStyle name="Comma 4 2 2 2 3 3 2" xfId="3354" xr:uid="{00000000-0005-0000-0000-0000D8070000}"/>
    <cellStyle name="Comma 4 2 2 2 3 3 2 2" xfId="7577" xr:uid="{00000000-0005-0000-0000-0000D9070000}"/>
    <cellStyle name="Comma 4 2 2 2 3 3 2 2 2" xfId="24441" xr:uid="{7AFE72DB-2C14-4376-AE8B-EE620F42A559}"/>
    <cellStyle name="Comma 4 2 2 2 3 3 2 2 3" xfId="16012" xr:uid="{4CC2F660-83B0-4CB6-A829-EE7F48C2513D}"/>
    <cellStyle name="Comma 4 2 2 2 3 3 2 2 4" xfId="32869" xr:uid="{D1A3B5F9-77EA-4BA6-9EE5-EB8786AA39AC}"/>
    <cellStyle name="Comma 4 2 2 2 3 3 2 3" xfId="20223" xr:uid="{457154C5-29D0-4A58-B8B7-79442863D7D3}"/>
    <cellStyle name="Comma 4 2 2 2 3 3 2 4" xfId="11794" xr:uid="{2EF22DC1-4B85-4EDD-8D7A-43203C77DE0B}"/>
    <cellStyle name="Comma 4 2 2 2 3 3 2 5" xfId="28652" xr:uid="{647F5DFC-787D-459A-AE5F-DA9081A6A24C}"/>
    <cellStyle name="Comma 4 2 2 2 3 3 3" xfId="5432" xr:uid="{00000000-0005-0000-0000-0000DA070000}"/>
    <cellStyle name="Comma 4 2 2 2 3 3 3 2" xfId="22296" xr:uid="{B854D304-3E84-4A6E-8857-16512A15049B}"/>
    <cellStyle name="Comma 4 2 2 2 3 3 3 3" xfId="13867" xr:uid="{00C11B73-EC0F-4C96-9552-FC66CFEF05C7}"/>
    <cellStyle name="Comma 4 2 2 2 3 3 3 4" xfId="30724" xr:uid="{93CB21D2-73C5-4480-8733-4C030ED3BC88}"/>
    <cellStyle name="Comma 4 2 2 2 3 3 4" xfId="18078" xr:uid="{51882358-D586-4772-8DA2-DF872F75F49E}"/>
    <cellStyle name="Comma 4 2 2 2 3 3 5" xfId="9649" xr:uid="{983A2E7F-A26D-4D18-8EBF-2715FE7609C5}"/>
    <cellStyle name="Comma 4 2 2 2 3 3 6" xfId="26507" xr:uid="{C5861674-9985-4D3F-88A1-F853A8257198}"/>
    <cellStyle name="Comma 4 2 2 2 3 4" xfId="1537" xr:uid="{00000000-0005-0000-0000-0000DB070000}"/>
    <cellStyle name="Comma 4 2 2 2 3 4 2" xfId="3767" xr:uid="{00000000-0005-0000-0000-0000DC070000}"/>
    <cellStyle name="Comma 4 2 2 2 3 4 2 2" xfId="7990" xr:uid="{00000000-0005-0000-0000-0000DD070000}"/>
    <cellStyle name="Comma 4 2 2 2 3 4 2 2 2" xfId="24854" xr:uid="{91C9AC88-0E9B-4BEB-8E8C-084EAE377F26}"/>
    <cellStyle name="Comma 4 2 2 2 3 4 2 2 3" xfId="16425" xr:uid="{9F7260EC-2C92-4575-B87D-526EF7CC1046}"/>
    <cellStyle name="Comma 4 2 2 2 3 4 2 2 4" xfId="33282" xr:uid="{418446FC-5A96-49DD-A3CA-B1C8192F5027}"/>
    <cellStyle name="Comma 4 2 2 2 3 4 2 3" xfId="20636" xr:uid="{C742C228-E348-4B3E-84C4-B80EDC558C37}"/>
    <cellStyle name="Comma 4 2 2 2 3 4 2 4" xfId="12207" xr:uid="{150C2899-6D33-48BF-873D-65BF89B38758}"/>
    <cellStyle name="Comma 4 2 2 2 3 4 2 5" xfId="29065" xr:uid="{8BD0FDF3-8571-4624-82EA-10B3F219701F}"/>
    <cellStyle name="Comma 4 2 2 2 3 4 3" xfId="5845" xr:uid="{00000000-0005-0000-0000-0000DE070000}"/>
    <cellStyle name="Comma 4 2 2 2 3 4 3 2" xfId="22709" xr:uid="{ABBBDA28-CA2A-4140-AACA-1D19674579DF}"/>
    <cellStyle name="Comma 4 2 2 2 3 4 3 3" xfId="14280" xr:uid="{BAB6C4C7-7F08-4B57-B216-BE139A82A66A}"/>
    <cellStyle name="Comma 4 2 2 2 3 4 3 4" xfId="31137" xr:uid="{25F103E9-E5CA-456C-9CA7-7C6ABC77231D}"/>
    <cellStyle name="Comma 4 2 2 2 3 4 4" xfId="18491" xr:uid="{73F8C02C-ADE0-408F-A620-C6E8D085640F}"/>
    <cellStyle name="Comma 4 2 2 2 3 4 5" xfId="10062" xr:uid="{787FD08C-7FCA-4F25-8FA0-26870CD2FB5C}"/>
    <cellStyle name="Comma 4 2 2 2 3 4 6" xfId="26920" xr:uid="{154729E5-31C2-4438-8B2E-E5A9F6AB06BA}"/>
    <cellStyle name="Comma 4 2 2 2 3 5" xfId="1951" xr:uid="{00000000-0005-0000-0000-0000DF070000}"/>
    <cellStyle name="Comma 4 2 2 2 3 5 2" xfId="4180" xr:uid="{00000000-0005-0000-0000-0000E0070000}"/>
    <cellStyle name="Comma 4 2 2 2 3 5 2 2" xfId="8403" xr:uid="{00000000-0005-0000-0000-0000E1070000}"/>
    <cellStyle name="Comma 4 2 2 2 3 5 2 2 2" xfId="25267" xr:uid="{AFBAB22C-F860-42FE-B1A7-89B3615A326E}"/>
    <cellStyle name="Comma 4 2 2 2 3 5 2 2 3" xfId="16838" xr:uid="{9E5F41A3-80A3-4FDE-B765-7D07B50C8664}"/>
    <cellStyle name="Comma 4 2 2 2 3 5 2 2 4" xfId="33695" xr:uid="{FB22F13E-E786-4089-B2A0-570EBB687611}"/>
    <cellStyle name="Comma 4 2 2 2 3 5 2 3" xfId="21049" xr:uid="{96F05746-3CD5-4A72-854B-E27AEB6F52BB}"/>
    <cellStyle name="Comma 4 2 2 2 3 5 2 4" xfId="12620" xr:uid="{7F6FC75C-BD6A-47F6-89C8-136C69E5867E}"/>
    <cellStyle name="Comma 4 2 2 2 3 5 2 5" xfId="29478" xr:uid="{749F918B-9C36-4A2B-9A57-347A51AD2068}"/>
    <cellStyle name="Comma 4 2 2 2 3 5 3" xfId="6258" xr:uid="{00000000-0005-0000-0000-0000E2070000}"/>
    <cellStyle name="Comma 4 2 2 2 3 5 3 2" xfId="23122" xr:uid="{4695BECF-7409-49D9-AF27-7AC2CCC85B3A}"/>
    <cellStyle name="Comma 4 2 2 2 3 5 3 3" xfId="14693" xr:uid="{B9251E1B-E9C0-4346-AFB9-070A2588AD3E}"/>
    <cellStyle name="Comma 4 2 2 2 3 5 3 4" xfId="31550" xr:uid="{9A8FBECC-B107-4C7D-A812-3EA6866EC339}"/>
    <cellStyle name="Comma 4 2 2 2 3 5 4" xfId="18904" xr:uid="{412FAEB9-59DF-4ADD-8BB8-B3673DD26805}"/>
    <cellStyle name="Comma 4 2 2 2 3 5 5" xfId="10475" xr:uid="{92B1A324-B1CC-4EA8-95FF-767FCBDA0B23}"/>
    <cellStyle name="Comma 4 2 2 2 3 5 6" xfId="27333" xr:uid="{DF12542D-9954-4B94-8F11-12EF88A96777}"/>
    <cellStyle name="Comma 4 2 2 2 3 6" xfId="2386" xr:uid="{00000000-0005-0000-0000-0000E3070000}"/>
    <cellStyle name="Comma 4 2 2 2 3 6 2" xfId="6671" xr:uid="{00000000-0005-0000-0000-0000E4070000}"/>
    <cellStyle name="Comma 4 2 2 2 3 6 2 2" xfId="23535" xr:uid="{325A92D8-9E05-42FF-80BB-4CF015C1A5BD}"/>
    <cellStyle name="Comma 4 2 2 2 3 6 2 3" xfId="15106" xr:uid="{0D85EB26-1B85-4DBF-862E-4C76E64F6425}"/>
    <cellStyle name="Comma 4 2 2 2 3 6 2 4" xfId="31963" xr:uid="{78A8B3DB-098A-4352-AF85-D7B489242DE3}"/>
    <cellStyle name="Comma 4 2 2 2 3 6 3" xfId="19317" xr:uid="{8CA8DBFD-F6A1-48E4-93A5-A8A319431B4D}"/>
    <cellStyle name="Comma 4 2 2 2 3 6 4" xfId="10888" xr:uid="{BBE680D9-D90C-40DC-8B28-7F60814FCDD7}"/>
    <cellStyle name="Comma 4 2 2 2 3 6 5" xfId="27746" xr:uid="{6BFB4576-6CE8-4E8E-A375-A9E50816C7C8}"/>
    <cellStyle name="Comma 4 2 2 2 3 7" xfId="2379" xr:uid="{00000000-0005-0000-0000-0000E5070000}"/>
    <cellStyle name="Comma 4 2 2 2 3 8" xfId="2764" xr:uid="{00000000-0005-0000-0000-0000E6070000}"/>
    <cellStyle name="Comma 4 2 2 2 3 8 2" xfId="6988" xr:uid="{00000000-0005-0000-0000-0000E7070000}"/>
    <cellStyle name="Comma 4 2 2 2 3 8 2 2" xfId="23852" xr:uid="{A3BA00E7-11D1-4C40-9121-D221C95766C7}"/>
    <cellStyle name="Comma 4 2 2 2 3 8 2 3" xfId="15423" xr:uid="{F306F415-26D5-4EAF-A09B-FFF686D4F8FB}"/>
    <cellStyle name="Comma 4 2 2 2 3 8 2 4" xfId="32280" xr:uid="{3D70019E-7295-4CE2-ACA4-3513086662A1}"/>
    <cellStyle name="Comma 4 2 2 2 3 8 3" xfId="19634" xr:uid="{2DE5E680-BD15-48C1-B356-F04069E05C57}"/>
    <cellStyle name="Comma 4 2 2 2 3 8 4" xfId="11205" xr:uid="{60ABBC39-9ABF-40E3-8102-EACFB2BCBA5D}"/>
    <cellStyle name="Comma 4 2 2 2 3 8 5" xfId="28063" xr:uid="{081E223E-F661-4452-B660-CA4A339A7C37}"/>
    <cellStyle name="Comma 4 2 2 2 3 9" xfId="4605" xr:uid="{00000000-0005-0000-0000-0000E8070000}"/>
    <cellStyle name="Comma 4 2 2 2 3 9 2" xfId="21469" xr:uid="{90F5BCA8-D083-4429-A12C-3F3EA1FA486D}"/>
    <cellStyle name="Comma 4 2 2 2 3 9 3" xfId="13040" xr:uid="{AC495857-70CA-402B-8988-057DDE25E8CE}"/>
    <cellStyle name="Comma 4 2 2 2 3 9 4" xfId="29897" xr:uid="{91B4CF40-5E57-4986-9221-CC846ECC0094}"/>
    <cellStyle name="Comma 4 2 2 2 4" xfId="667" xr:uid="{00000000-0005-0000-0000-0000E9070000}"/>
    <cellStyle name="Comma 4 2 2 2 4 2" xfId="2938" xr:uid="{00000000-0005-0000-0000-0000EA070000}"/>
    <cellStyle name="Comma 4 2 2 2 4 2 2" xfId="7161" xr:uid="{00000000-0005-0000-0000-0000EB070000}"/>
    <cellStyle name="Comma 4 2 2 2 4 2 2 2" xfId="24025" xr:uid="{6C37EF04-EC44-4E06-BB22-0240A8E61145}"/>
    <cellStyle name="Comma 4 2 2 2 4 2 2 3" xfId="15596" xr:uid="{369C06A3-BAE3-4B9C-B2E5-07A8F8C3A357}"/>
    <cellStyle name="Comma 4 2 2 2 4 2 2 4" xfId="32453" xr:uid="{7AF332F4-DDDC-4E0C-A978-FFD9D17457DD}"/>
    <cellStyle name="Comma 4 2 2 2 4 2 3" xfId="19807" xr:uid="{365F69D2-2A2D-42D5-A6AC-89BC96312DCB}"/>
    <cellStyle name="Comma 4 2 2 2 4 2 4" xfId="11378" xr:uid="{837217DB-71D8-42C8-9325-EEF74347B836}"/>
    <cellStyle name="Comma 4 2 2 2 4 2 5" xfId="28236" xr:uid="{EE4D48C7-5BAC-409A-816B-23FF6A9C6632}"/>
    <cellStyle name="Comma 4 2 2 2 4 3" xfId="5016" xr:uid="{00000000-0005-0000-0000-0000EC070000}"/>
    <cellStyle name="Comma 4 2 2 2 4 3 2" xfId="21880" xr:uid="{0BA5D967-8EF7-4479-8B93-93FCC75E8E9C}"/>
    <cellStyle name="Comma 4 2 2 2 4 3 3" xfId="13451" xr:uid="{B173AC26-2F48-492F-8A1D-B79E5F77F8F8}"/>
    <cellStyle name="Comma 4 2 2 2 4 3 4" xfId="30308" xr:uid="{5DF69FCF-9952-4BF0-AB0A-79790FE2BC1F}"/>
    <cellStyle name="Comma 4 2 2 2 4 4" xfId="17662" xr:uid="{0B069BF3-8E2F-4E38-9295-47BA50703ED9}"/>
    <cellStyle name="Comma 4 2 2 2 4 5" xfId="9233" xr:uid="{279AEC62-EB8B-44C8-84D7-B41D6FAD906E}"/>
    <cellStyle name="Comma 4 2 2 2 4 6" xfId="26091" xr:uid="{5499B5C3-389F-4765-9277-383FC6760CF1}"/>
    <cellStyle name="Comma 4 2 2 2 5" xfId="1120" xr:uid="{00000000-0005-0000-0000-0000ED070000}"/>
    <cellStyle name="Comma 4 2 2 2 5 2" xfId="3351" xr:uid="{00000000-0005-0000-0000-0000EE070000}"/>
    <cellStyle name="Comma 4 2 2 2 5 2 2" xfId="7574" xr:uid="{00000000-0005-0000-0000-0000EF070000}"/>
    <cellStyle name="Comma 4 2 2 2 5 2 2 2" xfId="24438" xr:uid="{CF6B4D43-1C94-4127-A1E6-5A4654520A54}"/>
    <cellStyle name="Comma 4 2 2 2 5 2 2 3" xfId="16009" xr:uid="{E7101535-EB49-4819-9A78-CCDE587B5DA6}"/>
    <cellStyle name="Comma 4 2 2 2 5 2 2 4" xfId="32866" xr:uid="{C0A9886B-A3DE-4A99-941E-87C0D306BF3F}"/>
    <cellStyle name="Comma 4 2 2 2 5 2 3" xfId="20220" xr:uid="{CA60E8E9-DFA5-42D8-AF47-949827043CB9}"/>
    <cellStyle name="Comma 4 2 2 2 5 2 4" xfId="11791" xr:uid="{8D3D0CF2-B9E9-4B06-BAFB-C3C1A345E3CE}"/>
    <cellStyle name="Comma 4 2 2 2 5 2 5" xfId="28649" xr:uid="{1FF285B3-7A0B-475B-A627-83D69071600E}"/>
    <cellStyle name="Comma 4 2 2 2 5 3" xfId="5429" xr:uid="{00000000-0005-0000-0000-0000F0070000}"/>
    <cellStyle name="Comma 4 2 2 2 5 3 2" xfId="22293" xr:uid="{B316469B-2EA6-4EE0-A347-BBA26DC6AC78}"/>
    <cellStyle name="Comma 4 2 2 2 5 3 3" xfId="13864" xr:uid="{75CEBDEA-0C94-41D5-8A4B-4ED91A71E501}"/>
    <cellStyle name="Comma 4 2 2 2 5 3 4" xfId="30721" xr:uid="{579EDCA0-8C88-46F5-B346-F1E85A89F132}"/>
    <cellStyle name="Comma 4 2 2 2 5 4" xfId="18075" xr:uid="{842505A9-A8AC-475C-89B8-C49FDE89E929}"/>
    <cellStyle name="Comma 4 2 2 2 5 5" xfId="9646" xr:uid="{986A28F6-4B40-43A2-B819-102825CA8BDB}"/>
    <cellStyle name="Comma 4 2 2 2 5 6" xfId="26504" xr:uid="{75DE43DC-995E-4BA2-8862-946EEB2A5BB9}"/>
    <cellStyle name="Comma 4 2 2 2 6" xfId="1534" xr:uid="{00000000-0005-0000-0000-0000F1070000}"/>
    <cellStyle name="Comma 4 2 2 2 6 2" xfId="3764" xr:uid="{00000000-0005-0000-0000-0000F2070000}"/>
    <cellStyle name="Comma 4 2 2 2 6 2 2" xfId="7987" xr:uid="{00000000-0005-0000-0000-0000F3070000}"/>
    <cellStyle name="Comma 4 2 2 2 6 2 2 2" xfId="24851" xr:uid="{63EBB738-ABF1-4473-8749-AD6446587228}"/>
    <cellStyle name="Comma 4 2 2 2 6 2 2 3" xfId="16422" xr:uid="{88A0CD01-E449-4B63-9A17-3E363A8BA75D}"/>
    <cellStyle name="Comma 4 2 2 2 6 2 2 4" xfId="33279" xr:uid="{66CD8299-C353-42EC-BCF3-A8457794B4E8}"/>
    <cellStyle name="Comma 4 2 2 2 6 2 3" xfId="20633" xr:uid="{25233F51-A6B2-469F-A30F-6E28D3617532}"/>
    <cellStyle name="Comma 4 2 2 2 6 2 4" xfId="12204" xr:uid="{94BB3690-B5C2-44B7-9B92-2738362F1600}"/>
    <cellStyle name="Comma 4 2 2 2 6 2 5" xfId="29062" xr:uid="{B89A13BE-9BAA-46EB-84CC-58872589B30B}"/>
    <cellStyle name="Comma 4 2 2 2 6 3" xfId="5842" xr:uid="{00000000-0005-0000-0000-0000F4070000}"/>
    <cellStyle name="Comma 4 2 2 2 6 3 2" xfId="22706" xr:uid="{4199FA4E-A52C-4224-9F9F-67DDB48C4FBE}"/>
    <cellStyle name="Comma 4 2 2 2 6 3 3" xfId="14277" xr:uid="{A5A7C7E4-0A60-43F9-ACBC-45D6E6486543}"/>
    <cellStyle name="Comma 4 2 2 2 6 3 4" xfId="31134" xr:uid="{C37C69DC-614A-4F32-8090-7236F69ED59F}"/>
    <cellStyle name="Comma 4 2 2 2 6 4" xfId="18488" xr:uid="{D6036AD9-1C02-4A1D-AC65-7BB2CA498E14}"/>
    <cellStyle name="Comma 4 2 2 2 6 5" xfId="10059" xr:uid="{4AB7F4BF-F2AC-4CA1-B6E9-F6AB7570B635}"/>
    <cellStyle name="Comma 4 2 2 2 6 6" xfId="26917" xr:uid="{E0EA19DE-FAF0-4044-844A-6F35F0A5938F}"/>
    <cellStyle name="Comma 4 2 2 2 7" xfId="1948" xr:uid="{00000000-0005-0000-0000-0000F5070000}"/>
    <cellStyle name="Comma 4 2 2 2 7 2" xfId="4177" xr:uid="{00000000-0005-0000-0000-0000F6070000}"/>
    <cellStyle name="Comma 4 2 2 2 7 2 2" xfId="8400" xr:uid="{00000000-0005-0000-0000-0000F7070000}"/>
    <cellStyle name="Comma 4 2 2 2 7 2 2 2" xfId="25264" xr:uid="{59C66B7A-2244-4087-86B9-34763C99FFD7}"/>
    <cellStyle name="Comma 4 2 2 2 7 2 2 3" xfId="16835" xr:uid="{13851DB6-AB9B-4DED-90AA-68B3BDAC4AE6}"/>
    <cellStyle name="Comma 4 2 2 2 7 2 2 4" xfId="33692" xr:uid="{4E08C0FF-2ED1-4F2A-B33A-7A33728160D7}"/>
    <cellStyle name="Comma 4 2 2 2 7 2 3" xfId="21046" xr:uid="{F6D61D9B-E745-4AE6-8864-5716B8939146}"/>
    <cellStyle name="Comma 4 2 2 2 7 2 4" xfId="12617" xr:uid="{4F795AF7-0D3A-4486-BBAE-3AB2F8D6966D}"/>
    <cellStyle name="Comma 4 2 2 2 7 2 5" xfId="29475" xr:uid="{9245B794-0B58-479B-834F-0AD9E3E52B81}"/>
    <cellStyle name="Comma 4 2 2 2 7 3" xfId="6255" xr:uid="{00000000-0005-0000-0000-0000F8070000}"/>
    <cellStyle name="Comma 4 2 2 2 7 3 2" xfId="23119" xr:uid="{BCDB8079-CDA8-42E1-8C20-446511955ECE}"/>
    <cellStyle name="Comma 4 2 2 2 7 3 3" xfId="14690" xr:uid="{99CCFBAF-E071-418B-9D9E-E5C94DF9B52B}"/>
    <cellStyle name="Comma 4 2 2 2 7 3 4" xfId="31547" xr:uid="{3CD32706-89AE-44EE-89D4-FF65CB28A6FD}"/>
    <cellStyle name="Comma 4 2 2 2 7 4" xfId="18901" xr:uid="{72DF7BE1-606E-4F12-BEEB-A8E9D202792C}"/>
    <cellStyle name="Comma 4 2 2 2 7 5" xfId="10472" xr:uid="{D98B137E-1F55-4E4A-B09D-542476BF401B}"/>
    <cellStyle name="Comma 4 2 2 2 7 6" xfId="27330" xr:uid="{95BBF1EC-C2E8-4B87-BBB5-9648E7A8AE16}"/>
    <cellStyle name="Comma 4 2 2 2 8" xfId="2383" xr:uid="{00000000-0005-0000-0000-0000F9070000}"/>
    <cellStyle name="Comma 4 2 2 2 8 2" xfId="6668" xr:uid="{00000000-0005-0000-0000-0000FA070000}"/>
    <cellStyle name="Comma 4 2 2 2 8 2 2" xfId="23532" xr:uid="{11A940E6-B8B2-48C7-800F-7E6C7046B804}"/>
    <cellStyle name="Comma 4 2 2 2 8 2 3" xfId="15103" xr:uid="{10A7129D-03E5-44E0-8FFA-46B25F127C00}"/>
    <cellStyle name="Comma 4 2 2 2 8 2 4" xfId="31960" xr:uid="{CC1DBAE3-E850-4047-9439-575329C0C16D}"/>
    <cellStyle name="Comma 4 2 2 2 8 3" xfId="19314" xr:uid="{99B578A8-1142-4BA4-B47B-9A2CC74DD617}"/>
    <cellStyle name="Comma 4 2 2 2 8 4" xfId="10885" xr:uid="{7B8E236B-9051-4530-AD87-1127C693BB25}"/>
    <cellStyle name="Comma 4 2 2 2 8 5" xfId="27743" xr:uid="{6C6E09D1-6013-47A1-BE9D-91B292C3F246}"/>
    <cellStyle name="Comma 4 2 2 2 9" xfId="2382" xr:uid="{00000000-0005-0000-0000-0000FB070000}"/>
    <cellStyle name="Comma 4 2 2 3" xfId="132" xr:uid="{00000000-0005-0000-0000-0000FC070000}"/>
    <cellStyle name="Comma 4 2 2 3 10" xfId="4606" xr:uid="{00000000-0005-0000-0000-0000FD070000}"/>
    <cellStyle name="Comma 4 2 2 3 10 2" xfId="21470" xr:uid="{E5EE2362-9122-4CF6-9366-A6705A253683}"/>
    <cellStyle name="Comma 4 2 2 3 10 3" xfId="13041" xr:uid="{90C57119-D7A1-454C-9DFD-750C302D6166}"/>
    <cellStyle name="Comma 4 2 2 3 10 4" xfId="29898" xr:uid="{6C4FBC9D-3161-496E-B6B6-0DFAC7CD38F2}"/>
    <cellStyle name="Comma 4 2 2 3 11" xfId="17252" xr:uid="{1DB3236C-797B-4FB8-BC7C-778E8633FF30}"/>
    <cellStyle name="Comma 4 2 2 3 12" xfId="8823" xr:uid="{4618876E-49E1-40C6-A686-79E145F2D685}"/>
    <cellStyle name="Comma 4 2 2 3 13" xfId="25681" xr:uid="{1251370E-7BAD-424E-A202-71E4FC3278DD}"/>
    <cellStyle name="Comma 4 2 2 3 2" xfId="133" xr:uid="{00000000-0005-0000-0000-0000FE070000}"/>
    <cellStyle name="Comma 4 2 2 3 2 10" xfId="17253" xr:uid="{C87011EA-4CE9-4EBE-9BB3-F17C5141AF92}"/>
    <cellStyle name="Comma 4 2 2 3 2 11" xfId="8824" xr:uid="{353A76ED-6D26-4B55-8A72-4E9564F9532C}"/>
    <cellStyle name="Comma 4 2 2 3 2 12" xfId="25682" xr:uid="{74D616A6-2A9F-4826-8772-1687275B0B89}"/>
    <cellStyle name="Comma 4 2 2 3 2 2" xfId="672" xr:uid="{00000000-0005-0000-0000-0000FF070000}"/>
    <cellStyle name="Comma 4 2 2 3 2 2 2" xfId="2943" xr:uid="{00000000-0005-0000-0000-000000080000}"/>
    <cellStyle name="Comma 4 2 2 3 2 2 2 2" xfId="7166" xr:uid="{00000000-0005-0000-0000-000001080000}"/>
    <cellStyle name="Comma 4 2 2 3 2 2 2 2 2" xfId="24030" xr:uid="{EF171743-539A-4481-B5D7-0D4BBA6F5EA0}"/>
    <cellStyle name="Comma 4 2 2 3 2 2 2 2 3" xfId="15601" xr:uid="{EF75B178-A013-4195-921F-0CB35A129A37}"/>
    <cellStyle name="Comma 4 2 2 3 2 2 2 2 4" xfId="32458" xr:uid="{4AE7450C-5ABE-49D6-9457-2A65495293A8}"/>
    <cellStyle name="Comma 4 2 2 3 2 2 2 3" xfId="19812" xr:uid="{D9E72801-D3AB-4993-807A-5DC81FA681CD}"/>
    <cellStyle name="Comma 4 2 2 3 2 2 2 4" xfId="11383" xr:uid="{61FE3294-5D63-421E-8484-C37A6B059A58}"/>
    <cellStyle name="Comma 4 2 2 3 2 2 2 5" xfId="28241" xr:uid="{2C67F200-08B3-4C2F-9A69-0B2EE3A1B607}"/>
    <cellStyle name="Comma 4 2 2 3 2 2 3" xfId="5021" xr:uid="{00000000-0005-0000-0000-000002080000}"/>
    <cellStyle name="Comma 4 2 2 3 2 2 3 2" xfId="21885" xr:uid="{67E959BC-A0FF-4067-889E-615D05F7294C}"/>
    <cellStyle name="Comma 4 2 2 3 2 2 3 3" xfId="13456" xr:uid="{B61B932D-7FDD-430B-8F1C-B3CF9F79581D}"/>
    <cellStyle name="Comma 4 2 2 3 2 2 3 4" xfId="30313" xr:uid="{256A4BFA-401D-4C38-A7CE-8C05DA8981BA}"/>
    <cellStyle name="Comma 4 2 2 3 2 2 4" xfId="17667" xr:uid="{C5EB3F9A-8FBB-45A1-AF0A-ED493DBF0A3C}"/>
    <cellStyle name="Comma 4 2 2 3 2 2 5" xfId="9238" xr:uid="{3B33C038-2FE7-48E1-95DB-1527C3B5F327}"/>
    <cellStyle name="Comma 4 2 2 3 2 2 6" xfId="26096" xr:uid="{44B46671-9E06-4332-933C-21847CBC2CE7}"/>
    <cellStyle name="Comma 4 2 2 3 2 3" xfId="1125" xr:uid="{00000000-0005-0000-0000-000003080000}"/>
    <cellStyle name="Comma 4 2 2 3 2 3 2" xfId="3356" xr:uid="{00000000-0005-0000-0000-000004080000}"/>
    <cellStyle name="Comma 4 2 2 3 2 3 2 2" xfId="7579" xr:uid="{00000000-0005-0000-0000-000005080000}"/>
    <cellStyle name="Comma 4 2 2 3 2 3 2 2 2" xfId="24443" xr:uid="{12A7172D-11AE-493D-A04B-15C7AA4E0C6B}"/>
    <cellStyle name="Comma 4 2 2 3 2 3 2 2 3" xfId="16014" xr:uid="{D8717412-66D5-4698-A253-6BA800543BA0}"/>
    <cellStyle name="Comma 4 2 2 3 2 3 2 2 4" xfId="32871" xr:uid="{9B4FC9CD-C513-4532-8995-70A3FD6EF77E}"/>
    <cellStyle name="Comma 4 2 2 3 2 3 2 3" xfId="20225" xr:uid="{127525B0-3749-4DB9-BA4F-D8A33BE362F4}"/>
    <cellStyle name="Comma 4 2 2 3 2 3 2 4" xfId="11796" xr:uid="{F38A43CD-8E54-4F6C-87E3-2CFA1C2207F7}"/>
    <cellStyle name="Comma 4 2 2 3 2 3 2 5" xfId="28654" xr:uid="{A4D0FD05-164E-4204-A642-95FB6EF43918}"/>
    <cellStyle name="Comma 4 2 2 3 2 3 3" xfId="5434" xr:uid="{00000000-0005-0000-0000-000006080000}"/>
    <cellStyle name="Comma 4 2 2 3 2 3 3 2" xfId="22298" xr:uid="{F32A969A-D716-4083-9396-5DE0D9128B92}"/>
    <cellStyle name="Comma 4 2 2 3 2 3 3 3" xfId="13869" xr:uid="{A0D0EE44-BE87-4DFC-8A89-F68E48E4672C}"/>
    <cellStyle name="Comma 4 2 2 3 2 3 3 4" xfId="30726" xr:uid="{5A81282C-C0CE-40F2-BD9F-5FBDCD82BB1C}"/>
    <cellStyle name="Comma 4 2 2 3 2 3 4" xfId="18080" xr:uid="{F2794A4B-FCF1-4D3E-88B3-08833E77C76C}"/>
    <cellStyle name="Comma 4 2 2 3 2 3 5" xfId="9651" xr:uid="{39AFC5BA-1ED6-4CF2-BE7E-14EBC2DC9EF4}"/>
    <cellStyle name="Comma 4 2 2 3 2 3 6" xfId="26509" xr:uid="{A8AD3FBF-3A2D-4086-99DB-BA6A992CF3B4}"/>
    <cellStyle name="Comma 4 2 2 3 2 4" xfId="1539" xr:uid="{00000000-0005-0000-0000-000007080000}"/>
    <cellStyle name="Comma 4 2 2 3 2 4 2" xfId="3769" xr:uid="{00000000-0005-0000-0000-000008080000}"/>
    <cellStyle name="Comma 4 2 2 3 2 4 2 2" xfId="7992" xr:uid="{00000000-0005-0000-0000-000009080000}"/>
    <cellStyle name="Comma 4 2 2 3 2 4 2 2 2" xfId="24856" xr:uid="{973BE711-945B-4180-8FB3-FCD7F544DFE0}"/>
    <cellStyle name="Comma 4 2 2 3 2 4 2 2 3" xfId="16427" xr:uid="{898EECB7-934F-4F28-BF86-0FD0113D31EE}"/>
    <cellStyle name="Comma 4 2 2 3 2 4 2 2 4" xfId="33284" xr:uid="{84563DFF-B05C-44FF-AE16-5BEF526B009F}"/>
    <cellStyle name="Comma 4 2 2 3 2 4 2 3" xfId="20638" xr:uid="{6AF5B54F-A391-4B03-AD48-1AF02A1C46B9}"/>
    <cellStyle name="Comma 4 2 2 3 2 4 2 4" xfId="12209" xr:uid="{9AEB801E-E44F-4B28-83EC-9AEA1DBE81C5}"/>
    <cellStyle name="Comma 4 2 2 3 2 4 2 5" xfId="29067" xr:uid="{EAA6D000-315D-4BA0-9D31-C8109A27E97C}"/>
    <cellStyle name="Comma 4 2 2 3 2 4 3" xfId="5847" xr:uid="{00000000-0005-0000-0000-00000A080000}"/>
    <cellStyle name="Comma 4 2 2 3 2 4 3 2" xfId="22711" xr:uid="{DC3B0FD1-765A-4F4E-9D76-45E30E6B2CB3}"/>
    <cellStyle name="Comma 4 2 2 3 2 4 3 3" xfId="14282" xr:uid="{D91EED07-22AE-4534-A57B-20D13B7FB366}"/>
    <cellStyle name="Comma 4 2 2 3 2 4 3 4" xfId="31139" xr:uid="{E64A98BC-874C-4198-A7F1-CB7B65F7CE13}"/>
    <cellStyle name="Comma 4 2 2 3 2 4 4" xfId="18493" xr:uid="{57FD352A-8D58-4552-A213-07B82C47B02D}"/>
    <cellStyle name="Comma 4 2 2 3 2 4 5" xfId="10064" xr:uid="{57620EA7-391C-4AD1-BF12-2FF97E5FE925}"/>
    <cellStyle name="Comma 4 2 2 3 2 4 6" xfId="26922" xr:uid="{56D51D95-40B2-434B-B0A9-9FE41EB8CD31}"/>
    <cellStyle name="Comma 4 2 2 3 2 5" xfId="1953" xr:uid="{00000000-0005-0000-0000-00000B080000}"/>
    <cellStyle name="Comma 4 2 2 3 2 5 2" xfId="4182" xr:uid="{00000000-0005-0000-0000-00000C080000}"/>
    <cellStyle name="Comma 4 2 2 3 2 5 2 2" xfId="8405" xr:uid="{00000000-0005-0000-0000-00000D080000}"/>
    <cellStyle name="Comma 4 2 2 3 2 5 2 2 2" xfId="25269" xr:uid="{3CB8D4A5-54EA-403B-8AB5-E7DF807051AB}"/>
    <cellStyle name="Comma 4 2 2 3 2 5 2 2 3" xfId="16840" xr:uid="{67A19547-58B3-44A7-8C5A-588AE439B8B7}"/>
    <cellStyle name="Comma 4 2 2 3 2 5 2 2 4" xfId="33697" xr:uid="{C2021389-AB2D-434E-885B-51842553A659}"/>
    <cellStyle name="Comma 4 2 2 3 2 5 2 3" xfId="21051" xr:uid="{192EDB25-1159-4421-8D17-0F70F069BB9C}"/>
    <cellStyle name="Comma 4 2 2 3 2 5 2 4" xfId="12622" xr:uid="{D21958CB-94DE-44BE-9429-7BFA4EB458EF}"/>
    <cellStyle name="Comma 4 2 2 3 2 5 2 5" xfId="29480" xr:uid="{DB5F19E6-73A3-4D47-9422-7BA8BABCBA9A}"/>
    <cellStyle name="Comma 4 2 2 3 2 5 3" xfId="6260" xr:uid="{00000000-0005-0000-0000-00000E080000}"/>
    <cellStyle name="Comma 4 2 2 3 2 5 3 2" xfId="23124" xr:uid="{102A40C8-E240-441E-B576-B35EE17394E2}"/>
    <cellStyle name="Comma 4 2 2 3 2 5 3 3" xfId="14695" xr:uid="{36AA2561-D468-4FD3-B7DE-3031207EBD2D}"/>
    <cellStyle name="Comma 4 2 2 3 2 5 3 4" xfId="31552" xr:uid="{56A201A6-A3D9-455B-B780-F5A48F312B4E}"/>
    <cellStyle name="Comma 4 2 2 3 2 5 4" xfId="18906" xr:uid="{D8CAFEB2-8248-4AE2-8499-CDA506681986}"/>
    <cellStyle name="Comma 4 2 2 3 2 5 5" xfId="10477" xr:uid="{07EB978F-3719-47A3-8C5E-E228F22C76FB}"/>
    <cellStyle name="Comma 4 2 2 3 2 5 6" xfId="27335" xr:uid="{CF68200A-BDF5-48C8-BE58-AA6CB38EA0F5}"/>
    <cellStyle name="Comma 4 2 2 3 2 6" xfId="2388" xr:uid="{00000000-0005-0000-0000-00000F080000}"/>
    <cellStyle name="Comma 4 2 2 3 2 6 2" xfId="6673" xr:uid="{00000000-0005-0000-0000-000010080000}"/>
    <cellStyle name="Comma 4 2 2 3 2 6 2 2" xfId="23537" xr:uid="{E1D4702B-F529-492E-8F68-A30460BFB49D}"/>
    <cellStyle name="Comma 4 2 2 3 2 6 2 3" xfId="15108" xr:uid="{D37B91BA-98FB-4E5E-9E21-29C61050AD3D}"/>
    <cellStyle name="Comma 4 2 2 3 2 6 2 4" xfId="31965" xr:uid="{80E58CFB-417A-4646-9BB5-365CCD0D3B72}"/>
    <cellStyle name="Comma 4 2 2 3 2 6 3" xfId="19319" xr:uid="{245139ED-3FB7-4721-82C0-DE69E549B9C5}"/>
    <cellStyle name="Comma 4 2 2 3 2 6 4" xfId="10890" xr:uid="{1C70F57A-F06E-40A6-A17A-737BFD4C151F}"/>
    <cellStyle name="Comma 4 2 2 3 2 6 5" xfId="27748" xr:uid="{49889689-D0F7-45D7-A806-B43B8AF9EB93}"/>
    <cellStyle name="Comma 4 2 2 3 2 7" xfId="2377" xr:uid="{00000000-0005-0000-0000-000011080000}"/>
    <cellStyle name="Comma 4 2 2 3 2 8" xfId="2766" xr:uid="{00000000-0005-0000-0000-000012080000}"/>
    <cellStyle name="Comma 4 2 2 3 2 8 2" xfId="6990" xr:uid="{00000000-0005-0000-0000-000013080000}"/>
    <cellStyle name="Comma 4 2 2 3 2 8 2 2" xfId="23854" xr:uid="{5AAA59AF-F15B-4E3E-8636-A0198A2F055C}"/>
    <cellStyle name="Comma 4 2 2 3 2 8 2 3" xfId="15425" xr:uid="{06596DFD-7D2D-4333-B9DD-8E05C0F12672}"/>
    <cellStyle name="Comma 4 2 2 3 2 8 2 4" xfId="32282" xr:uid="{60A83775-26B1-421F-821B-DF9BF968E88E}"/>
    <cellStyle name="Comma 4 2 2 3 2 8 3" xfId="19636" xr:uid="{89BC8AC0-B248-42FE-B34E-F38FD38A2A07}"/>
    <cellStyle name="Comma 4 2 2 3 2 8 4" xfId="11207" xr:uid="{A8FE4949-73A0-4411-9395-36CEF32624C9}"/>
    <cellStyle name="Comma 4 2 2 3 2 8 5" xfId="28065" xr:uid="{8965A670-785B-419D-9635-DA06928A4C93}"/>
    <cellStyle name="Comma 4 2 2 3 2 9" xfId="4607" xr:uid="{00000000-0005-0000-0000-000014080000}"/>
    <cellStyle name="Comma 4 2 2 3 2 9 2" xfId="21471" xr:uid="{2575B015-29E1-48DB-BEB9-9B0C4389C2BA}"/>
    <cellStyle name="Comma 4 2 2 3 2 9 3" xfId="13042" xr:uid="{EF912E71-91AD-4178-B3DF-6100963A5EB0}"/>
    <cellStyle name="Comma 4 2 2 3 2 9 4" xfId="29899" xr:uid="{C1B3EF45-CA5C-4905-BC68-6F3229A0FB72}"/>
    <cellStyle name="Comma 4 2 2 3 3" xfId="671" xr:uid="{00000000-0005-0000-0000-000015080000}"/>
    <cellStyle name="Comma 4 2 2 3 3 2" xfId="2942" xr:uid="{00000000-0005-0000-0000-000016080000}"/>
    <cellStyle name="Comma 4 2 2 3 3 2 2" xfId="7165" xr:uid="{00000000-0005-0000-0000-000017080000}"/>
    <cellStyle name="Comma 4 2 2 3 3 2 2 2" xfId="24029" xr:uid="{6EB7ED12-0A81-445C-BB50-CF2609CDF0A9}"/>
    <cellStyle name="Comma 4 2 2 3 3 2 2 3" xfId="15600" xr:uid="{6D1ADAC0-0AE6-46A9-9E10-2D501DF4215C}"/>
    <cellStyle name="Comma 4 2 2 3 3 2 2 4" xfId="32457" xr:uid="{97BE0A81-13B4-45D5-AA45-B4073312831D}"/>
    <cellStyle name="Comma 4 2 2 3 3 2 3" xfId="19811" xr:uid="{05D7494B-8F18-4736-B1F0-C991F51B0F05}"/>
    <cellStyle name="Comma 4 2 2 3 3 2 4" xfId="11382" xr:uid="{6DFEC0F2-07BF-4638-81D0-8B32F1B4BB06}"/>
    <cellStyle name="Comma 4 2 2 3 3 2 5" xfId="28240" xr:uid="{AF9B51F4-1F19-4953-8B48-AB586C771E49}"/>
    <cellStyle name="Comma 4 2 2 3 3 3" xfId="5020" xr:uid="{00000000-0005-0000-0000-000018080000}"/>
    <cellStyle name="Comma 4 2 2 3 3 3 2" xfId="21884" xr:uid="{21D31B6E-343E-421B-B482-D03205A7B490}"/>
    <cellStyle name="Comma 4 2 2 3 3 3 3" xfId="13455" xr:uid="{D899CF72-98B0-4CE2-B455-91B771E6BD94}"/>
    <cellStyle name="Comma 4 2 2 3 3 3 4" xfId="30312" xr:uid="{CFA14199-B9D9-46AB-91BE-65638720C7F2}"/>
    <cellStyle name="Comma 4 2 2 3 3 4" xfId="17666" xr:uid="{ABA585A0-39D6-4988-AD7D-1B929DDC8C06}"/>
    <cellStyle name="Comma 4 2 2 3 3 5" xfId="9237" xr:uid="{AB16E75D-055A-4F94-91F6-0B1733F6DAB8}"/>
    <cellStyle name="Comma 4 2 2 3 3 6" xfId="26095" xr:uid="{8CA0FAE3-23E5-400E-B2CE-C022F45D3ACE}"/>
    <cellStyle name="Comma 4 2 2 3 4" xfId="1124" xr:uid="{00000000-0005-0000-0000-000019080000}"/>
    <cellStyle name="Comma 4 2 2 3 4 2" xfId="3355" xr:uid="{00000000-0005-0000-0000-00001A080000}"/>
    <cellStyle name="Comma 4 2 2 3 4 2 2" xfId="7578" xr:uid="{00000000-0005-0000-0000-00001B080000}"/>
    <cellStyle name="Comma 4 2 2 3 4 2 2 2" xfId="24442" xr:uid="{351B7C89-ED93-44A4-BFEF-CC76E5CEE811}"/>
    <cellStyle name="Comma 4 2 2 3 4 2 2 3" xfId="16013" xr:uid="{5452D380-3B77-45B0-9962-0A3CABA2A639}"/>
    <cellStyle name="Comma 4 2 2 3 4 2 2 4" xfId="32870" xr:uid="{4F24BB45-7FB8-4DF5-9E4C-996188537F30}"/>
    <cellStyle name="Comma 4 2 2 3 4 2 3" xfId="20224" xr:uid="{3C0118E4-7B22-41AD-984F-A76B310ABBB2}"/>
    <cellStyle name="Comma 4 2 2 3 4 2 4" xfId="11795" xr:uid="{B36BF37A-797F-4404-97A6-6F05E349B703}"/>
    <cellStyle name="Comma 4 2 2 3 4 2 5" xfId="28653" xr:uid="{43D1FEE4-6628-4108-A95E-376598AAD7B7}"/>
    <cellStyle name="Comma 4 2 2 3 4 3" xfId="5433" xr:uid="{00000000-0005-0000-0000-00001C080000}"/>
    <cellStyle name="Comma 4 2 2 3 4 3 2" xfId="22297" xr:uid="{77DEE8CD-6122-463A-BA52-B21B655D485D}"/>
    <cellStyle name="Comma 4 2 2 3 4 3 3" xfId="13868" xr:uid="{70EC4C86-6597-4BBF-81E0-F45E0D98E7A5}"/>
    <cellStyle name="Comma 4 2 2 3 4 3 4" xfId="30725" xr:uid="{63D195C3-E24D-4C49-8758-DEF73E66BCBE}"/>
    <cellStyle name="Comma 4 2 2 3 4 4" xfId="18079" xr:uid="{3EF806BE-4F1C-4E0B-A9B6-6DA96C65D727}"/>
    <cellStyle name="Comma 4 2 2 3 4 5" xfId="9650" xr:uid="{FE62A6B8-0F24-4AEC-B067-C62A8D4BD835}"/>
    <cellStyle name="Comma 4 2 2 3 4 6" xfId="26508" xr:uid="{AEB20462-27FB-46E4-B87A-FD03E1AF3E56}"/>
    <cellStyle name="Comma 4 2 2 3 5" xfId="1538" xr:uid="{00000000-0005-0000-0000-00001D080000}"/>
    <cellStyle name="Comma 4 2 2 3 5 2" xfId="3768" xr:uid="{00000000-0005-0000-0000-00001E080000}"/>
    <cellStyle name="Comma 4 2 2 3 5 2 2" xfId="7991" xr:uid="{00000000-0005-0000-0000-00001F080000}"/>
    <cellStyle name="Comma 4 2 2 3 5 2 2 2" xfId="24855" xr:uid="{649484B5-5A09-48EC-AF44-0BAC8B439347}"/>
    <cellStyle name="Comma 4 2 2 3 5 2 2 3" xfId="16426" xr:uid="{26963437-C902-4D73-B8A0-D618B125BFBE}"/>
    <cellStyle name="Comma 4 2 2 3 5 2 2 4" xfId="33283" xr:uid="{1C41AECA-CF71-41C9-94C3-42D0FA30F261}"/>
    <cellStyle name="Comma 4 2 2 3 5 2 3" xfId="20637" xr:uid="{379C5A65-0967-4FF9-9EE1-23D54CC45787}"/>
    <cellStyle name="Comma 4 2 2 3 5 2 4" xfId="12208" xr:uid="{68FA9A4D-C3D6-4F76-83AC-DBC3A56FEB23}"/>
    <cellStyle name="Comma 4 2 2 3 5 2 5" xfId="29066" xr:uid="{E8233D79-80EC-4902-B7B7-B1FA7DB92865}"/>
    <cellStyle name="Comma 4 2 2 3 5 3" xfId="5846" xr:uid="{00000000-0005-0000-0000-000020080000}"/>
    <cellStyle name="Comma 4 2 2 3 5 3 2" xfId="22710" xr:uid="{483C9EB1-B40E-46C5-B369-18F805DBF9F0}"/>
    <cellStyle name="Comma 4 2 2 3 5 3 3" xfId="14281" xr:uid="{0E7C3EBD-B509-4CDA-B4DD-D382A46C4107}"/>
    <cellStyle name="Comma 4 2 2 3 5 3 4" xfId="31138" xr:uid="{0D699829-6F76-49F1-B903-D006D8F8E549}"/>
    <cellStyle name="Comma 4 2 2 3 5 4" xfId="18492" xr:uid="{40B7FD16-9DC9-4F07-BD24-33D41107410D}"/>
    <cellStyle name="Comma 4 2 2 3 5 5" xfId="10063" xr:uid="{943F48C5-A638-49ED-9DE2-775B89B38053}"/>
    <cellStyle name="Comma 4 2 2 3 5 6" xfId="26921" xr:uid="{4BB63621-56AE-497D-BFBF-3177E53FE6D0}"/>
    <cellStyle name="Comma 4 2 2 3 6" xfId="1952" xr:uid="{00000000-0005-0000-0000-000021080000}"/>
    <cellStyle name="Comma 4 2 2 3 6 2" xfId="4181" xr:uid="{00000000-0005-0000-0000-000022080000}"/>
    <cellStyle name="Comma 4 2 2 3 6 2 2" xfId="8404" xr:uid="{00000000-0005-0000-0000-000023080000}"/>
    <cellStyle name="Comma 4 2 2 3 6 2 2 2" xfId="25268" xr:uid="{915F76B5-E48D-4053-B73D-4455ABCDC963}"/>
    <cellStyle name="Comma 4 2 2 3 6 2 2 3" xfId="16839" xr:uid="{292DE076-E43B-4F55-99D5-C113869E7EE0}"/>
    <cellStyle name="Comma 4 2 2 3 6 2 2 4" xfId="33696" xr:uid="{224FD24A-BBDF-4AC5-B783-4ED321DFB641}"/>
    <cellStyle name="Comma 4 2 2 3 6 2 3" xfId="21050" xr:uid="{82801951-EA00-4F97-B81E-FC9B43EBCEB6}"/>
    <cellStyle name="Comma 4 2 2 3 6 2 4" xfId="12621" xr:uid="{C618944E-92DF-459D-A50F-67DDCCB15333}"/>
    <cellStyle name="Comma 4 2 2 3 6 2 5" xfId="29479" xr:uid="{26E356AD-1DDF-4999-8F15-7CBF2F4A5314}"/>
    <cellStyle name="Comma 4 2 2 3 6 3" xfId="6259" xr:uid="{00000000-0005-0000-0000-000024080000}"/>
    <cellStyle name="Comma 4 2 2 3 6 3 2" xfId="23123" xr:uid="{E09EA577-7DF3-46B9-BBF6-F4B9B9536BD9}"/>
    <cellStyle name="Comma 4 2 2 3 6 3 3" xfId="14694" xr:uid="{26E2DE08-CBA2-483D-B2EA-9FFABF499CB3}"/>
    <cellStyle name="Comma 4 2 2 3 6 3 4" xfId="31551" xr:uid="{9AC2DA0B-508A-46C4-9376-2B5FF7C3A50B}"/>
    <cellStyle name="Comma 4 2 2 3 6 4" xfId="18905" xr:uid="{90F3AC41-D5B4-4F54-90DD-9905127EEAC4}"/>
    <cellStyle name="Comma 4 2 2 3 6 5" xfId="10476" xr:uid="{79E8B75D-0D49-4C01-AAA4-6BA532E6517D}"/>
    <cellStyle name="Comma 4 2 2 3 6 6" xfId="27334" xr:uid="{3C2653DF-21B4-4AC0-934C-18C39121424C}"/>
    <cellStyle name="Comma 4 2 2 3 7" xfId="2387" xr:uid="{00000000-0005-0000-0000-000025080000}"/>
    <cellStyle name="Comma 4 2 2 3 7 2" xfId="6672" xr:uid="{00000000-0005-0000-0000-000026080000}"/>
    <cellStyle name="Comma 4 2 2 3 7 2 2" xfId="23536" xr:uid="{0FF65EF2-345E-4D18-8C1B-51DF9F0B00EC}"/>
    <cellStyle name="Comma 4 2 2 3 7 2 3" xfId="15107" xr:uid="{0AD1025E-8D29-4AB0-AAF2-073BC1B66B7B}"/>
    <cellStyle name="Comma 4 2 2 3 7 2 4" xfId="31964" xr:uid="{F29ED825-63A4-4750-BFAE-32F5EAED18F1}"/>
    <cellStyle name="Comma 4 2 2 3 7 3" xfId="19318" xr:uid="{D955AEFB-B28F-413A-BADD-E12D0C853E7E}"/>
    <cellStyle name="Comma 4 2 2 3 7 4" xfId="10889" xr:uid="{837F7144-9882-4BDB-80BC-22771A238EC2}"/>
    <cellStyle name="Comma 4 2 2 3 7 5" xfId="27747" xr:uid="{560B4861-E878-4501-84C1-CDDEDB792C89}"/>
    <cellStyle name="Comma 4 2 2 3 8" xfId="2378" xr:uid="{00000000-0005-0000-0000-000027080000}"/>
    <cellStyle name="Comma 4 2 2 3 9" xfId="2765" xr:uid="{00000000-0005-0000-0000-000028080000}"/>
    <cellStyle name="Comma 4 2 2 3 9 2" xfId="6989" xr:uid="{00000000-0005-0000-0000-000029080000}"/>
    <cellStyle name="Comma 4 2 2 3 9 2 2" xfId="23853" xr:uid="{D8418A00-8652-4950-8A1F-0357098F0C89}"/>
    <cellStyle name="Comma 4 2 2 3 9 2 3" xfId="15424" xr:uid="{545CF286-5025-44C7-A2D2-9302195AFCA0}"/>
    <cellStyle name="Comma 4 2 2 3 9 2 4" xfId="32281" xr:uid="{4DE4CF9F-D2FE-4E8F-90A3-D38968406422}"/>
    <cellStyle name="Comma 4 2 2 3 9 3" xfId="19635" xr:uid="{AC78B12E-B671-4B4A-B90F-36C7A096FFDD}"/>
    <cellStyle name="Comma 4 2 2 3 9 4" xfId="11206" xr:uid="{24D2A087-DD57-49C1-B714-CAA003DA1924}"/>
    <cellStyle name="Comma 4 2 2 3 9 5" xfId="28064" xr:uid="{5AC9EE93-4F80-4C59-902C-EBD1CFD43CC0}"/>
    <cellStyle name="Comma 4 2 2 4" xfId="134" xr:uid="{00000000-0005-0000-0000-00002A080000}"/>
    <cellStyle name="Comma 4 2 2 4 10" xfId="17254" xr:uid="{D9A15B12-384C-4AA7-B431-C90CD5ABAE7F}"/>
    <cellStyle name="Comma 4 2 2 4 11" xfId="8825" xr:uid="{6B5F3A69-89B8-44BA-A472-984228B26126}"/>
    <cellStyle name="Comma 4 2 2 4 12" xfId="25683" xr:uid="{90227415-EAC2-45D1-AEA1-FF3D1CFCD664}"/>
    <cellStyle name="Comma 4 2 2 4 2" xfId="673" xr:uid="{00000000-0005-0000-0000-00002B080000}"/>
    <cellStyle name="Comma 4 2 2 4 2 2" xfId="2944" xr:uid="{00000000-0005-0000-0000-00002C080000}"/>
    <cellStyle name="Comma 4 2 2 4 2 2 2" xfId="7167" xr:uid="{00000000-0005-0000-0000-00002D080000}"/>
    <cellStyle name="Comma 4 2 2 4 2 2 2 2" xfId="24031" xr:uid="{1648973F-D5B1-42AA-9CCD-79B06B6C610F}"/>
    <cellStyle name="Comma 4 2 2 4 2 2 2 3" xfId="15602" xr:uid="{AD954F85-5787-4BB7-B3D6-0F253C1B4E45}"/>
    <cellStyle name="Comma 4 2 2 4 2 2 2 4" xfId="32459" xr:uid="{B63C5B93-54A5-40B7-A451-D1D9C9C3C4AD}"/>
    <cellStyle name="Comma 4 2 2 4 2 2 3" xfId="19813" xr:uid="{775715D3-D9D3-49DC-B1EE-A47334AE960B}"/>
    <cellStyle name="Comma 4 2 2 4 2 2 4" xfId="11384" xr:uid="{B11AB553-01A2-41C2-8255-478252198481}"/>
    <cellStyle name="Comma 4 2 2 4 2 2 5" xfId="28242" xr:uid="{C33FADD1-6C1C-4C8D-9F7A-7242C0D0B548}"/>
    <cellStyle name="Comma 4 2 2 4 2 3" xfId="5022" xr:uid="{00000000-0005-0000-0000-00002E080000}"/>
    <cellStyle name="Comma 4 2 2 4 2 3 2" xfId="21886" xr:uid="{FFFF4B00-F640-456F-92BC-88A4FC2417FE}"/>
    <cellStyle name="Comma 4 2 2 4 2 3 3" xfId="13457" xr:uid="{4C4D5A67-449F-43A8-B7F0-2E9EB367CC42}"/>
    <cellStyle name="Comma 4 2 2 4 2 3 4" xfId="30314" xr:uid="{5170371B-C380-4F1A-B8E5-8F109F625F8A}"/>
    <cellStyle name="Comma 4 2 2 4 2 4" xfId="17668" xr:uid="{FAC1C2A0-F431-4FD0-A96E-8EDEFEC8294C}"/>
    <cellStyle name="Comma 4 2 2 4 2 5" xfId="9239" xr:uid="{550F5378-3915-4B0A-B695-182F69ACB723}"/>
    <cellStyle name="Comma 4 2 2 4 2 6" xfId="26097" xr:uid="{0DBBD51D-F171-4F20-9745-536B8C4EA6D0}"/>
    <cellStyle name="Comma 4 2 2 4 3" xfId="1126" xr:uid="{00000000-0005-0000-0000-00002F080000}"/>
    <cellStyle name="Comma 4 2 2 4 3 2" xfId="3357" xr:uid="{00000000-0005-0000-0000-000030080000}"/>
    <cellStyle name="Comma 4 2 2 4 3 2 2" xfId="7580" xr:uid="{00000000-0005-0000-0000-000031080000}"/>
    <cellStyle name="Comma 4 2 2 4 3 2 2 2" xfId="24444" xr:uid="{50345D3F-F498-4193-A98E-A45BABA9450C}"/>
    <cellStyle name="Comma 4 2 2 4 3 2 2 3" xfId="16015" xr:uid="{CE26DB70-93C1-4D3E-8635-E90643F7DCB4}"/>
    <cellStyle name="Comma 4 2 2 4 3 2 2 4" xfId="32872" xr:uid="{AAD5F0CE-9F67-4F69-876D-F06825F02E0A}"/>
    <cellStyle name="Comma 4 2 2 4 3 2 3" xfId="20226" xr:uid="{550CF21A-224B-4D96-B0B2-891E9DD9E337}"/>
    <cellStyle name="Comma 4 2 2 4 3 2 4" xfId="11797" xr:uid="{4E6EF3CB-0F6B-4A2C-8147-D6EEEC0E5B13}"/>
    <cellStyle name="Comma 4 2 2 4 3 2 5" xfId="28655" xr:uid="{E0CBA4A4-D727-47B8-A100-E513D25616AD}"/>
    <cellStyle name="Comma 4 2 2 4 3 3" xfId="5435" xr:uid="{00000000-0005-0000-0000-000032080000}"/>
    <cellStyle name="Comma 4 2 2 4 3 3 2" xfId="22299" xr:uid="{7EC0F020-EA22-4FFA-BE03-F0987EC08566}"/>
    <cellStyle name="Comma 4 2 2 4 3 3 3" xfId="13870" xr:uid="{ADF3C81F-F7B6-4163-A7F8-78647AE83766}"/>
    <cellStyle name="Comma 4 2 2 4 3 3 4" xfId="30727" xr:uid="{B05BA74C-AC24-485A-AC6F-566B32146BE6}"/>
    <cellStyle name="Comma 4 2 2 4 3 4" xfId="18081" xr:uid="{36474EFF-DB19-48C6-AAA1-8F8B361CEC31}"/>
    <cellStyle name="Comma 4 2 2 4 3 5" xfId="9652" xr:uid="{9BA780ED-7623-4F94-935E-AAB841FE2D34}"/>
    <cellStyle name="Comma 4 2 2 4 3 6" xfId="26510" xr:uid="{44509073-F6CA-49E8-BE8D-89C450FF7F84}"/>
    <cellStyle name="Comma 4 2 2 4 4" xfId="1540" xr:uid="{00000000-0005-0000-0000-000033080000}"/>
    <cellStyle name="Comma 4 2 2 4 4 2" xfId="3770" xr:uid="{00000000-0005-0000-0000-000034080000}"/>
    <cellStyle name="Comma 4 2 2 4 4 2 2" xfId="7993" xr:uid="{00000000-0005-0000-0000-000035080000}"/>
    <cellStyle name="Comma 4 2 2 4 4 2 2 2" xfId="24857" xr:uid="{74E89701-2B10-4646-83A1-7F2A98F21173}"/>
    <cellStyle name="Comma 4 2 2 4 4 2 2 3" xfId="16428" xr:uid="{D3E6DD63-0292-4613-A660-D2D8E25CEC3C}"/>
    <cellStyle name="Comma 4 2 2 4 4 2 2 4" xfId="33285" xr:uid="{C883AEAE-F9DD-4401-A76F-3A95DD79DA8A}"/>
    <cellStyle name="Comma 4 2 2 4 4 2 3" xfId="20639" xr:uid="{68450478-9274-46AD-A6A7-BBBE6229D934}"/>
    <cellStyle name="Comma 4 2 2 4 4 2 4" xfId="12210" xr:uid="{80B7F084-4773-4418-BEC4-BA2F24324401}"/>
    <cellStyle name="Comma 4 2 2 4 4 2 5" xfId="29068" xr:uid="{9108606A-EF9C-4A8A-B817-CE3718C78D06}"/>
    <cellStyle name="Comma 4 2 2 4 4 3" xfId="5848" xr:uid="{00000000-0005-0000-0000-000036080000}"/>
    <cellStyle name="Comma 4 2 2 4 4 3 2" xfId="22712" xr:uid="{20798DA3-43A7-4872-8076-CA8A1ED93175}"/>
    <cellStyle name="Comma 4 2 2 4 4 3 3" xfId="14283" xr:uid="{2FAAFB47-7225-4734-BD85-0B0441039BAF}"/>
    <cellStyle name="Comma 4 2 2 4 4 3 4" xfId="31140" xr:uid="{80A80279-F3E3-4C7C-8625-A6BAE88D61D1}"/>
    <cellStyle name="Comma 4 2 2 4 4 4" xfId="18494" xr:uid="{C84C21AB-14E7-424E-9705-26E751E4D786}"/>
    <cellStyle name="Comma 4 2 2 4 4 5" xfId="10065" xr:uid="{AD1105AC-7B52-4F2D-99A3-523068313BC7}"/>
    <cellStyle name="Comma 4 2 2 4 4 6" xfId="26923" xr:uid="{EE05E3A5-F7A5-41BE-BF6A-A16CCD12317B}"/>
    <cellStyle name="Comma 4 2 2 4 5" xfId="1954" xr:uid="{00000000-0005-0000-0000-000037080000}"/>
    <cellStyle name="Comma 4 2 2 4 5 2" xfId="4183" xr:uid="{00000000-0005-0000-0000-000038080000}"/>
    <cellStyle name="Comma 4 2 2 4 5 2 2" xfId="8406" xr:uid="{00000000-0005-0000-0000-000039080000}"/>
    <cellStyle name="Comma 4 2 2 4 5 2 2 2" xfId="25270" xr:uid="{E37D9CF8-3B14-45F8-971E-6A03CA7CFF7B}"/>
    <cellStyle name="Comma 4 2 2 4 5 2 2 3" xfId="16841" xr:uid="{058D4D08-4DA1-4911-B7F6-3EEBB3EEFAC1}"/>
    <cellStyle name="Comma 4 2 2 4 5 2 2 4" xfId="33698" xr:uid="{4E927399-169A-4B29-BEA9-96CE670C7C1F}"/>
    <cellStyle name="Comma 4 2 2 4 5 2 3" xfId="21052" xr:uid="{4DF740F3-3F9D-469B-9FC3-76167B9EA87B}"/>
    <cellStyle name="Comma 4 2 2 4 5 2 4" xfId="12623" xr:uid="{F9EE0996-A685-44DF-ADD1-3D00BA272441}"/>
    <cellStyle name="Comma 4 2 2 4 5 2 5" xfId="29481" xr:uid="{B761E6DE-F0BD-4C09-8A18-5F2B5C83D769}"/>
    <cellStyle name="Comma 4 2 2 4 5 3" xfId="6261" xr:uid="{00000000-0005-0000-0000-00003A080000}"/>
    <cellStyle name="Comma 4 2 2 4 5 3 2" xfId="23125" xr:uid="{65DB8A76-513D-4560-AE4B-D913CFADFD76}"/>
    <cellStyle name="Comma 4 2 2 4 5 3 3" xfId="14696" xr:uid="{D67A00B7-7600-4496-99F3-17EA5A478E6E}"/>
    <cellStyle name="Comma 4 2 2 4 5 3 4" xfId="31553" xr:uid="{A3154FFD-9F22-4A5A-BB05-41188D407732}"/>
    <cellStyle name="Comma 4 2 2 4 5 4" xfId="18907" xr:uid="{B4E8C1D0-2A8B-4BF4-AF1B-E54C8BCB6126}"/>
    <cellStyle name="Comma 4 2 2 4 5 5" xfId="10478" xr:uid="{6F793228-C0FC-42E5-9804-6F4BE32508A0}"/>
    <cellStyle name="Comma 4 2 2 4 5 6" xfId="27336" xr:uid="{12DF8CE0-D90B-4848-ACA1-6160FBED987E}"/>
    <cellStyle name="Comma 4 2 2 4 6" xfId="2389" xr:uid="{00000000-0005-0000-0000-00003B080000}"/>
    <cellStyle name="Comma 4 2 2 4 6 2" xfId="6674" xr:uid="{00000000-0005-0000-0000-00003C080000}"/>
    <cellStyle name="Comma 4 2 2 4 6 2 2" xfId="23538" xr:uid="{4F167A2C-EF25-4662-8597-14A1EC3A0FE3}"/>
    <cellStyle name="Comma 4 2 2 4 6 2 3" xfId="15109" xr:uid="{B8FB362B-2A06-465A-8D4C-F5CA0FBCCE66}"/>
    <cellStyle name="Comma 4 2 2 4 6 2 4" xfId="31966" xr:uid="{7D22BB94-332A-4B34-A7A0-D85954AFAB3B}"/>
    <cellStyle name="Comma 4 2 2 4 6 3" xfId="19320" xr:uid="{4752327E-6F7E-4031-9081-74BF84395EC3}"/>
    <cellStyle name="Comma 4 2 2 4 6 4" xfId="10891" xr:uid="{A1FA4AD5-5C31-454D-AE00-B656B823A3AD}"/>
    <cellStyle name="Comma 4 2 2 4 6 5" xfId="27749" xr:uid="{90E69C62-0E6D-4815-85CF-E6DEAC5520B4}"/>
    <cellStyle name="Comma 4 2 2 4 7" xfId="2376" xr:uid="{00000000-0005-0000-0000-00003D080000}"/>
    <cellStyle name="Comma 4 2 2 4 8" xfId="2767" xr:uid="{00000000-0005-0000-0000-00003E080000}"/>
    <cellStyle name="Comma 4 2 2 4 8 2" xfId="6991" xr:uid="{00000000-0005-0000-0000-00003F080000}"/>
    <cellStyle name="Comma 4 2 2 4 8 2 2" xfId="23855" xr:uid="{78FEBCD1-974B-4576-A1F8-27AF15C5437D}"/>
    <cellStyle name="Comma 4 2 2 4 8 2 3" xfId="15426" xr:uid="{1E73B28C-E6F2-437A-969F-DD592822AF61}"/>
    <cellStyle name="Comma 4 2 2 4 8 2 4" xfId="32283" xr:uid="{CB2E018E-5347-4263-8982-9BA9DC12E462}"/>
    <cellStyle name="Comma 4 2 2 4 8 3" xfId="19637" xr:uid="{B35C320A-9159-49C3-A78A-6181E997180C}"/>
    <cellStyle name="Comma 4 2 2 4 8 4" xfId="11208" xr:uid="{B68B8AAF-3E33-4C05-8EE8-7633D6122388}"/>
    <cellStyle name="Comma 4 2 2 4 8 5" xfId="28066" xr:uid="{DBFED2E5-2974-4C36-8196-FAF951A547E1}"/>
    <cellStyle name="Comma 4 2 2 4 9" xfId="4608" xr:uid="{00000000-0005-0000-0000-000040080000}"/>
    <cellStyle name="Comma 4 2 2 4 9 2" xfId="21472" xr:uid="{A13F2D66-D0B8-4AD0-A6A9-165B7AE7D803}"/>
    <cellStyle name="Comma 4 2 2 4 9 3" xfId="13043" xr:uid="{0A49A811-82A9-48B1-AE66-F6CFF16B4242}"/>
    <cellStyle name="Comma 4 2 2 4 9 4" xfId="29900" xr:uid="{12E22871-BBDE-492D-A0BE-EA4D3021E09D}"/>
    <cellStyle name="Comma 4 2 2 5" xfId="135" xr:uid="{00000000-0005-0000-0000-000041080000}"/>
    <cellStyle name="Comma 4 2 2 5 10" xfId="17255" xr:uid="{A08D346E-CDB4-4D1B-B742-5773463F3CF1}"/>
    <cellStyle name="Comma 4 2 2 5 11" xfId="8826" xr:uid="{C35AEF0B-CC40-4B82-BEB8-07E114560840}"/>
    <cellStyle name="Comma 4 2 2 5 12" xfId="25684" xr:uid="{77620F20-BF39-4290-90AF-F4CA155C8109}"/>
    <cellStyle name="Comma 4 2 2 5 2" xfId="674" xr:uid="{00000000-0005-0000-0000-000042080000}"/>
    <cellStyle name="Comma 4 2 2 5 2 2" xfId="2945" xr:uid="{00000000-0005-0000-0000-000043080000}"/>
    <cellStyle name="Comma 4 2 2 5 2 2 2" xfId="7168" xr:uid="{00000000-0005-0000-0000-000044080000}"/>
    <cellStyle name="Comma 4 2 2 5 2 2 2 2" xfId="24032" xr:uid="{676182BC-1471-42EC-B5FB-6FD641026E54}"/>
    <cellStyle name="Comma 4 2 2 5 2 2 2 3" xfId="15603" xr:uid="{430F6EE4-F757-4CC0-B2E8-38942D10FF6B}"/>
    <cellStyle name="Comma 4 2 2 5 2 2 2 4" xfId="32460" xr:uid="{BD177C00-FCCA-4BB7-89CA-B115B51B277A}"/>
    <cellStyle name="Comma 4 2 2 5 2 2 3" xfId="19814" xr:uid="{040122BD-C8B8-40BE-AD7D-40AF90030C59}"/>
    <cellStyle name="Comma 4 2 2 5 2 2 4" xfId="11385" xr:uid="{72DD1CA6-7486-44B3-9ED8-C1E2C30B22C5}"/>
    <cellStyle name="Comma 4 2 2 5 2 2 5" xfId="28243" xr:uid="{330AA1FC-8F26-4369-BDF6-8074F30E9594}"/>
    <cellStyle name="Comma 4 2 2 5 2 3" xfId="5023" xr:uid="{00000000-0005-0000-0000-000045080000}"/>
    <cellStyle name="Comma 4 2 2 5 2 3 2" xfId="21887" xr:uid="{A58C5ABF-D7DD-4BD5-94C1-CA94B30BC2B9}"/>
    <cellStyle name="Comma 4 2 2 5 2 3 3" xfId="13458" xr:uid="{EF886210-C57B-4F12-AAD4-9B3D496A68C4}"/>
    <cellStyle name="Comma 4 2 2 5 2 3 4" xfId="30315" xr:uid="{2974B2C4-181B-4C92-81EE-D4CD5FE0621C}"/>
    <cellStyle name="Comma 4 2 2 5 2 4" xfId="17669" xr:uid="{AFAC128E-A689-4A05-85BD-BACA2155C17D}"/>
    <cellStyle name="Comma 4 2 2 5 2 5" xfId="9240" xr:uid="{1C0CBAC5-D872-417F-9A1C-8A921B8B6E6A}"/>
    <cellStyle name="Comma 4 2 2 5 2 6" xfId="26098" xr:uid="{F78FB835-C83A-417A-9FAC-E855B6C9BAD1}"/>
    <cellStyle name="Comma 4 2 2 5 3" xfId="1127" xr:uid="{00000000-0005-0000-0000-000046080000}"/>
    <cellStyle name="Comma 4 2 2 5 3 2" xfId="3358" xr:uid="{00000000-0005-0000-0000-000047080000}"/>
    <cellStyle name="Comma 4 2 2 5 3 2 2" xfId="7581" xr:uid="{00000000-0005-0000-0000-000048080000}"/>
    <cellStyle name="Comma 4 2 2 5 3 2 2 2" xfId="24445" xr:uid="{81764E74-5BD2-4FD4-913A-6C9C1C5C4E97}"/>
    <cellStyle name="Comma 4 2 2 5 3 2 2 3" xfId="16016" xr:uid="{A1FD3F67-0AB2-4220-8596-2F4427075C69}"/>
    <cellStyle name="Comma 4 2 2 5 3 2 2 4" xfId="32873" xr:uid="{29D6BCE4-099C-4C01-AEA0-715A283F8658}"/>
    <cellStyle name="Comma 4 2 2 5 3 2 3" xfId="20227" xr:uid="{A2D4D7AE-B7D9-47AF-A04E-DEF0E17802AC}"/>
    <cellStyle name="Comma 4 2 2 5 3 2 4" xfId="11798" xr:uid="{1A4CD9E6-EEAC-4361-A408-D69E7A9BEA39}"/>
    <cellStyle name="Comma 4 2 2 5 3 2 5" xfId="28656" xr:uid="{4674D171-68C6-438C-82B5-FE1E1300BB21}"/>
    <cellStyle name="Comma 4 2 2 5 3 3" xfId="5436" xr:uid="{00000000-0005-0000-0000-000049080000}"/>
    <cellStyle name="Comma 4 2 2 5 3 3 2" xfId="22300" xr:uid="{7E304BDE-4AD3-4299-A4C0-C9147A8D91C6}"/>
    <cellStyle name="Comma 4 2 2 5 3 3 3" xfId="13871" xr:uid="{2DAAE238-D7DC-43FD-8D31-984ACB34C136}"/>
    <cellStyle name="Comma 4 2 2 5 3 3 4" xfId="30728" xr:uid="{B7245B0E-5313-4C63-A989-7753E9D6C85C}"/>
    <cellStyle name="Comma 4 2 2 5 3 4" xfId="18082" xr:uid="{A2A1FEF7-230C-41DB-8E27-1F47C395DCF1}"/>
    <cellStyle name="Comma 4 2 2 5 3 5" xfId="9653" xr:uid="{290B59FB-2EF5-4D51-9A89-B72FF1F9DB57}"/>
    <cellStyle name="Comma 4 2 2 5 3 6" xfId="26511" xr:uid="{BD37383D-7A29-4FDB-A197-E60BF264554B}"/>
    <cellStyle name="Comma 4 2 2 5 4" xfId="1541" xr:uid="{00000000-0005-0000-0000-00004A080000}"/>
    <cellStyle name="Comma 4 2 2 5 4 2" xfId="3771" xr:uid="{00000000-0005-0000-0000-00004B080000}"/>
    <cellStyle name="Comma 4 2 2 5 4 2 2" xfId="7994" xr:uid="{00000000-0005-0000-0000-00004C080000}"/>
    <cellStyle name="Comma 4 2 2 5 4 2 2 2" xfId="24858" xr:uid="{D69D5C0F-1EE0-448A-A1BD-725D99208F90}"/>
    <cellStyle name="Comma 4 2 2 5 4 2 2 3" xfId="16429" xr:uid="{40862F44-2CB4-4DF6-8173-9652572C1B08}"/>
    <cellStyle name="Comma 4 2 2 5 4 2 2 4" xfId="33286" xr:uid="{DDAC7008-6189-462C-8C10-954A9C14DEE5}"/>
    <cellStyle name="Comma 4 2 2 5 4 2 3" xfId="20640" xr:uid="{F312EB5C-4FBB-4F2E-9C14-57626C5D8947}"/>
    <cellStyle name="Comma 4 2 2 5 4 2 4" xfId="12211" xr:uid="{5275BB4A-1C86-430F-8BFA-697FCEB95FF1}"/>
    <cellStyle name="Comma 4 2 2 5 4 2 5" xfId="29069" xr:uid="{E598B098-E3AF-4A3B-9D13-D8045B7270A2}"/>
    <cellStyle name="Comma 4 2 2 5 4 3" xfId="5849" xr:uid="{00000000-0005-0000-0000-00004D080000}"/>
    <cellStyle name="Comma 4 2 2 5 4 3 2" xfId="22713" xr:uid="{7200E8F5-0A7D-486C-8099-1C737858571D}"/>
    <cellStyle name="Comma 4 2 2 5 4 3 3" xfId="14284" xr:uid="{4302AC76-E75F-480B-8310-F3DD8EA5A39C}"/>
    <cellStyle name="Comma 4 2 2 5 4 3 4" xfId="31141" xr:uid="{4DF9A663-3F9C-41EC-ADF9-3FA209D6BDFD}"/>
    <cellStyle name="Comma 4 2 2 5 4 4" xfId="18495" xr:uid="{59455650-D38D-47E4-99A5-6F7446CC322B}"/>
    <cellStyle name="Comma 4 2 2 5 4 5" xfId="10066" xr:uid="{6EB72867-711F-4FFB-9AFF-E2F16295D1C9}"/>
    <cellStyle name="Comma 4 2 2 5 4 6" xfId="26924" xr:uid="{A27BF1F1-E2EE-4911-BAA6-2590EECBFFD1}"/>
    <cellStyle name="Comma 4 2 2 5 5" xfId="1955" xr:uid="{00000000-0005-0000-0000-00004E080000}"/>
    <cellStyle name="Comma 4 2 2 5 5 2" xfId="4184" xr:uid="{00000000-0005-0000-0000-00004F080000}"/>
    <cellStyle name="Comma 4 2 2 5 5 2 2" xfId="8407" xr:uid="{00000000-0005-0000-0000-000050080000}"/>
    <cellStyle name="Comma 4 2 2 5 5 2 2 2" xfId="25271" xr:uid="{BCF0EB4D-8826-46D3-B514-5EFA184B9E58}"/>
    <cellStyle name="Comma 4 2 2 5 5 2 2 3" xfId="16842" xr:uid="{6D9694E3-D3C4-4892-99AD-28E72A6DF1D3}"/>
    <cellStyle name="Comma 4 2 2 5 5 2 2 4" xfId="33699" xr:uid="{7B631D12-F4A3-471D-BB48-85012277983B}"/>
    <cellStyle name="Comma 4 2 2 5 5 2 3" xfId="21053" xr:uid="{1C1D2948-0C41-498A-B574-82F9A58C0D85}"/>
    <cellStyle name="Comma 4 2 2 5 5 2 4" xfId="12624" xr:uid="{C0525BB2-0485-4C69-874A-D19A1CEC19F1}"/>
    <cellStyle name="Comma 4 2 2 5 5 2 5" xfId="29482" xr:uid="{30F721B0-FCE5-4527-97BE-7EC75CD8B8DC}"/>
    <cellStyle name="Comma 4 2 2 5 5 3" xfId="6262" xr:uid="{00000000-0005-0000-0000-000051080000}"/>
    <cellStyle name="Comma 4 2 2 5 5 3 2" xfId="23126" xr:uid="{BF4B0EE8-620D-4448-A5CB-3A6B60A6E215}"/>
    <cellStyle name="Comma 4 2 2 5 5 3 3" xfId="14697" xr:uid="{EDAE7B4B-9A0D-491C-97E0-D8F16D246824}"/>
    <cellStyle name="Comma 4 2 2 5 5 3 4" xfId="31554" xr:uid="{A7413CC7-23B0-41B1-8BF7-A82C8BFC1BF4}"/>
    <cellStyle name="Comma 4 2 2 5 5 4" xfId="18908" xr:uid="{534D211D-2664-4543-9289-2DEFF4FB2A2F}"/>
    <cellStyle name="Comma 4 2 2 5 5 5" xfId="10479" xr:uid="{8166C900-0A1E-4E84-B914-ACB59745061C}"/>
    <cellStyle name="Comma 4 2 2 5 5 6" xfId="27337" xr:uid="{77A7D50A-3EA6-4999-A7AB-BDF848EABE3E}"/>
    <cellStyle name="Comma 4 2 2 5 6" xfId="2390" xr:uid="{00000000-0005-0000-0000-000052080000}"/>
    <cellStyle name="Comma 4 2 2 5 6 2" xfId="6675" xr:uid="{00000000-0005-0000-0000-000053080000}"/>
    <cellStyle name="Comma 4 2 2 5 6 2 2" xfId="23539" xr:uid="{A9B6D0FE-9AD5-44E8-A4D8-97BF24062578}"/>
    <cellStyle name="Comma 4 2 2 5 6 2 3" xfId="15110" xr:uid="{7C828AE9-BA48-4764-AEDD-C0A7F6D69698}"/>
    <cellStyle name="Comma 4 2 2 5 6 2 4" xfId="31967" xr:uid="{E55F35D8-BA8E-4B88-B346-7BB13AA5773F}"/>
    <cellStyle name="Comma 4 2 2 5 6 3" xfId="19321" xr:uid="{CB628478-C08E-448A-8245-67C002B7D729}"/>
    <cellStyle name="Comma 4 2 2 5 6 4" xfId="10892" xr:uid="{0932D8E0-C0E6-4BF0-B494-CD4146BB0250}"/>
    <cellStyle name="Comma 4 2 2 5 6 5" xfId="27750" xr:uid="{CA179E2C-338B-4681-9F20-A9C03E3A7DFF}"/>
    <cellStyle name="Comma 4 2 2 5 7" xfId="2375" xr:uid="{00000000-0005-0000-0000-000054080000}"/>
    <cellStyle name="Comma 4 2 2 5 8" xfId="2768" xr:uid="{00000000-0005-0000-0000-000055080000}"/>
    <cellStyle name="Comma 4 2 2 5 8 2" xfId="6992" xr:uid="{00000000-0005-0000-0000-000056080000}"/>
    <cellStyle name="Comma 4 2 2 5 8 2 2" xfId="23856" xr:uid="{7A163CE6-6065-46E6-8580-34035976A06F}"/>
    <cellStyle name="Comma 4 2 2 5 8 2 3" xfId="15427" xr:uid="{E7E5590E-AB2E-4DE6-8D0C-5E3511CB8F8D}"/>
    <cellStyle name="Comma 4 2 2 5 8 2 4" xfId="32284" xr:uid="{37920BC9-05EC-424A-9F04-B4EBD4118738}"/>
    <cellStyle name="Comma 4 2 2 5 8 3" xfId="19638" xr:uid="{CB264343-5A6D-410C-8AF0-7614B60B74F8}"/>
    <cellStyle name="Comma 4 2 2 5 8 4" xfId="11209" xr:uid="{982AC1D6-F3BD-400C-96FE-685CB66FEEE1}"/>
    <cellStyle name="Comma 4 2 2 5 8 5" xfId="28067" xr:uid="{CBAC706F-42BF-4C03-93EC-7323CC2C65BC}"/>
    <cellStyle name="Comma 4 2 2 5 9" xfId="4609" xr:uid="{00000000-0005-0000-0000-000057080000}"/>
    <cellStyle name="Comma 4 2 2 5 9 2" xfId="21473" xr:uid="{4AAC64EC-C53B-4DE9-AD28-E6C2A1C5795F}"/>
    <cellStyle name="Comma 4 2 2 5 9 3" xfId="13044" xr:uid="{96279688-06CB-41A6-859A-7D772E3C3742}"/>
    <cellStyle name="Comma 4 2 2 5 9 4" xfId="29901" xr:uid="{195E1A6C-B4F2-4274-9D2D-D0BB956DDCDD}"/>
    <cellStyle name="Comma 4 2 3" xfId="136" xr:uid="{00000000-0005-0000-0000-000058080000}"/>
    <cellStyle name="Comma 4 2 3 10" xfId="2769" xr:uid="{00000000-0005-0000-0000-000059080000}"/>
    <cellStyle name="Comma 4 2 3 10 2" xfId="6993" xr:uid="{00000000-0005-0000-0000-00005A080000}"/>
    <cellStyle name="Comma 4 2 3 10 2 2" xfId="23857" xr:uid="{707F2B1C-8BA4-4A6E-98C0-2EAF2C2A2D51}"/>
    <cellStyle name="Comma 4 2 3 10 2 3" xfId="15428" xr:uid="{18213FE5-EFDF-4104-B162-8A252F719ECF}"/>
    <cellStyle name="Comma 4 2 3 10 2 4" xfId="32285" xr:uid="{6320B3EB-60B4-4C89-AE17-F208548ADB41}"/>
    <cellStyle name="Comma 4 2 3 10 3" xfId="19639" xr:uid="{168E1CC6-EA29-497C-894A-04AA0A87A5FA}"/>
    <cellStyle name="Comma 4 2 3 10 4" xfId="11210" xr:uid="{48A7732E-2603-4EC9-82CC-A16BF771A048}"/>
    <cellStyle name="Comma 4 2 3 10 5" xfId="28068" xr:uid="{B3C00D70-907B-4CA7-8D78-E2BC2F883E6A}"/>
    <cellStyle name="Comma 4 2 3 11" xfId="4610" xr:uid="{00000000-0005-0000-0000-00005B080000}"/>
    <cellStyle name="Comma 4 2 3 11 2" xfId="21474" xr:uid="{E23C425E-3521-40E3-AC61-693DF50C6CB4}"/>
    <cellStyle name="Comma 4 2 3 11 3" xfId="13045" xr:uid="{C889226D-6601-44AB-A35F-72736B83E93F}"/>
    <cellStyle name="Comma 4 2 3 11 4" xfId="29902" xr:uid="{13B09090-A522-402B-A995-4BC44A02D616}"/>
    <cellStyle name="Comma 4 2 3 12" xfId="17256" xr:uid="{3121FA60-8B0C-4AA5-B4AD-139CF60399A8}"/>
    <cellStyle name="Comma 4 2 3 13" xfId="8827" xr:uid="{5BBECA85-C101-4120-9527-73FE0E613BB7}"/>
    <cellStyle name="Comma 4 2 3 14" xfId="25685" xr:uid="{81CDEA32-1CDE-4ED3-9362-F694A249CC90}"/>
    <cellStyle name="Comma 4 2 3 2" xfId="137" xr:uid="{00000000-0005-0000-0000-00005C080000}"/>
    <cellStyle name="Comma 4 2 3 2 10" xfId="4611" xr:uid="{00000000-0005-0000-0000-00005D080000}"/>
    <cellStyle name="Comma 4 2 3 2 10 2" xfId="21475" xr:uid="{C7BCD8A2-9250-4A47-9B9B-7F466CD4F337}"/>
    <cellStyle name="Comma 4 2 3 2 10 3" xfId="13046" xr:uid="{ACDF0BA1-E567-4B37-B98E-D1320ED6C973}"/>
    <cellStyle name="Comma 4 2 3 2 10 4" xfId="29903" xr:uid="{A490952D-AD3C-448F-AFDA-DF0AF9467FF9}"/>
    <cellStyle name="Comma 4 2 3 2 11" xfId="17257" xr:uid="{E95F1939-2BFC-47BA-BD40-CCA04F7E2CCA}"/>
    <cellStyle name="Comma 4 2 3 2 12" xfId="8828" xr:uid="{F1C76DB0-C07F-4EBB-BEA9-75595262CFC5}"/>
    <cellStyle name="Comma 4 2 3 2 13" xfId="25686" xr:uid="{F77BE085-B85D-4369-AAA2-47FE08FE8C78}"/>
    <cellStyle name="Comma 4 2 3 2 2" xfId="138" xr:uid="{00000000-0005-0000-0000-00005E080000}"/>
    <cellStyle name="Comma 4 2 3 2 2 10" xfId="17258" xr:uid="{0B8D6C5E-CFA6-4FED-828A-FF7815D28689}"/>
    <cellStyle name="Comma 4 2 3 2 2 11" xfId="8829" xr:uid="{171578FE-36D5-420D-B14B-F8DBB625CED9}"/>
    <cellStyle name="Comma 4 2 3 2 2 12" xfId="25687" xr:uid="{7AEB8E71-8E6B-487E-A9F8-AB39AE5CBA08}"/>
    <cellStyle name="Comma 4 2 3 2 2 2" xfId="677" xr:uid="{00000000-0005-0000-0000-00005F080000}"/>
    <cellStyle name="Comma 4 2 3 2 2 2 2" xfId="2948" xr:uid="{00000000-0005-0000-0000-000060080000}"/>
    <cellStyle name="Comma 4 2 3 2 2 2 2 2" xfId="7171" xr:uid="{00000000-0005-0000-0000-000061080000}"/>
    <cellStyle name="Comma 4 2 3 2 2 2 2 2 2" xfId="24035" xr:uid="{C9890860-2958-4982-85E7-C9BFDA213937}"/>
    <cellStyle name="Comma 4 2 3 2 2 2 2 2 3" xfId="15606" xr:uid="{D9E7E697-C4EC-47DF-B8AD-BE029AD6E4CD}"/>
    <cellStyle name="Comma 4 2 3 2 2 2 2 2 4" xfId="32463" xr:uid="{32F4CD6F-1807-4741-8155-2268EAFF4134}"/>
    <cellStyle name="Comma 4 2 3 2 2 2 2 3" xfId="19817" xr:uid="{21AD0E45-B7B8-45DD-9798-4CF8100B4631}"/>
    <cellStyle name="Comma 4 2 3 2 2 2 2 4" xfId="11388" xr:uid="{1C6C4870-E9F0-40FD-8077-965077C06214}"/>
    <cellStyle name="Comma 4 2 3 2 2 2 2 5" xfId="28246" xr:uid="{056CDACF-FE3B-4633-A3BE-77716AB5F009}"/>
    <cellStyle name="Comma 4 2 3 2 2 2 3" xfId="5026" xr:uid="{00000000-0005-0000-0000-000062080000}"/>
    <cellStyle name="Comma 4 2 3 2 2 2 3 2" xfId="21890" xr:uid="{1BB70E7D-1EE1-4825-9D9D-BDA440DCF0F9}"/>
    <cellStyle name="Comma 4 2 3 2 2 2 3 3" xfId="13461" xr:uid="{8D166759-FE76-4DD6-9F8B-470A4C2A5DE9}"/>
    <cellStyle name="Comma 4 2 3 2 2 2 3 4" xfId="30318" xr:uid="{7F0E9701-AB97-4FE2-B31C-31F336FC0EEB}"/>
    <cellStyle name="Comma 4 2 3 2 2 2 4" xfId="17672" xr:uid="{9ECF070F-F022-429C-9EF1-4E69CD576407}"/>
    <cellStyle name="Comma 4 2 3 2 2 2 5" xfId="9243" xr:uid="{7B5D3ABD-0E7E-4A0F-A8AD-2D12485FC972}"/>
    <cellStyle name="Comma 4 2 3 2 2 2 6" xfId="26101" xr:uid="{72A924B0-D2D2-4CBF-8BF9-CD8FE3530378}"/>
    <cellStyle name="Comma 4 2 3 2 2 3" xfId="1130" xr:uid="{00000000-0005-0000-0000-000063080000}"/>
    <cellStyle name="Comma 4 2 3 2 2 3 2" xfId="3361" xr:uid="{00000000-0005-0000-0000-000064080000}"/>
    <cellStyle name="Comma 4 2 3 2 2 3 2 2" xfId="7584" xr:uid="{00000000-0005-0000-0000-000065080000}"/>
    <cellStyle name="Comma 4 2 3 2 2 3 2 2 2" xfId="24448" xr:uid="{23E1EB52-6ECC-4A4C-A3DE-5FD56BE5ABA1}"/>
    <cellStyle name="Comma 4 2 3 2 2 3 2 2 3" xfId="16019" xr:uid="{A01F75D5-8C24-4ED9-AFCA-229004895940}"/>
    <cellStyle name="Comma 4 2 3 2 2 3 2 2 4" xfId="32876" xr:uid="{ADA86F4C-ABB1-4E90-A316-AAB5A1007FEA}"/>
    <cellStyle name="Comma 4 2 3 2 2 3 2 3" xfId="20230" xr:uid="{04DF59BE-26EE-4D8D-8D3D-6C79D237D3DD}"/>
    <cellStyle name="Comma 4 2 3 2 2 3 2 4" xfId="11801" xr:uid="{02EF7E3B-D393-42E4-A672-FE6C55A43FE9}"/>
    <cellStyle name="Comma 4 2 3 2 2 3 2 5" xfId="28659" xr:uid="{B514F269-F78D-4681-A7FF-E54926A606A4}"/>
    <cellStyle name="Comma 4 2 3 2 2 3 3" xfId="5439" xr:uid="{00000000-0005-0000-0000-000066080000}"/>
    <cellStyle name="Comma 4 2 3 2 2 3 3 2" xfId="22303" xr:uid="{B181DEAF-76E5-4EC8-970D-3417E0AEEF6B}"/>
    <cellStyle name="Comma 4 2 3 2 2 3 3 3" xfId="13874" xr:uid="{545579B0-0079-4AFD-A548-7A572CD865B6}"/>
    <cellStyle name="Comma 4 2 3 2 2 3 3 4" xfId="30731" xr:uid="{60E4A7BB-5A17-4842-A253-5D273CE13E9E}"/>
    <cellStyle name="Comma 4 2 3 2 2 3 4" xfId="18085" xr:uid="{7113DD03-BB87-44F4-99D4-E37136F9C463}"/>
    <cellStyle name="Comma 4 2 3 2 2 3 5" xfId="9656" xr:uid="{CF1B6889-CD4E-4BA6-B939-5C53D0D6CF4D}"/>
    <cellStyle name="Comma 4 2 3 2 2 3 6" xfId="26514" xr:uid="{6951A41D-FE66-4522-9D65-640C0BB252D8}"/>
    <cellStyle name="Comma 4 2 3 2 2 4" xfId="1544" xr:uid="{00000000-0005-0000-0000-000067080000}"/>
    <cellStyle name="Comma 4 2 3 2 2 4 2" xfId="3774" xr:uid="{00000000-0005-0000-0000-000068080000}"/>
    <cellStyle name="Comma 4 2 3 2 2 4 2 2" xfId="7997" xr:uid="{00000000-0005-0000-0000-000069080000}"/>
    <cellStyle name="Comma 4 2 3 2 2 4 2 2 2" xfId="24861" xr:uid="{52A1DC2D-7176-4470-B267-0BC67595809E}"/>
    <cellStyle name="Comma 4 2 3 2 2 4 2 2 3" xfId="16432" xr:uid="{826F74C0-0BE4-4FE9-B634-1003761C8A49}"/>
    <cellStyle name="Comma 4 2 3 2 2 4 2 2 4" xfId="33289" xr:uid="{498AC8E9-0A01-46FF-B860-B427AF5FBA2F}"/>
    <cellStyle name="Comma 4 2 3 2 2 4 2 3" xfId="20643" xr:uid="{473CE0FA-5AA0-444B-9EE7-3D89E7F7EC60}"/>
    <cellStyle name="Comma 4 2 3 2 2 4 2 4" xfId="12214" xr:uid="{09599737-3311-4848-B52D-13BB5933FF75}"/>
    <cellStyle name="Comma 4 2 3 2 2 4 2 5" xfId="29072" xr:uid="{0C962E64-EFAC-4DA4-9434-6DC0333571C5}"/>
    <cellStyle name="Comma 4 2 3 2 2 4 3" xfId="5852" xr:uid="{00000000-0005-0000-0000-00006A080000}"/>
    <cellStyle name="Comma 4 2 3 2 2 4 3 2" xfId="22716" xr:uid="{61E5444F-BC8E-4654-A9E9-389C36ED9CD0}"/>
    <cellStyle name="Comma 4 2 3 2 2 4 3 3" xfId="14287" xr:uid="{AB84D63B-8CB8-421D-B8E2-33E1A4F0CD1A}"/>
    <cellStyle name="Comma 4 2 3 2 2 4 3 4" xfId="31144" xr:uid="{661F668D-0D97-4A5E-8E8D-AB5917A019A3}"/>
    <cellStyle name="Comma 4 2 3 2 2 4 4" xfId="18498" xr:uid="{FFF048EE-C11A-4018-A8E9-089999A59362}"/>
    <cellStyle name="Comma 4 2 3 2 2 4 5" xfId="10069" xr:uid="{578E5B89-EC67-4847-A4B2-EB0F47EF97F5}"/>
    <cellStyle name="Comma 4 2 3 2 2 4 6" xfId="26927" xr:uid="{E7E62754-5DF4-4110-ACA7-F58FFDB98753}"/>
    <cellStyle name="Comma 4 2 3 2 2 5" xfId="1958" xr:uid="{00000000-0005-0000-0000-00006B080000}"/>
    <cellStyle name="Comma 4 2 3 2 2 5 2" xfId="4187" xr:uid="{00000000-0005-0000-0000-00006C080000}"/>
    <cellStyle name="Comma 4 2 3 2 2 5 2 2" xfId="8410" xr:uid="{00000000-0005-0000-0000-00006D080000}"/>
    <cellStyle name="Comma 4 2 3 2 2 5 2 2 2" xfId="25274" xr:uid="{37546D9D-DE69-4292-9E96-3DC1A3B0A603}"/>
    <cellStyle name="Comma 4 2 3 2 2 5 2 2 3" xfId="16845" xr:uid="{C64CFDE3-0640-4384-A933-53AE0A50F547}"/>
    <cellStyle name="Comma 4 2 3 2 2 5 2 2 4" xfId="33702" xr:uid="{88AE0FAC-4F8A-4D98-B211-66C0FF091A07}"/>
    <cellStyle name="Comma 4 2 3 2 2 5 2 3" xfId="21056" xr:uid="{87FF79BF-D5F5-4F00-8C3F-95AA90ABD469}"/>
    <cellStyle name="Comma 4 2 3 2 2 5 2 4" xfId="12627" xr:uid="{69A0C435-F21D-45A9-89AD-C182652D2F6F}"/>
    <cellStyle name="Comma 4 2 3 2 2 5 2 5" xfId="29485" xr:uid="{7F81E383-8394-4C37-B5EC-A996034B657C}"/>
    <cellStyle name="Comma 4 2 3 2 2 5 3" xfId="6265" xr:uid="{00000000-0005-0000-0000-00006E080000}"/>
    <cellStyle name="Comma 4 2 3 2 2 5 3 2" xfId="23129" xr:uid="{EF1729D1-FE22-4AC8-AD41-02C7126A4FFB}"/>
    <cellStyle name="Comma 4 2 3 2 2 5 3 3" xfId="14700" xr:uid="{F2B4BED0-5E63-483F-9207-F3022B50814F}"/>
    <cellStyle name="Comma 4 2 3 2 2 5 3 4" xfId="31557" xr:uid="{575821E8-DA50-4133-A2C4-E8C8AE04306E}"/>
    <cellStyle name="Comma 4 2 3 2 2 5 4" xfId="18911" xr:uid="{D61F4D00-3A0D-4172-B4BD-1152A1BFE95F}"/>
    <cellStyle name="Comma 4 2 3 2 2 5 5" xfId="10482" xr:uid="{52E9EB29-465B-4EAB-BD86-49D936B2FF13}"/>
    <cellStyle name="Comma 4 2 3 2 2 5 6" xfId="27340" xr:uid="{576FBDA3-3179-40B3-B8D8-2203FC8F1710}"/>
    <cellStyle name="Comma 4 2 3 2 2 6" xfId="2393" xr:uid="{00000000-0005-0000-0000-00006F080000}"/>
    <cellStyle name="Comma 4 2 3 2 2 6 2" xfId="6678" xr:uid="{00000000-0005-0000-0000-000070080000}"/>
    <cellStyle name="Comma 4 2 3 2 2 6 2 2" xfId="23542" xr:uid="{988A79B9-8B4C-4B8C-8924-79FFDEB71D41}"/>
    <cellStyle name="Comma 4 2 3 2 2 6 2 3" xfId="15113" xr:uid="{316E1A0A-324F-4A21-BE9A-1D58B20536D9}"/>
    <cellStyle name="Comma 4 2 3 2 2 6 2 4" xfId="31970" xr:uid="{1841C2BE-F9B5-4305-8975-09671E5C0304}"/>
    <cellStyle name="Comma 4 2 3 2 2 6 3" xfId="19324" xr:uid="{CACF0D6B-82F7-46B2-B6FD-59A8FAE66233}"/>
    <cellStyle name="Comma 4 2 3 2 2 6 4" xfId="10895" xr:uid="{74B2886E-F502-4987-AD24-E509AD69731E}"/>
    <cellStyle name="Comma 4 2 3 2 2 6 5" xfId="27753" xr:uid="{0163DD5E-4E48-4748-AB04-8AFA61FF43A0}"/>
    <cellStyle name="Comma 4 2 3 2 2 7" xfId="2372" xr:uid="{00000000-0005-0000-0000-000071080000}"/>
    <cellStyle name="Comma 4 2 3 2 2 8" xfId="2771" xr:uid="{00000000-0005-0000-0000-000072080000}"/>
    <cellStyle name="Comma 4 2 3 2 2 8 2" xfId="6995" xr:uid="{00000000-0005-0000-0000-000073080000}"/>
    <cellStyle name="Comma 4 2 3 2 2 8 2 2" xfId="23859" xr:uid="{A5512D29-2CDA-45C4-8CF1-A47CDF95B145}"/>
    <cellStyle name="Comma 4 2 3 2 2 8 2 3" xfId="15430" xr:uid="{A02D9096-783E-4C36-A943-82F76EC9035B}"/>
    <cellStyle name="Comma 4 2 3 2 2 8 2 4" xfId="32287" xr:uid="{1F442E34-A9FF-4F58-B66C-4826784891E9}"/>
    <cellStyle name="Comma 4 2 3 2 2 8 3" xfId="19641" xr:uid="{D670A7C7-D624-4949-B410-485D226EEA3D}"/>
    <cellStyle name="Comma 4 2 3 2 2 8 4" xfId="11212" xr:uid="{793F96A3-A5B2-4D90-AF81-57D2950F2F8A}"/>
    <cellStyle name="Comma 4 2 3 2 2 8 5" xfId="28070" xr:uid="{1EF3D499-A37A-4C2C-8CCA-9400CD560ECE}"/>
    <cellStyle name="Comma 4 2 3 2 2 9" xfId="4612" xr:uid="{00000000-0005-0000-0000-000074080000}"/>
    <cellStyle name="Comma 4 2 3 2 2 9 2" xfId="21476" xr:uid="{69A7A336-C76F-4732-9E2B-D94A0075BB75}"/>
    <cellStyle name="Comma 4 2 3 2 2 9 3" xfId="13047" xr:uid="{92E1E331-2DC5-4305-91B2-9E144D7CEDEA}"/>
    <cellStyle name="Comma 4 2 3 2 2 9 4" xfId="29904" xr:uid="{2424866F-C328-42C7-BF71-1328AF905698}"/>
    <cellStyle name="Comma 4 2 3 2 3" xfId="676" xr:uid="{00000000-0005-0000-0000-000075080000}"/>
    <cellStyle name="Comma 4 2 3 2 3 2" xfId="2947" xr:uid="{00000000-0005-0000-0000-000076080000}"/>
    <cellStyle name="Comma 4 2 3 2 3 2 2" xfId="7170" xr:uid="{00000000-0005-0000-0000-000077080000}"/>
    <cellStyle name="Comma 4 2 3 2 3 2 2 2" xfId="24034" xr:uid="{2494A4B8-DBAE-4CAE-A12D-CC2C951006DE}"/>
    <cellStyle name="Comma 4 2 3 2 3 2 2 3" xfId="15605" xr:uid="{855A043B-AE9C-4F1D-B50F-8291CFC3A059}"/>
    <cellStyle name="Comma 4 2 3 2 3 2 2 4" xfId="32462" xr:uid="{16DB346A-9B36-405C-B6C7-E257468A0092}"/>
    <cellStyle name="Comma 4 2 3 2 3 2 3" xfId="19816" xr:uid="{0954FA57-84F2-46D6-9BE6-46FD7705F84D}"/>
    <cellStyle name="Comma 4 2 3 2 3 2 4" xfId="11387" xr:uid="{99878C84-24BA-4FB8-B9C6-D4299B61321B}"/>
    <cellStyle name="Comma 4 2 3 2 3 2 5" xfId="28245" xr:uid="{1607B55C-F6BC-4A1D-A45C-913C97082834}"/>
    <cellStyle name="Comma 4 2 3 2 3 3" xfId="5025" xr:uid="{00000000-0005-0000-0000-000078080000}"/>
    <cellStyle name="Comma 4 2 3 2 3 3 2" xfId="21889" xr:uid="{0AF1B2F8-AA9A-481C-84E8-11B5B163C021}"/>
    <cellStyle name="Comma 4 2 3 2 3 3 3" xfId="13460" xr:uid="{28A9E8CA-7B24-4BD6-A804-675B2FA1BE9E}"/>
    <cellStyle name="Comma 4 2 3 2 3 3 4" xfId="30317" xr:uid="{02B9492B-3BA6-4E94-A64F-ED710F3EAAB0}"/>
    <cellStyle name="Comma 4 2 3 2 3 4" xfId="17671" xr:uid="{5746D494-DB44-49D9-954F-451E51C7D854}"/>
    <cellStyle name="Comma 4 2 3 2 3 5" xfId="9242" xr:uid="{677E43C0-6692-4EBF-A475-8F0F2B7296E1}"/>
    <cellStyle name="Comma 4 2 3 2 3 6" xfId="26100" xr:uid="{1AAC3A2E-BD53-49B9-9B85-F8A1E75C9ED9}"/>
    <cellStyle name="Comma 4 2 3 2 4" xfId="1129" xr:uid="{00000000-0005-0000-0000-000079080000}"/>
    <cellStyle name="Comma 4 2 3 2 4 2" xfId="3360" xr:uid="{00000000-0005-0000-0000-00007A080000}"/>
    <cellStyle name="Comma 4 2 3 2 4 2 2" xfId="7583" xr:uid="{00000000-0005-0000-0000-00007B080000}"/>
    <cellStyle name="Comma 4 2 3 2 4 2 2 2" xfId="24447" xr:uid="{ED72F9A7-E41A-4770-85D7-E6977365D47A}"/>
    <cellStyle name="Comma 4 2 3 2 4 2 2 3" xfId="16018" xr:uid="{3DB4DE0C-76E1-4FD7-BEA0-1E3D3DBE7CAC}"/>
    <cellStyle name="Comma 4 2 3 2 4 2 2 4" xfId="32875" xr:uid="{C6E38282-32F5-4AE8-B708-8B9C622B8471}"/>
    <cellStyle name="Comma 4 2 3 2 4 2 3" xfId="20229" xr:uid="{251347F2-CBB7-4326-8FB3-4AF9B1A901F2}"/>
    <cellStyle name="Comma 4 2 3 2 4 2 4" xfId="11800" xr:uid="{B52611F9-0816-4168-A523-A7133804FF48}"/>
    <cellStyle name="Comma 4 2 3 2 4 2 5" xfId="28658" xr:uid="{611723F9-455C-4560-8D30-7F1923FD50DF}"/>
    <cellStyle name="Comma 4 2 3 2 4 3" xfId="5438" xr:uid="{00000000-0005-0000-0000-00007C080000}"/>
    <cellStyle name="Comma 4 2 3 2 4 3 2" xfId="22302" xr:uid="{8B7B2B0D-67E2-49C7-BF7A-A2A779DD23D1}"/>
    <cellStyle name="Comma 4 2 3 2 4 3 3" xfId="13873" xr:uid="{4CB567F3-8709-4EF6-AA65-77EC4BEAC697}"/>
    <cellStyle name="Comma 4 2 3 2 4 3 4" xfId="30730" xr:uid="{4987EED1-3E2E-4AA0-88BB-C44832B6067A}"/>
    <cellStyle name="Comma 4 2 3 2 4 4" xfId="18084" xr:uid="{2D1FDE6B-65F4-459B-8F47-F7F6C4AF8DEC}"/>
    <cellStyle name="Comma 4 2 3 2 4 5" xfId="9655" xr:uid="{00C95D7F-A404-4828-9DD3-70BAC18CE4D6}"/>
    <cellStyle name="Comma 4 2 3 2 4 6" xfId="26513" xr:uid="{B4714B00-2C4F-4E95-AB10-5CAEBE204419}"/>
    <cellStyle name="Comma 4 2 3 2 5" xfId="1543" xr:uid="{00000000-0005-0000-0000-00007D080000}"/>
    <cellStyle name="Comma 4 2 3 2 5 2" xfId="3773" xr:uid="{00000000-0005-0000-0000-00007E080000}"/>
    <cellStyle name="Comma 4 2 3 2 5 2 2" xfId="7996" xr:uid="{00000000-0005-0000-0000-00007F080000}"/>
    <cellStyle name="Comma 4 2 3 2 5 2 2 2" xfId="24860" xr:uid="{B034C205-FD8B-4E41-9856-C07C5CE4A383}"/>
    <cellStyle name="Comma 4 2 3 2 5 2 2 3" xfId="16431" xr:uid="{6D6C53D1-71FC-4154-99B6-9FD49D5FF764}"/>
    <cellStyle name="Comma 4 2 3 2 5 2 2 4" xfId="33288" xr:uid="{B897B493-62C4-455E-B79B-005E5A76377F}"/>
    <cellStyle name="Comma 4 2 3 2 5 2 3" xfId="20642" xr:uid="{9C156630-7364-4DE1-8FF2-21854BF7C69F}"/>
    <cellStyle name="Comma 4 2 3 2 5 2 4" xfId="12213" xr:uid="{E4FDCA9F-C589-4FC2-86F1-CC5049D26DFB}"/>
    <cellStyle name="Comma 4 2 3 2 5 2 5" xfId="29071" xr:uid="{643F0B24-593A-4E3C-937F-B1D75C5E72CC}"/>
    <cellStyle name="Comma 4 2 3 2 5 3" xfId="5851" xr:uid="{00000000-0005-0000-0000-000080080000}"/>
    <cellStyle name="Comma 4 2 3 2 5 3 2" xfId="22715" xr:uid="{1B48CCB6-274E-417B-98C6-55E0FEA02188}"/>
    <cellStyle name="Comma 4 2 3 2 5 3 3" xfId="14286" xr:uid="{FFF06B8B-14D3-4B22-B150-0614001C1B19}"/>
    <cellStyle name="Comma 4 2 3 2 5 3 4" xfId="31143" xr:uid="{1E04A8B0-0A21-40E7-8C33-E12182B8A4CF}"/>
    <cellStyle name="Comma 4 2 3 2 5 4" xfId="18497" xr:uid="{136C781E-D83D-46D5-B445-D14BF4B1C958}"/>
    <cellStyle name="Comma 4 2 3 2 5 5" xfId="10068" xr:uid="{199A72E0-76A2-4BA8-8923-DA8507FCE230}"/>
    <cellStyle name="Comma 4 2 3 2 5 6" xfId="26926" xr:uid="{43567A52-F8BD-4EEA-B59B-461E00E7185A}"/>
    <cellStyle name="Comma 4 2 3 2 6" xfId="1957" xr:uid="{00000000-0005-0000-0000-000081080000}"/>
    <cellStyle name="Comma 4 2 3 2 6 2" xfId="4186" xr:uid="{00000000-0005-0000-0000-000082080000}"/>
    <cellStyle name="Comma 4 2 3 2 6 2 2" xfId="8409" xr:uid="{00000000-0005-0000-0000-000083080000}"/>
    <cellStyle name="Comma 4 2 3 2 6 2 2 2" xfId="25273" xr:uid="{A18D09B2-52BF-453E-992D-40006FBBD02A}"/>
    <cellStyle name="Comma 4 2 3 2 6 2 2 3" xfId="16844" xr:uid="{C5E867D2-2A65-4D9D-BA2C-A0BEA084F06E}"/>
    <cellStyle name="Comma 4 2 3 2 6 2 2 4" xfId="33701" xr:uid="{51259A0C-FDD9-48FC-A13B-B667C3B40F0B}"/>
    <cellStyle name="Comma 4 2 3 2 6 2 3" xfId="21055" xr:uid="{D6D8E5DC-5D09-4E34-A3E7-E568092C8E15}"/>
    <cellStyle name="Comma 4 2 3 2 6 2 4" xfId="12626" xr:uid="{3BF774E1-C9B6-41CC-895A-06A61E99EA2A}"/>
    <cellStyle name="Comma 4 2 3 2 6 2 5" xfId="29484" xr:uid="{0AC07E92-1ACC-40F1-810A-5E37A6F9F284}"/>
    <cellStyle name="Comma 4 2 3 2 6 3" xfId="6264" xr:uid="{00000000-0005-0000-0000-000084080000}"/>
    <cellStyle name="Comma 4 2 3 2 6 3 2" xfId="23128" xr:uid="{B83627B0-90E1-4AD7-BBFC-9F3665A18D66}"/>
    <cellStyle name="Comma 4 2 3 2 6 3 3" xfId="14699" xr:uid="{5665625C-8371-4B3D-BB35-A3B2220C078D}"/>
    <cellStyle name="Comma 4 2 3 2 6 3 4" xfId="31556" xr:uid="{E84417F7-EA42-45B3-981A-183D680B83A2}"/>
    <cellStyle name="Comma 4 2 3 2 6 4" xfId="18910" xr:uid="{4346B8BF-C4F3-4594-A8A5-1F2CB158A50B}"/>
    <cellStyle name="Comma 4 2 3 2 6 5" xfId="10481" xr:uid="{C190A362-0496-4096-8CA1-C0B101A5B7AD}"/>
    <cellStyle name="Comma 4 2 3 2 6 6" xfId="27339" xr:uid="{8A374383-9EEC-4352-BBAA-C05FEA0690D5}"/>
    <cellStyle name="Comma 4 2 3 2 7" xfId="2392" xr:uid="{00000000-0005-0000-0000-000085080000}"/>
    <cellStyle name="Comma 4 2 3 2 7 2" xfId="6677" xr:uid="{00000000-0005-0000-0000-000086080000}"/>
    <cellStyle name="Comma 4 2 3 2 7 2 2" xfId="23541" xr:uid="{DF90F0E6-B206-4A4F-AE27-3FE6D8E67308}"/>
    <cellStyle name="Comma 4 2 3 2 7 2 3" xfId="15112" xr:uid="{6549D100-4432-4BDE-BA4A-361805A07DBC}"/>
    <cellStyle name="Comma 4 2 3 2 7 2 4" xfId="31969" xr:uid="{14EA23E3-4D24-4AC4-90BF-44D2FE5B1F5A}"/>
    <cellStyle name="Comma 4 2 3 2 7 3" xfId="19323" xr:uid="{E0109660-ACBD-422E-A2FF-2F01F8CFC4A8}"/>
    <cellStyle name="Comma 4 2 3 2 7 4" xfId="10894" xr:uid="{6BC3C1B4-6492-4E0A-9D3B-FC04C5363A45}"/>
    <cellStyle name="Comma 4 2 3 2 7 5" xfId="27752" xr:uid="{D7911B6C-9875-40B7-9B5C-5204C8CF9F01}"/>
    <cellStyle name="Comma 4 2 3 2 8" xfId="2373" xr:uid="{00000000-0005-0000-0000-000087080000}"/>
    <cellStyle name="Comma 4 2 3 2 9" xfId="2770" xr:uid="{00000000-0005-0000-0000-000088080000}"/>
    <cellStyle name="Comma 4 2 3 2 9 2" xfId="6994" xr:uid="{00000000-0005-0000-0000-000089080000}"/>
    <cellStyle name="Comma 4 2 3 2 9 2 2" xfId="23858" xr:uid="{7B0735B0-7AEF-4293-9F70-5DFE663FA05B}"/>
    <cellStyle name="Comma 4 2 3 2 9 2 3" xfId="15429" xr:uid="{A18736D7-DC6A-4570-92EA-818AB396C9AF}"/>
    <cellStyle name="Comma 4 2 3 2 9 2 4" xfId="32286" xr:uid="{ADDF721E-2E6C-444E-AE42-B3C533ADB430}"/>
    <cellStyle name="Comma 4 2 3 2 9 3" xfId="19640" xr:uid="{0785CEE6-78FF-49AF-91B0-94E859D039D7}"/>
    <cellStyle name="Comma 4 2 3 2 9 4" xfId="11211" xr:uid="{582F151A-CC90-425E-8777-DB1296BEEFF6}"/>
    <cellStyle name="Comma 4 2 3 2 9 5" xfId="28069" xr:uid="{E4DDB367-F0F2-445B-B1BE-0ACE07FC489A}"/>
    <cellStyle name="Comma 4 2 3 3" xfId="139" xr:uid="{00000000-0005-0000-0000-00008A080000}"/>
    <cellStyle name="Comma 4 2 3 3 10" xfId="17259" xr:uid="{528DBD63-553B-4094-9D4F-91E822D7CF12}"/>
    <cellStyle name="Comma 4 2 3 3 11" xfId="8830" xr:uid="{C9D43FEF-D1B7-4022-9E57-7AD03C3CBB55}"/>
    <cellStyle name="Comma 4 2 3 3 12" xfId="25688" xr:uid="{BBCE6A21-F3AF-4F4B-8D47-354C80F5E8EE}"/>
    <cellStyle name="Comma 4 2 3 3 2" xfId="678" xr:uid="{00000000-0005-0000-0000-00008B080000}"/>
    <cellStyle name="Comma 4 2 3 3 2 2" xfId="2949" xr:uid="{00000000-0005-0000-0000-00008C080000}"/>
    <cellStyle name="Comma 4 2 3 3 2 2 2" xfId="7172" xr:uid="{00000000-0005-0000-0000-00008D080000}"/>
    <cellStyle name="Comma 4 2 3 3 2 2 2 2" xfId="24036" xr:uid="{62328E9B-63DD-42A0-B774-6E92D3447E3C}"/>
    <cellStyle name="Comma 4 2 3 3 2 2 2 3" xfId="15607" xr:uid="{A7DFB0BE-09F4-4155-8465-316D080C821E}"/>
    <cellStyle name="Comma 4 2 3 3 2 2 2 4" xfId="32464" xr:uid="{BE0F16E4-44A1-44CB-B25A-D99001286FC5}"/>
    <cellStyle name="Comma 4 2 3 3 2 2 3" xfId="19818" xr:uid="{A40AAC72-876C-4A66-A7E3-1DC100D57953}"/>
    <cellStyle name="Comma 4 2 3 3 2 2 4" xfId="11389" xr:uid="{090AC4E4-1FE7-4974-8195-7DFA78B0A699}"/>
    <cellStyle name="Comma 4 2 3 3 2 2 5" xfId="28247" xr:uid="{3E09A6B2-F97E-440B-AE57-A15F7ACA3EA8}"/>
    <cellStyle name="Comma 4 2 3 3 2 3" xfId="5027" xr:uid="{00000000-0005-0000-0000-00008E080000}"/>
    <cellStyle name="Comma 4 2 3 3 2 3 2" xfId="21891" xr:uid="{AC73E211-CBB5-4D2A-8DDD-954791B74682}"/>
    <cellStyle name="Comma 4 2 3 3 2 3 3" xfId="13462" xr:uid="{1F3C9FA9-D9DB-4483-890A-45BE1782F578}"/>
    <cellStyle name="Comma 4 2 3 3 2 3 4" xfId="30319" xr:uid="{E0CDD0B1-6507-4BD4-9D54-67BA2F97EB7A}"/>
    <cellStyle name="Comma 4 2 3 3 2 4" xfId="17673" xr:uid="{9CC6756F-CC3C-4EB7-BF55-6124EDF54673}"/>
    <cellStyle name="Comma 4 2 3 3 2 5" xfId="9244" xr:uid="{FE3DD1AC-DBC7-4CBE-8098-BD49A9CEABBE}"/>
    <cellStyle name="Comma 4 2 3 3 2 6" xfId="26102" xr:uid="{C821AC31-1F73-4C82-9CA4-35438B920E08}"/>
    <cellStyle name="Comma 4 2 3 3 3" xfId="1131" xr:uid="{00000000-0005-0000-0000-00008F080000}"/>
    <cellStyle name="Comma 4 2 3 3 3 2" xfId="3362" xr:uid="{00000000-0005-0000-0000-000090080000}"/>
    <cellStyle name="Comma 4 2 3 3 3 2 2" xfId="7585" xr:uid="{00000000-0005-0000-0000-000091080000}"/>
    <cellStyle name="Comma 4 2 3 3 3 2 2 2" xfId="24449" xr:uid="{A13A7D88-3842-4F5B-8C6D-C76D3EDFE1A5}"/>
    <cellStyle name="Comma 4 2 3 3 3 2 2 3" xfId="16020" xr:uid="{C68C0203-8463-4D9D-AE4C-25AEC9D5241D}"/>
    <cellStyle name="Comma 4 2 3 3 3 2 2 4" xfId="32877" xr:uid="{6F8FB3CD-EB67-44B1-AAB2-7867BD340EFB}"/>
    <cellStyle name="Comma 4 2 3 3 3 2 3" xfId="20231" xr:uid="{6DFFDB29-77D2-4B99-87C3-9A5B323A4115}"/>
    <cellStyle name="Comma 4 2 3 3 3 2 4" xfId="11802" xr:uid="{5C03FBB2-2996-42C7-AFE2-57CC090B3547}"/>
    <cellStyle name="Comma 4 2 3 3 3 2 5" xfId="28660" xr:uid="{EA643E12-46E2-482E-8031-A1A2BB5C2308}"/>
    <cellStyle name="Comma 4 2 3 3 3 3" xfId="5440" xr:uid="{00000000-0005-0000-0000-000092080000}"/>
    <cellStyle name="Comma 4 2 3 3 3 3 2" xfId="22304" xr:uid="{ECBF13F7-3263-49E5-9FCE-B97C4CB133D9}"/>
    <cellStyle name="Comma 4 2 3 3 3 3 3" xfId="13875" xr:uid="{5ECF2BAD-3ACA-4461-A765-F60E692F491F}"/>
    <cellStyle name="Comma 4 2 3 3 3 3 4" xfId="30732" xr:uid="{5B6E0E71-B4B0-4527-A424-70A64891D989}"/>
    <cellStyle name="Comma 4 2 3 3 3 4" xfId="18086" xr:uid="{E9CC6A9F-21F2-40E9-B7E2-D9CB365B2BC5}"/>
    <cellStyle name="Comma 4 2 3 3 3 5" xfId="9657" xr:uid="{BF4F5B5A-806C-44BA-9C0C-503F063E1127}"/>
    <cellStyle name="Comma 4 2 3 3 3 6" xfId="26515" xr:uid="{C5B9E414-5B9C-4B62-B97B-E9169A8DCB40}"/>
    <cellStyle name="Comma 4 2 3 3 4" xfId="1545" xr:uid="{00000000-0005-0000-0000-000093080000}"/>
    <cellStyle name="Comma 4 2 3 3 4 2" xfId="3775" xr:uid="{00000000-0005-0000-0000-000094080000}"/>
    <cellStyle name="Comma 4 2 3 3 4 2 2" xfId="7998" xr:uid="{00000000-0005-0000-0000-000095080000}"/>
    <cellStyle name="Comma 4 2 3 3 4 2 2 2" xfId="24862" xr:uid="{806E6ACA-B898-45E7-9530-85C4AC96175F}"/>
    <cellStyle name="Comma 4 2 3 3 4 2 2 3" xfId="16433" xr:uid="{E2FEAE43-5FF7-4185-96C9-4D74B4DF0C7F}"/>
    <cellStyle name="Comma 4 2 3 3 4 2 2 4" xfId="33290" xr:uid="{C6CF6047-A5BF-4254-A3B5-7BD238EA856D}"/>
    <cellStyle name="Comma 4 2 3 3 4 2 3" xfId="20644" xr:uid="{B3DBF333-DD21-46B6-9E4A-F1DA2DD22C18}"/>
    <cellStyle name="Comma 4 2 3 3 4 2 4" xfId="12215" xr:uid="{69C2E1CF-E452-4B8A-A16C-791BBF6251A3}"/>
    <cellStyle name="Comma 4 2 3 3 4 2 5" xfId="29073" xr:uid="{CDE7B6A5-BA66-43BE-8331-76360F2A88A8}"/>
    <cellStyle name="Comma 4 2 3 3 4 3" xfId="5853" xr:uid="{00000000-0005-0000-0000-000096080000}"/>
    <cellStyle name="Comma 4 2 3 3 4 3 2" xfId="22717" xr:uid="{62C9723F-E110-40F8-A786-C65A4A5FD2FC}"/>
    <cellStyle name="Comma 4 2 3 3 4 3 3" xfId="14288" xr:uid="{13586026-E260-4DD8-BC1E-31BAF72FE39C}"/>
    <cellStyle name="Comma 4 2 3 3 4 3 4" xfId="31145" xr:uid="{55A9EB98-58FA-4704-895A-818B899CD81C}"/>
    <cellStyle name="Comma 4 2 3 3 4 4" xfId="18499" xr:uid="{3CBDFA6D-37D6-4AC8-9C01-9B85CE9D3011}"/>
    <cellStyle name="Comma 4 2 3 3 4 5" xfId="10070" xr:uid="{C7581FAF-0D35-4621-A4DF-24CFACDD0839}"/>
    <cellStyle name="Comma 4 2 3 3 4 6" xfId="26928" xr:uid="{71B56C70-79EC-4192-A486-633445710090}"/>
    <cellStyle name="Comma 4 2 3 3 5" xfId="1959" xr:uid="{00000000-0005-0000-0000-000097080000}"/>
    <cellStyle name="Comma 4 2 3 3 5 2" xfId="4188" xr:uid="{00000000-0005-0000-0000-000098080000}"/>
    <cellStyle name="Comma 4 2 3 3 5 2 2" xfId="8411" xr:uid="{00000000-0005-0000-0000-000099080000}"/>
    <cellStyle name="Comma 4 2 3 3 5 2 2 2" xfId="25275" xr:uid="{A010A72A-489F-49E3-9C79-B0DEEFE0ECA9}"/>
    <cellStyle name="Comma 4 2 3 3 5 2 2 3" xfId="16846" xr:uid="{E8FCE5FC-C0E5-4E20-9C65-800D7EF42B64}"/>
    <cellStyle name="Comma 4 2 3 3 5 2 2 4" xfId="33703" xr:uid="{0956F989-C3B9-4DF6-84ED-79E58684C891}"/>
    <cellStyle name="Comma 4 2 3 3 5 2 3" xfId="21057" xr:uid="{9CC1A8C2-536E-453C-82D0-FF4BF881BD22}"/>
    <cellStyle name="Comma 4 2 3 3 5 2 4" xfId="12628" xr:uid="{D5A0ED36-B228-4093-A48F-03EEBABC82AA}"/>
    <cellStyle name="Comma 4 2 3 3 5 2 5" xfId="29486" xr:uid="{9FCFFB00-BCD4-449B-876E-49366749B051}"/>
    <cellStyle name="Comma 4 2 3 3 5 3" xfId="6266" xr:uid="{00000000-0005-0000-0000-00009A080000}"/>
    <cellStyle name="Comma 4 2 3 3 5 3 2" xfId="23130" xr:uid="{144A332E-F299-4B5C-9345-4E9374A44193}"/>
    <cellStyle name="Comma 4 2 3 3 5 3 3" xfId="14701" xr:uid="{557A5849-8D63-458B-B63B-D2325FCDF978}"/>
    <cellStyle name="Comma 4 2 3 3 5 3 4" xfId="31558" xr:uid="{AC8B29AB-994B-4DE7-A039-4D3E9E20D962}"/>
    <cellStyle name="Comma 4 2 3 3 5 4" xfId="18912" xr:uid="{458825AC-D543-4C5F-899E-64716148E70C}"/>
    <cellStyle name="Comma 4 2 3 3 5 5" xfId="10483" xr:uid="{DA68F25B-E7DA-4204-BBFE-5C3C3DFECFD6}"/>
    <cellStyle name="Comma 4 2 3 3 5 6" xfId="27341" xr:uid="{4B73D724-8F81-4F64-8860-3883FEE8226F}"/>
    <cellStyle name="Comma 4 2 3 3 6" xfId="2394" xr:uid="{00000000-0005-0000-0000-00009B080000}"/>
    <cellStyle name="Comma 4 2 3 3 6 2" xfId="6679" xr:uid="{00000000-0005-0000-0000-00009C080000}"/>
    <cellStyle name="Comma 4 2 3 3 6 2 2" xfId="23543" xr:uid="{3743FE56-71A0-4DC7-B661-E8BEAE7AA7BB}"/>
    <cellStyle name="Comma 4 2 3 3 6 2 3" xfId="15114" xr:uid="{A81F8573-F8F3-4C05-969C-0660DA38DEAF}"/>
    <cellStyle name="Comma 4 2 3 3 6 2 4" xfId="31971" xr:uid="{43F85984-D27C-487E-8338-1E2C5E101000}"/>
    <cellStyle name="Comma 4 2 3 3 6 3" xfId="19325" xr:uid="{20292D92-3195-49C7-BADE-03ACAAFF8442}"/>
    <cellStyle name="Comma 4 2 3 3 6 4" xfId="10896" xr:uid="{9EE3D2E7-A0AC-4DA5-9AB5-96CD7E6D15BB}"/>
    <cellStyle name="Comma 4 2 3 3 6 5" xfId="27754" xr:uid="{A2F4430C-B431-4F2A-8AB3-23E3D02D61E3}"/>
    <cellStyle name="Comma 4 2 3 3 7" xfId="2371" xr:uid="{00000000-0005-0000-0000-00009D080000}"/>
    <cellStyle name="Comma 4 2 3 3 8" xfId="2772" xr:uid="{00000000-0005-0000-0000-00009E080000}"/>
    <cellStyle name="Comma 4 2 3 3 8 2" xfId="6996" xr:uid="{00000000-0005-0000-0000-00009F080000}"/>
    <cellStyle name="Comma 4 2 3 3 8 2 2" xfId="23860" xr:uid="{31814ABD-391B-42E7-B006-3917CA3834CA}"/>
    <cellStyle name="Comma 4 2 3 3 8 2 3" xfId="15431" xr:uid="{FF6D93D0-ED65-4837-BB07-A5ABBF1105BA}"/>
    <cellStyle name="Comma 4 2 3 3 8 2 4" xfId="32288" xr:uid="{422F1325-F8A7-473B-8B9F-9B3B55159A48}"/>
    <cellStyle name="Comma 4 2 3 3 8 3" xfId="19642" xr:uid="{8D13651D-3433-476E-95E9-9A9C5F5AF3AE}"/>
    <cellStyle name="Comma 4 2 3 3 8 4" xfId="11213" xr:uid="{41D4CAE3-63B9-4B7A-9CE2-99F4056A4D86}"/>
    <cellStyle name="Comma 4 2 3 3 8 5" xfId="28071" xr:uid="{1339B9A6-AA5C-4A4D-B795-1E449C353E26}"/>
    <cellStyle name="Comma 4 2 3 3 9" xfId="4613" xr:uid="{00000000-0005-0000-0000-0000A0080000}"/>
    <cellStyle name="Comma 4 2 3 3 9 2" xfId="21477" xr:uid="{7C02E5D6-B40C-4B74-8261-1D17E4732E98}"/>
    <cellStyle name="Comma 4 2 3 3 9 3" xfId="13048" xr:uid="{B316704B-C1B8-4B4D-9B35-83E349C3C3BB}"/>
    <cellStyle name="Comma 4 2 3 3 9 4" xfId="29905" xr:uid="{83393390-148C-4733-BA27-CD425F4CEF96}"/>
    <cellStyle name="Comma 4 2 3 4" xfId="675" xr:uid="{00000000-0005-0000-0000-0000A1080000}"/>
    <cellStyle name="Comma 4 2 3 4 2" xfId="2946" xr:uid="{00000000-0005-0000-0000-0000A2080000}"/>
    <cellStyle name="Comma 4 2 3 4 2 2" xfId="7169" xr:uid="{00000000-0005-0000-0000-0000A3080000}"/>
    <cellStyle name="Comma 4 2 3 4 2 2 2" xfId="24033" xr:uid="{5E059911-2F90-4B14-90BC-10A27691DFA3}"/>
    <cellStyle name="Comma 4 2 3 4 2 2 3" xfId="15604" xr:uid="{D7253D16-668F-4DAE-89C3-2CB9B5B53BA3}"/>
    <cellStyle name="Comma 4 2 3 4 2 2 4" xfId="32461" xr:uid="{153C165E-5347-4795-9F17-446BDD0439F1}"/>
    <cellStyle name="Comma 4 2 3 4 2 3" xfId="19815" xr:uid="{C42E9BF4-736A-4184-9793-475C1E268493}"/>
    <cellStyle name="Comma 4 2 3 4 2 4" xfId="11386" xr:uid="{5DB28B9A-001F-4B8D-95EA-0DD350EAF57A}"/>
    <cellStyle name="Comma 4 2 3 4 2 5" xfId="28244" xr:uid="{2DBC6973-BED7-42A8-ACD1-F3233D387297}"/>
    <cellStyle name="Comma 4 2 3 4 3" xfId="5024" xr:uid="{00000000-0005-0000-0000-0000A4080000}"/>
    <cellStyle name="Comma 4 2 3 4 3 2" xfId="21888" xr:uid="{661EF264-6C49-456B-AE39-4DF1B163178C}"/>
    <cellStyle name="Comma 4 2 3 4 3 3" xfId="13459" xr:uid="{220A1939-2C06-499E-946D-AC2FC29CA37D}"/>
    <cellStyle name="Comma 4 2 3 4 3 4" xfId="30316" xr:uid="{4E2DB44F-890A-418B-AA9B-6597101E17EF}"/>
    <cellStyle name="Comma 4 2 3 4 4" xfId="17670" xr:uid="{22679794-23BE-46FA-BEA9-EFA336F47083}"/>
    <cellStyle name="Comma 4 2 3 4 5" xfId="9241" xr:uid="{8F78E7B4-4616-4741-9CC2-296B373589F3}"/>
    <cellStyle name="Comma 4 2 3 4 6" xfId="26099" xr:uid="{4C153AD2-9015-440C-868E-6F0E387C8825}"/>
    <cellStyle name="Comma 4 2 3 5" xfId="1128" xr:uid="{00000000-0005-0000-0000-0000A5080000}"/>
    <cellStyle name="Comma 4 2 3 5 2" xfId="3359" xr:uid="{00000000-0005-0000-0000-0000A6080000}"/>
    <cellStyle name="Comma 4 2 3 5 2 2" xfId="7582" xr:uid="{00000000-0005-0000-0000-0000A7080000}"/>
    <cellStyle name="Comma 4 2 3 5 2 2 2" xfId="24446" xr:uid="{16415FE1-AD99-4471-930B-B76F6D715200}"/>
    <cellStyle name="Comma 4 2 3 5 2 2 3" xfId="16017" xr:uid="{7E784E4A-AD2A-4BE4-8D9F-8B6995536863}"/>
    <cellStyle name="Comma 4 2 3 5 2 2 4" xfId="32874" xr:uid="{4352DC2B-D166-4C91-A928-BC68C7374859}"/>
    <cellStyle name="Comma 4 2 3 5 2 3" xfId="20228" xr:uid="{A519F345-D47C-40E7-809D-115FC921C2B0}"/>
    <cellStyle name="Comma 4 2 3 5 2 4" xfId="11799" xr:uid="{DBD54863-5C43-4E36-BF85-D035483F5621}"/>
    <cellStyle name="Comma 4 2 3 5 2 5" xfId="28657" xr:uid="{F165D7BF-636D-488F-B9CC-8DDB20A556A8}"/>
    <cellStyle name="Comma 4 2 3 5 3" xfId="5437" xr:uid="{00000000-0005-0000-0000-0000A8080000}"/>
    <cellStyle name="Comma 4 2 3 5 3 2" xfId="22301" xr:uid="{3CE2A221-A1C3-4593-A163-EB09834EC8AF}"/>
    <cellStyle name="Comma 4 2 3 5 3 3" xfId="13872" xr:uid="{1E7A68F5-04FE-4853-B1D4-7BCB2C1F59AA}"/>
    <cellStyle name="Comma 4 2 3 5 3 4" xfId="30729" xr:uid="{426733B9-5B5F-410C-B8C5-62FC15E7B167}"/>
    <cellStyle name="Comma 4 2 3 5 4" xfId="18083" xr:uid="{EDA42A51-A314-4021-B632-769CFFEDADA6}"/>
    <cellStyle name="Comma 4 2 3 5 5" xfId="9654" xr:uid="{4D371A20-0084-423E-9AD1-798FA29A7C78}"/>
    <cellStyle name="Comma 4 2 3 5 6" xfId="26512" xr:uid="{527C65C3-1DB0-4C6D-B25D-3FC00CD2635C}"/>
    <cellStyle name="Comma 4 2 3 6" xfId="1542" xr:uid="{00000000-0005-0000-0000-0000A9080000}"/>
    <cellStyle name="Comma 4 2 3 6 2" xfId="3772" xr:uid="{00000000-0005-0000-0000-0000AA080000}"/>
    <cellStyle name="Comma 4 2 3 6 2 2" xfId="7995" xr:uid="{00000000-0005-0000-0000-0000AB080000}"/>
    <cellStyle name="Comma 4 2 3 6 2 2 2" xfId="24859" xr:uid="{988575D2-0758-4A0B-9BDC-D4ECFDA46C8F}"/>
    <cellStyle name="Comma 4 2 3 6 2 2 3" xfId="16430" xr:uid="{A13F232C-6636-4BB6-8444-56CC3B48478C}"/>
    <cellStyle name="Comma 4 2 3 6 2 2 4" xfId="33287" xr:uid="{DBE04528-2E15-4D3F-87DA-B6E689E8BA14}"/>
    <cellStyle name="Comma 4 2 3 6 2 3" xfId="20641" xr:uid="{D356F991-D205-440A-A93F-C9EAA9A3F236}"/>
    <cellStyle name="Comma 4 2 3 6 2 4" xfId="12212" xr:uid="{EEE8767D-71B7-472E-8649-413B9474E9BD}"/>
    <cellStyle name="Comma 4 2 3 6 2 5" xfId="29070" xr:uid="{1EDC490D-3116-4E8A-85B1-4E422B68C08F}"/>
    <cellStyle name="Comma 4 2 3 6 3" xfId="5850" xr:uid="{00000000-0005-0000-0000-0000AC080000}"/>
    <cellStyle name="Comma 4 2 3 6 3 2" xfId="22714" xr:uid="{9F1B2B42-E768-49AB-8D01-096995FABE87}"/>
    <cellStyle name="Comma 4 2 3 6 3 3" xfId="14285" xr:uid="{29C51BE9-8459-46F8-BAB5-1F042B2706E1}"/>
    <cellStyle name="Comma 4 2 3 6 3 4" xfId="31142" xr:uid="{13EF262F-2962-429C-9604-8898A1B78DF4}"/>
    <cellStyle name="Comma 4 2 3 6 4" xfId="18496" xr:uid="{1C38EB8E-3261-4A2B-B659-06A347B8B75A}"/>
    <cellStyle name="Comma 4 2 3 6 5" xfId="10067" xr:uid="{DCF87F0A-A750-4525-8E5B-2C6348B6C6D4}"/>
    <cellStyle name="Comma 4 2 3 6 6" xfId="26925" xr:uid="{FA9CDCF3-D7DF-414C-942D-D48B7E0AAB46}"/>
    <cellStyle name="Comma 4 2 3 7" xfId="1956" xr:uid="{00000000-0005-0000-0000-0000AD080000}"/>
    <cellStyle name="Comma 4 2 3 7 2" xfId="4185" xr:uid="{00000000-0005-0000-0000-0000AE080000}"/>
    <cellStyle name="Comma 4 2 3 7 2 2" xfId="8408" xr:uid="{00000000-0005-0000-0000-0000AF080000}"/>
    <cellStyle name="Comma 4 2 3 7 2 2 2" xfId="25272" xr:uid="{3238D75B-FAAD-4E01-936A-E2442A66F041}"/>
    <cellStyle name="Comma 4 2 3 7 2 2 3" xfId="16843" xr:uid="{7EF1641B-159E-4161-B0A9-877560A896A3}"/>
    <cellStyle name="Comma 4 2 3 7 2 2 4" xfId="33700" xr:uid="{39CABC78-7103-48B1-9153-CBFCAA5CBA53}"/>
    <cellStyle name="Comma 4 2 3 7 2 3" xfId="21054" xr:uid="{ED5E67BB-540A-4957-B4C7-9B3857FEB76F}"/>
    <cellStyle name="Comma 4 2 3 7 2 4" xfId="12625" xr:uid="{E5D377FA-9CAE-4FB6-A60D-29A45A42E4BA}"/>
    <cellStyle name="Comma 4 2 3 7 2 5" xfId="29483" xr:uid="{AF2F82C5-85F8-4995-8A05-792E5F814A25}"/>
    <cellStyle name="Comma 4 2 3 7 3" xfId="6263" xr:uid="{00000000-0005-0000-0000-0000B0080000}"/>
    <cellStyle name="Comma 4 2 3 7 3 2" xfId="23127" xr:uid="{4E5B565B-B75D-4FE8-916C-2AF866E20434}"/>
    <cellStyle name="Comma 4 2 3 7 3 3" xfId="14698" xr:uid="{32147B5C-7F37-4400-AFFD-2FB3EE7E6C6C}"/>
    <cellStyle name="Comma 4 2 3 7 3 4" xfId="31555" xr:uid="{BAA97E23-9A05-4A95-BE51-552B77104F1D}"/>
    <cellStyle name="Comma 4 2 3 7 4" xfId="18909" xr:uid="{986A40C1-3BDD-4F7F-A2D5-3D3F7FACED46}"/>
    <cellStyle name="Comma 4 2 3 7 5" xfId="10480" xr:uid="{3BF8466D-BDED-4DAC-AD72-B446C89EBA2C}"/>
    <cellStyle name="Comma 4 2 3 7 6" xfId="27338" xr:uid="{8B687AAA-9D69-440A-9624-8645A9528BF9}"/>
    <cellStyle name="Comma 4 2 3 8" xfId="2391" xr:uid="{00000000-0005-0000-0000-0000B1080000}"/>
    <cellStyle name="Comma 4 2 3 8 2" xfId="6676" xr:uid="{00000000-0005-0000-0000-0000B2080000}"/>
    <cellStyle name="Comma 4 2 3 8 2 2" xfId="23540" xr:uid="{9D7B67D7-990C-46C0-880D-35327F31009F}"/>
    <cellStyle name="Comma 4 2 3 8 2 3" xfId="15111" xr:uid="{CE526937-DE77-4605-8825-7E0F230A9177}"/>
    <cellStyle name="Comma 4 2 3 8 2 4" xfId="31968" xr:uid="{B4F436BE-386D-44AF-A659-BBB2FB1948EA}"/>
    <cellStyle name="Comma 4 2 3 8 3" xfId="19322" xr:uid="{B2B7813A-21DE-4216-9A71-D57B4A5FADBB}"/>
    <cellStyle name="Comma 4 2 3 8 4" xfId="10893" xr:uid="{B2014F43-A723-412A-AFDD-EB917D805266}"/>
    <cellStyle name="Comma 4 2 3 8 5" xfId="27751" xr:uid="{97805F88-32D6-40F4-A71B-8DD8D6885232}"/>
    <cellStyle name="Comma 4 2 3 9" xfId="2374" xr:uid="{00000000-0005-0000-0000-0000B3080000}"/>
    <cellStyle name="Comma 4 2 4" xfId="140" xr:uid="{00000000-0005-0000-0000-0000B4080000}"/>
    <cellStyle name="Comma 4 2 4 10" xfId="4614" xr:uid="{00000000-0005-0000-0000-0000B5080000}"/>
    <cellStyle name="Comma 4 2 4 10 2" xfId="21478" xr:uid="{FF6A4BCC-3892-4655-A590-60FDC1699672}"/>
    <cellStyle name="Comma 4 2 4 10 3" xfId="13049" xr:uid="{F8180324-9675-4E46-83F8-CAAC7E70BF99}"/>
    <cellStyle name="Comma 4 2 4 10 4" xfId="29906" xr:uid="{1CDF0D3A-12EE-4E5F-B656-5F07C4FAF589}"/>
    <cellStyle name="Comma 4 2 4 11" xfId="17260" xr:uid="{D496789F-8D4A-4ABB-8296-F11011417FF7}"/>
    <cellStyle name="Comma 4 2 4 12" xfId="8831" xr:uid="{00A762BA-E7EC-45D0-84D6-1DC1AF573CB3}"/>
    <cellStyle name="Comma 4 2 4 13" xfId="25689" xr:uid="{44BD2A0D-C383-4102-88C6-FE6BF3B003DC}"/>
    <cellStyle name="Comma 4 2 4 2" xfId="141" xr:uid="{00000000-0005-0000-0000-0000B6080000}"/>
    <cellStyle name="Comma 4 2 4 2 10" xfId="17261" xr:uid="{DC0E4BEB-B23A-4CCD-BFEF-2C14F06F5CCB}"/>
    <cellStyle name="Comma 4 2 4 2 11" xfId="8832" xr:uid="{EDEBB5E5-22A5-4FCC-90AA-299C5DE77501}"/>
    <cellStyle name="Comma 4 2 4 2 12" xfId="25690" xr:uid="{8C9FC780-902A-4FFC-AD0E-FCCADFB7F655}"/>
    <cellStyle name="Comma 4 2 4 2 2" xfId="680" xr:uid="{00000000-0005-0000-0000-0000B7080000}"/>
    <cellStyle name="Comma 4 2 4 2 2 2" xfId="2951" xr:uid="{00000000-0005-0000-0000-0000B8080000}"/>
    <cellStyle name="Comma 4 2 4 2 2 2 2" xfId="7174" xr:uid="{00000000-0005-0000-0000-0000B9080000}"/>
    <cellStyle name="Comma 4 2 4 2 2 2 2 2" xfId="24038" xr:uid="{D51D613E-C2D8-4063-A012-D68FED88B43D}"/>
    <cellStyle name="Comma 4 2 4 2 2 2 2 3" xfId="15609" xr:uid="{514B9660-D66B-4899-B00C-AE4C1CD16824}"/>
    <cellStyle name="Comma 4 2 4 2 2 2 2 4" xfId="32466" xr:uid="{46ECBC35-127D-4DF1-A567-24F3D23F0C7C}"/>
    <cellStyle name="Comma 4 2 4 2 2 2 3" xfId="19820" xr:uid="{62CE768F-19E1-4F33-9CDC-665D1DECC92F}"/>
    <cellStyle name="Comma 4 2 4 2 2 2 4" xfId="11391" xr:uid="{46F9F93F-00C9-431E-8A9E-0D6B3397E8DD}"/>
    <cellStyle name="Comma 4 2 4 2 2 2 5" xfId="28249" xr:uid="{06300A3C-8D4E-4986-B879-735BE7FA6C1B}"/>
    <cellStyle name="Comma 4 2 4 2 2 3" xfId="5029" xr:uid="{00000000-0005-0000-0000-0000BA080000}"/>
    <cellStyle name="Comma 4 2 4 2 2 3 2" xfId="21893" xr:uid="{611EF37F-CBC8-43F0-B8D8-4249EC00F68F}"/>
    <cellStyle name="Comma 4 2 4 2 2 3 3" xfId="13464" xr:uid="{1AFC8FF5-5F70-457C-A2A8-A4068815B621}"/>
    <cellStyle name="Comma 4 2 4 2 2 3 4" xfId="30321" xr:uid="{4F9CF11B-B0BA-4AB0-B745-8A80886E9361}"/>
    <cellStyle name="Comma 4 2 4 2 2 4" xfId="17675" xr:uid="{BFBADA41-10FD-4583-A5B8-5163E28DA9BA}"/>
    <cellStyle name="Comma 4 2 4 2 2 5" xfId="9246" xr:uid="{B16C8CF9-0432-491F-958D-D55E8CF2FA94}"/>
    <cellStyle name="Comma 4 2 4 2 2 6" xfId="26104" xr:uid="{BA7B5176-E391-4AF4-BCBA-3CEC4B1032F8}"/>
    <cellStyle name="Comma 4 2 4 2 3" xfId="1133" xr:uid="{00000000-0005-0000-0000-0000BB080000}"/>
    <cellStyle name="Comma 4 2 4 2 3 2" xfId="3364" xr:uid="{00000000-0005-0000-0000-0000BC080000}"/>
    <cellStyle name="Comma 4 2 4 2 3 2 2" xfId="7587" xr:uid="{00000000-0005-0000-0000-0000BD080000}"/>
    <cellStyle name="Comma 4 2 4 2 3 2 2 2" xfId="24451" xr:uid="{8394455D-0437-48B7-BCE4-5FF961CF4F77}"/>
    <cellStyle name="Comma 4 2 4 2 3 2 2 3" xfId="16022" xr:uid="{3022509A-7B50-492D-839A-79B83093E914}"/>
    <cellStyle name="Comma 4 2 4 2 3 2 2 4" xfId="32879" xr:uid="{D6CF8AFE-6F0A-4A0C-BD69-8D19F4C0EAB6}"/>
    <cellStyle name="Comma 4 2 4 2 3 2 3" xfId="20233" xr:uid="{3C3A2514-3789-40D9-A732-41E7C8D4EB74}"/>
    <cellStyle name="Comma 4 2 4 2 3 2 4" xfId="11804" xr:uid="{831C5374-38CA-480F-AEC2-64F44EF3AA94}"/>
    <cellStyle name="Comma 4 2 4 2 3 2 5" xfId="28662" xr:uid="{E01714C9-BBA0-4CB3-9BD8-0B2AF50D84FD}"/>
    <cellStyle name="Comma 4 2 4 2 3 3" xfId="5442" xr:uid="{00000000-0005-0000-0000-0000BE080000}"/>
    <cellStyle name="Comma 4 2 4 2 3 3 2" xfId="22306" xr:uid="{D751C839-4FB1-440F-932E-EEDFB9404B8D}"/>
    <cellStyle name="Comma 4 2 4 2 3 3 3" xfId="13877" xr:uid="{CC270580-74CF-4812-9915-FAE9F780D9C0}"/>
    <cellStyle name="Comma 4 2 4 2 3 3 4" xfId="30734" xr:uid="{F9F30694-0203-4FF9-86AE-2D2703B2024A}"/>
    <cellStyle name="Comma 4 2 4 2 3 4" xfId="18088" xr:uid="{F8864659-2603-4A1A-9AF1-C0C4631ABD61}"/>
    <cellStyle name="Comma 4 2 4 2 3 5" xfId="9659" xr:uid="{53996DD9-555E-4E5B-85DA-B32C67B76703}"/>
    <cellStyle name="Comma 4 2 4 2 3 6" xfId="26517" xr:uid="{3F0548CD-33A2-4266-90E8-64A47FAEC4A8}"/>
    <cellStyle name="Comma 4 2 4 2 4" xfId="1547" xr:uid="{00000000-0005-0000-0000-0000BF080000}"/>
    <cellStyle name="Comma 4 2 4 2 4 2" xfId="3777" xr:uid="{00000000-0005-0000-0000-0000C0080000}"/>
    <cellStyle name="Comma 4 2 4 2 4 2 2" xfId="8000" xr:uid="{00000000-0005-0000-0000-0000C1080000}"/>
    <cellStyle name="Comma 4 2 4 2 4 2 2 2" xfId="24864" xr:uid="{E299FD5E-5311-4B20-AAAE-4BAA2B1B0190}"/>
    <cellStyle name="Comma 4 2 4 2 4 2 2 3" xfId="16435" xr:uid="{E02474A1-725F-4621-B3BD-8ED488A7B51B}"/>
    <cellStyle name="Comma 4 2 4 2 4 2 2 4" xfId="33292" xr:uid="{548A8DCB-1967-4931-805C-6F3B2233430D}"/>
    <cellStyle name="Comma 4 2 4 2 4 2 3" xfId="20646" xr:uid="{FCD0B054-BEA5-4C1A-8A4E-FEC6BF58AABF}"/>
    <cellStyle name="Comma 4 2 4 2 4 2 4" xfId="12217" xr:uid="{95AFA6E8-2557-4ED9-800C-47D6E961E84D}"/>
    <cellStyle name="Comma 4 2 4 2 4 2 5" xfId="29075" xr:uid="{7F1D5884-8063-4F77-8E7D-7AA9FC2EB0BC}"/>
    <cellStyle name="Comma 4 2 4 2 4 3" xfId="5855" xr:uid="{00000000-0005-0000-0000-0000C2080000}"/>
    <cellStyle name="Comma 4 2 4 2 4 3 2" xfId="22719" xr:uid="{F2D3E677-1FBF-4913-A01F-C3EA57807084}"/>
    <cellStyle name="Comma 4 2 4 2 4 3 3" xfId="14290" xr:uid="{3E52DC48-0925-424F-90C8-8B9F9C53BA34}"/>
    <cellStyle name="Comma 4 2 4 2 4 3 4" xfId="31147" xr:uid="{FF6EF800-E2B9-4911-A3F0-86D4DBF1C7E2}"/>
    <cellStyle name="Comma 4 2 4 2 4 4" xfId="18501" xr:uid="{8A069337-A5F0-458C-B937-6D265D3A0348}"/>
    <cellStyle name="Comma 4 2 4 2 4 5" xfId="10072" xr:uid="{486847D8-511D-47ED-A653-B02BFBD6F705}"/>
    <cellStyle name="Comma 4 2 4 2 4 6" xfId="26930" xr:uid="{1E635981-C9D6-49EF-BA8F-FBF2E83064B8}"/>
    <cellStyle name="Comma 4 2 4 2 5" xfId="1961" xr:uid="{00000000-0005-0000-0000-0000C3080000}"/>
    <cellStyle name="Comma 4 2 4 2 5 2" xfId="4190" xr:uid="{00000000-0005-0000-0000-0000C4080000}"/>
    <cellStyle name="Comma 4 2 4 2 5 2 2" xfId="8413" xr:uid="{00000000-0005-0000-0000-0000C5080000}"/>
    <cellStyle name="Comma 4 2 4 2 5 2 2 2" xfId="25277" xr:uid="{7EDB957D-86C7-42F9-9835-1AC94A4EC58A}"/>
    <cellStyle name="Comma 4 2 4 2 5 2 2 3" xfId="16848" xr:uid="{7788EE73-E699-4203-8CF0-0AA66AC48EA2}"/>
    <cellStyle name="Comma 4 2 4 2 5 2 2 4" xfId="33705" xr:uid="{39AEDABA-4059-4487-B1CE-1E2A9E71F8D0}"/>
    <cellStyle name="Comma 4 2 4 2 5 2 3" xfId="21059" xr:uid="{CA7F23B3-16A5-4325-8A6D-D77917D31F85}"/>
    <cellStyle name="Comma 4 2 4 2 5 2 4" xfId="12630" xr:uid="{3CC0C5C2-A081-4589-A161-B27DDD1A8D03}"/>
    <cellStyle name="Comma 4 2 4 2 5 2 5" xfId="29488" xr:uid="{F3A1A98B-B1B6-45F0-93E1-4F69F0EA815A}"/>
    <cellStyle name="Comma 4 2 4 2 5 3" xfId="6268" xr:uid="{00000000-0005-0000-0000-0000C6080000}"/>
    <cellStyle name="Comma 4 2 4 2 5 3 2" xfId="23132" xr:uid="{5422DC38-1C87-43D6-9B50-B3C1E950D489}"/>
    <cellStyle name="Comma 4 2 4 2 5 3 3" xfId="14703" xr:uid="{4BEFBB0E-9446-4AB6-9917-3AC1F86995E6}"/>
    <cellStyle name="Comma 4 2 4 2 5 3 4" xfId="31560" xr:uid="{6077FD21-6FE6-43C4-A98E-68B4EAE34D87}"/>
    <cellStyle name="Comma 4 2 4 2 5 4" xfId="18914" xr:uid="{147B750C-17D7-4482-BCE5-F4BF95F1B0E9}"/>
    <cellStyle name="Comma 4 2 4 2 5 5" xfId="10485" xr:uid="{D23CC39E-37CC-43AA-967D-1229E8857E69}"/>
    <cellStyle name="Comma 4 2 4 2 5 6" xfId="27343" xr:uid="{9F020DD0-EC19-43BE-A2A6-8C6EBD9D349F}"/>
    <cellStyle name="Comma 4 2 4 2 6" xfId="2396" xr:uid="{00000000-0005-0000-0000-0000C7080000}"/>
    <cellStyle name="Comma 4 2 4 2 6 2" xfId="6681" xr:uid="{00000000-0005-0000-0000-0000C8080000}"/>
    <cellStyle name="Comma 4 2 4 2 6 2 2" xfId="23545" xr:uid="{9BCB016E-D8C7-4441-A98A-156126A59043}"/>
    <cellStyle name="Comma 4 2 4 2 6 2 3" xfId="15116" xr:uid="{D5A7B0B3-149A-4A28-A59F-3F641CBFF795}"/>
    <cellStyle name="Comma 4 2 4 2 6 2 4" xfId="31973" xr:uid="{9CD6BC32-E5FA-4FD2-8102-5ED0A4CF2AD4}"/>
    <cellStyle name="Comma 4 2 4 2 6 3" xfId="19327" xr:uid="{76FF056D-ED1E-4897-BBE6-4D77FCBBB251}"/>
    <cellStyle name="Comma 4 2 4 2 6 4" xfId="10898" xr:uid="{E5C4BEC0-4F6D-4864-9BAC-A030E5FEB4A7}"/>
    <cellStyle name="Comma 4 2 4 2 6 5" xfId="27756" xr:uid="{F241A55D-9C56-4D92-9AAB-5A8B81DF25E0}"/>
    <cellStyle name="Comma 4 2 4 2 7" xfId="2369" xr:uid="{00000000-0005-0000-0000-0000C9080000}"/>
    <cellStyle name="Comma 4 2 4 2 8" xfId="2774" xr:uid="{00000000-0005-0000-0000-0000CA080000}"/>
    <cellStyle name="Comma 4 2 4 2 8 2" xfId="6998" xr:uid="{00000000-0005-0000-0000-0000CB080000}"/>
    <cellStyle name="Comma 4 2 4 2 8 2 2" xfId="23862" xr:uid="{9BEA0900-C1E2-4E56-A149-0E84DAF3CF51}"/>
    <cellStyle name="Comma 4 2 4 2 8 2 3" xfId="15433" xr:uid="{29BD6A4C-CA11-4BE2-9986-E0B699CB0F45}"/>
    <cellStyle name="Comma 4 2 4 2 8 2 4" xfId="32290" xr:uid="{307EFA42-1902-4B1A-96D8-1A2D7D0C03A1}"/>
    <cellStyle name="Comma 4 2 4 2 8 3" xfId="19644" xr:uid="{E055D281-0EB4-4274-B2FA-3B3906015F6E}"/>
    <cellStyle name="Comma 4 2 4 2 8 4" xfId="11215" xr:uid="{0D39695E-6FFC-45BC-925B-D18416EBC2AC}"/>
    <cellStyle name="Comma 4 2 4 2 8 5" xfId="28073" xr:uid="{F8CE3B33-559B-4AC1-AA0F-FFA0BFF4217A}"/>
    <cellStyle name="Comma 4 2 4 2 9" xfId="4615" xr:uid="{00000000-0005-0000-0000-0000CC080000}"/>
    <cellStyle name="Comma 4 2 4 2 9 2" xfId="21479" xr:uid="{D05E6F07-2E51-4D47-BFE9-17D9DAD2A669}"/>
    <cellStyle name="Comma 4 2 4 2 9 3" xfId="13050" xr:uid="{2C1B5D1C-A9C7-41C6-B160-9B6418DDA129}"/>
    <cellStyle name="Comma 4 2 4 2 9 4" xfId="29907" xr:uid="{44B7ABA7-ABDB-4D4D-8F77-391453E68FDD}"/>
    <cellStyle name="Comma 4 2 4 3" xfId="679" xr:uid="{00000000-0005-0000-0000-0000CD080000}"/>
    <cellStyle name="Comma 4 2 4 3 2" xfId="2950" xr:uid="{00000000-0005-0000-0000-0000CE080000}"/>
    <cellStyle name="Comma 4 2 4 3 2 2" xfId="7173" xr:uid="{00000000-0005-0000-0000-0000CF080000}"/>
    <cellStyle name="Comma 4 2 4 3 2 2 2" xfId="24037" xr:uid="{D95BF902-A276-44E5-9B71-DFE79D17ECBC}"/>
    <cellStyle name="Comma 4 2 4 3 2 2 3" xfId="15608" xr:uid="{EE09E59D-B345-4797-A595-5D1EF5AEC106}"/>
    <cellStyle name="Comma 4 2 4 3 2 2 4" xfId="32465" xr:uid="{55488725-0A30-4DC4-A945-FCCD190F569B}"/>
    <cellStyle name="Comma 4 2 4 3 2 3" xfId="19819" xr:uid="{9B5DECDC-DA6F-41B8-AEF2-EE4A88E87140}"/>
    <cellStyle name="Comma 4 2 4 3 2 4" xfId="11390" xr:uid="{CBBB89AA-CE57-4642-B75B-D1CB2825A2D1}"/>
    <cellStyle name="Comma 4 2 4 3 2 5" xfId="28248" xr:uid="{6B0E6ECD-5F57-4880-B195-9E71C171A0E2}"/>
    <cellStyle name="Comma 4 2 4 3 3" xfId="5028" xr:uid="{00000000-0005-0000-0000-0000D0080000}"/>
    <cellStyle name="Comma 4 2 4 3 3 2" xfId="21892" xr:uid="{57482F2D-2388-4759-8529-74E018FA94B6}"/>
    <cellStyle name="Comma 4 2 4 3 3 3" xfId="13463" xr:uid="{E002F1B0-8383-42BE-A290-06EF78E67EC2}"/>
    <cellStyle name="Comma 4 2 4 3 3 4" xfId="30320" xr:uid="{CF2B1B7D-27C5-4647-B4FA-4EE692D534F7}"/>
    <cellStyle name="Comma 4 2 4 3 4" xfId="17674" xr:uid="{98E60701-FE3C-4AF4-8374-8AFF92193A43}"/>
    <cellStyle name="Comma 4 2 4 3 5" xfId="9245" xr:uid="{3F8C7F15-E4B3-4C86-BDD7-1D15D88AAFAE}"/>
    <cellStyle name="Comma 4 2 4 3 6" xfId="26103" xr:uid="{6A293FE5-1536-48E6-A8FC-0044DCDB81FB}"/>
    <cellStyle name="Comma 4 2 4 4" xfId="1132" xr:uid="{00000000-0005-0000-0000-0000D1080000}"/>
    <cellStyle name="Comma 4 2 4 4 2" xfId="3363" xr:uid="{00000000-0005-0000-0000-0000D2080000}"/>
    <cellStyle name="Comma 4 2 4 4 2 2" xfId="7586" xr:uid="{00000000-0005-0000-0000-0000D3080000}"/>
    <cellStyle name="Comma 4 2 4 4 2 2 2" xfId="24450" xr:uid="{24A6E01E-29B8-483B-969A-FC4D5E4C85E3}"/>
    <cellStyle name="Comma 4 2 4 4 2 2 3" xfId="16021" xr:uid="{DB1B2BB9-FFE3-492D-B5A1-2B5C43FF1E8E}"/>
    <cellStyle name="Comma 4 2 4 4 2 2 4" xfId="32878" xr:uid="{0E85D02E-0BCC-40AC-A591-BFA5490C55A9}"/>
    <cellStyle name="Comma 4 2 4 4 2 3" xfId="20232" xr:uid="{C14C9E32-0987-4ED4-B3DD-72442C3C15FA}"/>
    <cellStyle name="Comma 4 2 4 4 2 4" xfId="11803" xr:uid="{FFFD5941-BD51-4FF7-8FF8-703A6BBC03E4}"/>
    <cellStyle name="Comma 4 2 4 4 2 5" xfId="28661" xr:uid="{90E304E3-140F-4CA2-86CE-CFF6762244B9}"/>
    <cellStyle name="Comma 4 2 4 4 3" xfId="5441" xr:uid="{00000000-0005-0000-0000-0000D4080000}"/>
    <cellStyle name="Comma 4 2 4 4 3 2" xfId="22305" xr:uid="{BA44EF1D-5D17-49CE-BD47-56234A35AEA4}"/>
    <cellStyle name="Comma 4 2 4 4 3 3" xfId="13876" xr:uid="{4D1A196F-42D1-4A4F-AE5C-40BAD2CD6386}"/>
    <cellStyle name="Comma 4 2 4 4 3 4" xfId="30733" xr:uid="{C35FDB6B-F041-4833-BB9E-5EB9ED7C3A10}"/>
    <cellStyle name="Comma 4 2 4 4 4" xfId="18087" xr:uid="{4DEFE415-5C29-43EC-A2CC-099661F23DC5}"/>
    <cellStyle name="Comma 4 2 4 4 5" xfId="9658" xr:uid="{107A1D1A-D692-448B-ACBD-4B0A0E2441FB}"/>
    <cellStyle name="Comma 4 2 4 4 6" xfId="26516" xr:uid="{D3F8E8BB-F1CC-4329-A793-32498F361473}"/>
    <cellStyle name="Comma 4 2 4 5" xfId="1546" xr:uid="{00000000-0005-0000-0000-0000D5080000}"/>
    <cellStyle name="Comma 4 2 4 5 2" xfId="3776" xr:uid="{00000000-0005-0000-0000-0000D6080000}"/>
    <cellStyle name="Comma 4 2 4 5 2 2" xfId="7999" xr:uid="{00000000-0005-0000-0000-0000D7080000}"/>
    <cellStyle name="Comma 4 2 4 5 2 2 2" xfId="24863" xr:uid="{47454286-9E49-4EE2-975C-3FD4C7E0609A}"/>
    <cellStyle name="Comma 4 2 4 5 2 2 3" xfId="16434" xr:uid="{0F521683-CDA4-4929-AE7F-EB77EA350D91}"/>
    <cellStyle name="Comma 4 2 4 5 2 2 4" xfId="33291" xr:uid="{EBBCE045-5743-40AE-B28E-85AC96E89C2E}"/>
    <cellStyle name="Comma 4 2 4 5 2 3" xfId="20645" xr:uid="{0EDF59B2-336C-458B-B618-DA14ED955BE7}"/>
    <cellStyle name="Comma 4 2 4 5 2 4" xfId="12216" xr:uid="{5EFE231B-1539-4AB9-9F2F-82D9CBB54512}"/>
    <cellStyle name="Comma 4 2 4 5 2 5" xfId="29074" xr:uid="{438F4B5D-311C-41BA-9441-F6AFD343493B}"/>
    <cellStyle name="Comma 4 2 4 5 3" xfId="5854" xr:uid="{00000000-0005-0000-0000-0000D8080000}"/>
    <cellStyle name="Comma 4 2 4 5 3 2" xfId="22718" xr:uid="{6F677893-1CE0-46B8-AC4E-F36AE8CDD393}"/>
    <cellStyle name="Comma 4 2 4 5 3 3" xfId="14289" xr:uid="{2F7E34C4-FBC5-4B6B-8512-6A62B9E19719}"/>
    <cellStyle name="Comma 4 2 4 5 3 4" xfId="31146" xr:uid="{5944BDCB-A713-4387-8D02-1B409F97632C}"/>
    <cellStyle name="Comma 4 2 4 5 4" xfId="18500" xr:uid="{66DB5D2E-1F32-4FA8-81DF-419608AF3752}"/>
    <cellStyle name="Comma 4 2 4 5 5" xfId="10071" xr:uid="{77A7B1E5-5F40-4449-AD72-A3A5BB496675}"/>
    <cellStyle name="Comma 4 2 4 5 6" xfId="26929" xr:uid="{58C4AFAE-2D19-4D06-B0D5-81BE391F6105}"/>
    <cellStyle name="Comma 4 2 4 6" xfId="1960" xr:uid="{00000000-0005-0000-0000-0000D9080000}"/>
    <cellStyle name="Comma 4 2 4 6 2" xfId="4189" xr:uid="{00000000-0005-0000-0000-0000DA080000}"/>
    <cellStyle name="Comma 4 2 4 6 2 2" xfId="8412" xr:uid="{00000000-0005-0000-0000-0000DB080000}"/>
    <cellStyle name="Comma 4 2 4 6 2 2 2" xfId="25276" xr:uid="{800AD9E3-D262-4C38-947B-4662400226AD}"/>
    <cellStyle name="Comma 4 2 4 6 2 2 3" xfId="16847" xr:uid="{12F50090-9576-4A53-9621-273DFB2D8A64}"/>
    <cellStyle name="Comma 4 2 4 6 2 2 4" xfId="33704" xr:uid="{E5051D9C-8558-4F92-AD40-FA98E883913C}"/>
    <cellStyle name="Comma 4 2 4 6 2 3" xfId="21058" xr:uid="{E700D30D-588E-4C12-B8B0-CA7876378209}"/>
    <cellStyle name="Comma 4 2 4 6 2 4" xfId="12629" xr:uid="{0426A61C-ECE2-4A0F-A27E-E0C33D91F6D4}"/>
    <cellStyle name="Comma 4 2 4 6 2 5" xfId="29487" xr:uid="{7CC71738-BCC5-4A81-AE24-00DA8788B671}"/>
    <cellStyle name="Comma 4 2 4 6 3" xfId="6267" xr:uid="{00000000-0005-0000-0000-0000DC080000}"/>
    <cellStyle name="Comma 4 2 4 6 3 2" xfId="23131" xr:uid="{EDE0D20D-DCE9-4940-AF0A-45F0C8FDC08B}"/>
    <cellStyle name="Comma 4 2 4 6 3 3" xfId="14702" xr:uid="{B30D5765-C2A0-4026-8D12-73081B879951}"/>
    <cellStyle name="Comma 4 2 4 6 3 4" xfId="31559" xr:uid="{9EC54E1F-AA50-4688-9F3E-89C4F3BDC456}"/>
    <cellStyle name="Comma 4 2 4 6 4" xfId="18913" xr:uid="{F19B95AE-7F25-41D0-95E6-C67087A68F80}"/>
    <cellStyle name="Comma 4 2 4 6 5" xfId="10484" xr:uid="{F33A89D8-441B-49FB-BA0E-705D64D833AE}"/>
    <cellStyle name="Comma 4 2 4 6 6" xfId="27342" xr:uid="{10BBE57E-E5D7-421F-A435-8E42AB7C57AF}"/>
    <cellStyle name="Comma 4 2 4 7" xfId="2395" xr:uid="{00000000-0005-0000-0000-0000DD080000}"/>
    <cellStyle name="Comma 4 2 4 7 2" xfId="6680" xr:uid="{00000000-0005-0000-0000-0000DE080000}"/>
    <cellStyle name="Comma 4 2 4 7 2 2" xfId="23544" xr:uid="{D82927C4-696A-4FB4-9DBB-3AE37A3FAF48}"/>
    <cellStyle name="Comma 4 2 4 7 2 3" xfId="15115" xr:uid="{F223F621-80EA-49DE-B8B8-02A4B43A6CB8}"/>
    <cellStyle name="Comma 4 2 4 7 2 4" xfId="31972" xr:uid="{A47F45DC-307F-47F0-8953-C563FFA32BB7}"/>
    <cellStyle name="Comma 4 2 4 7 3" xfId="19326" xr:uid="{DAF615BA-BBED-49D7-94DB-0D30DA1A34B5}"/>
    <cellStyle name="Comma 4 2 4 7 4" xfId="10897" xr:uid="{BAD4855E-E3FB-427B-9983-E70BE538C6C2}"/>
    <cellStyle name="Comma 4 2 4 7 5" xfId="27755" xr:uid="{A2716DF1-DBB2-4FAF-B48B-FA25553EF521}"/>
    <cellStyle name="Comma 4 2 4 8" xfId="2370" xr:uid="{00000000-0005-0000-0000-0000DF080000}"/>
    <cellStyle name="Comma 4 2 4 9" xfId="2773" xr:uid="{00000000-0005-0000-0000-0000E0080000}"/>
    <cellStyle name="Comma 4 2 4 9 2" xfId="6997" xr:uid="{00000000-0005-0000-0000-0000E1080000}"/>
    <cellStyle name="Comma 4 2 4 9 2 2" xfId="23861" xr:uid="{7DF31C5D-DA15-4518-9EFF-A9A8A6AD81D3}"/>
    <cellStyle name="Comma 4 2 4 9 2 3" xfId="15432" xr:uid="{F85EEEDE-B509-4073-93D5-9CBE811BA4A2}"/>
    <cellStyle name="Comma 4 2 4 9 2 4" xfId="32289" xr:uid="{9171D437-8B00-42F9-9774-BCBAF5CD3159}"/>
    <cellStyle name="Comma 4 2 4 9 3" xfId="19643" xr:uid="{65B823A2-1C1A-4A97-AD45-0275600B9876}"/>
    <cellStyle name="Comma 4 2 4 9 4" xfId="11214" xr:uid="{71802280-1A8F-45CE-8D62-D857E62432A3}"/>
    <cellStyle name="Comma 4 2 4 9 5" xfId="28072" xr:uid="{802FEB17-69F2-40C9-983B-63B59E3C0239}"/>
    <cellStyle name="Comma 4 2 5" xfId="142" xr:uid="{00000000-0005-0000-0000-0000E2080000}"/>
    <cellStyle name="Comma 4 2 5 10" xfId="17262" xr:uid="{A5DBC513-68F2-4C8E-AF7E-2807E715F2B8}"/>
    <cellStyle name="Comma 4 2 5 11" xfId="8833" xr:uid="{2180FA34-004F-4E35-89C2-A959D2FC5118}"/>
    <cellStyle name="Comma 4 2 5 12" xfId="25691" xr:uid="{3F799F88-590F-4028-9E1A-5B81EC5C265C}"/>
    <cellStyle name="Comma 4 2 5 2" xfId="681" xr:uid="{00000000-0005-0000-0000-0000E3080000}"/>
    <cellStyle name="Comma 4 2 5 2 2" xfId="2952" xr:uid="{00000000-0005-0000-0000-0000E4080000}"/>
    <cellStyle name="Comma 4 2 5 2 2 2" xfId="7175" xr:uid="{00000000-0005-0000-0000-0000E5080000}"/>
    <cellStyle name="Comma 4 2 5 2 2 2 2" xfId="24039" xr:uid="{9FDF87A2-EF03-4184-A8B4-0CCCD5A3D34E}"/>
    <cellStyle name="Comma 4 2 5 2 2 2 3" xfId="15610" xr:uid="{9A5408EF-1941-451E-8B2D-60673403EFCA}"/>
    <cellStyle name="Comma 4 2 5 2 2 2 4" xfId="32467" xr:uid="{F8D41D56-0CA9-44A8-A637-A8426833EAA8}"/>
    <cellStyle name="Comma 4 2 5 2 2 3" xfId="19821" xr:uid="{BA028FE4-AB9F-4D14-85B5-3520B0CD7944}"/>
    <cellStyle name="Comma 4 2 5 2 2 4" xfId="11392" xr:uid="{416376FA-B01F-4077-8545-C407FDF5B2C6}"/>
    <cellStyle name="Comma 4 2 5 2 2 5" xfId="28250" xr:uid="{2D4D74B3-8998-4499-AE23-0DB43D737F91}"/>
    <cellStyle name="Comma 4 2 5 2 3" xfId="5030" xr:uid="{00000000-0005-0000-0000-0000E6080000}"/>
    <cellStyle name="Comma 4 2 5 2 3 2" xfId="21894" xr:uid="{6F90AF62-C35C-4749-9AE5-3718A5B00F41}"/>
    <cellStyle name="Comma 4 2 5 2 3 3" xfId="13465" xr:uid="{BBA91548-DC98-4E31-84A2-766611AF29EE}"/>
    <cellStyle name="Comma 4 2 5 2 3 4" xfId="30322" xr:uid="{C59B7AD2-CB79-4202-9D91-994E4C123433}"/>
    <cellStyle name="Comma 4 2 5 2 4" xfId="17676" xr:uid="{EBF82246-1FC4-41EE-BE1D-7337BFC4B2AC}"/>
    <cellStyle name="Comma 4 2 5 2 5" xfId="9247" xr:uid="{CF92BD87-9A08-4123-9AAC-F1D8E8DB507B}"/>
    <cellStyle name="Comma 4 2 5 2 6" xfId="26105" xr:uid="{0F955AFB-D62A-4093-AC2B-67963820C0F2}"/>
    <cellStyle name="Comma 4 2 5 3" xfId="1134" xr:uid="{00000000-0005-0000-0000-0000E7080000}"/>
    <cellStyle name="Comma 4 2 5 3 2" xfId="3365" xr:uid="{00000000-0005-0000-0000-0000E8080000}"/>
    <cellStyle name="Comma 4 2 5 3 2 2" xfId="7588" xr:uid="{00000000-0005-0000-0000-0000E9080000}"/>
    <cellStyle name="Comma 4 2 5 3 2 2 2" xfId="24452" xr:uid="{903D5FC4-BF17-47C2-A2F8-272A2B6CAE46}"/>
    <cellStyle name="Comma 4 2 5 3 2 2 3" xfId="16023" xr:uid="{DA39007C-053C-4B69-815A-7D783146C239}"/>
    <cellStyle name="Comma 4 2 5 3 2 2 4" xfId="32880" xr:uid="{AFFAC81E-9BE3-48AF-A474-8AC3F409822D}"/>
    <cellStyle name="Comma 4 2 5 3 2 3" xfId="20234" xr:uid="{5DEC3C7D-2A92-4D33-AF75-1FB70B6881D3}"/>
    <cellStyle name="Comma 4 2 5 3 2 4" xfId="11805" xr:uid="{AEA40E15-988C-41CF-99A5-242584D770D6}"/>
    <cellStyle name="Comma 4 2 5 3 2 5" xfId="28663" xr:uid="{3D984434-168A-4FFA-9BF9-F923770369B8}"/>
    <cellStyle name="Comma 4 2 5 3 3" xfId="5443" xr:uid="{00000000-0005-0000-0000-0000EA080000}"/>
    <cellStyle name="Comma 4 2 5 3 3 2" xfId="22307" xr:uid="{8DFC9EE7-AE9A-423B-860C-202DD2FAEB5D}"/>
    <cellStyle name="Comma 4 2 5 3 3 3" xfId="13878" xr:uid="{BD3BA3F9-2911-4477-A74B-CA9C71D7FD19}"/>
    <cellStyle name="Comma 4 2 5 3 3 4" xfId="30735" xr:uid="{ED921FFB-E8C0-42E3-B5C4-D14456F63248}"/>
    <cellStyle name="Comma 4 2 5 3 4" xfId="18089" xr:uid="{11F20728-9409-4BF3-9443-CE52BEC3C278}"/>
    <cellStyle name="Comma 4 2 5 3 5" xfId="9660" xr:uid="{2ECD5567-7550-4B42-9912-70D827F01604}"/>
    <cellStyle name="Comma 4 2 5 3 6" xfId="26518" xr:uid="{7B3AAADE-FA3E-4E3D-AD6D-220BA3FDFC4A}"/>
    <cellStyle name="Comma 4 2 5 4" xfId="1548" xr:uid="{00000000-0005-0000-0000-0000EB080000}"/>
    <cellStyle name="Comma 4 2 5 4 2" xfId="3778" xr:uid="{00000000-0005-0000-0000-0000EC080000}"/>
    <cellStyle name="Comma 4 2 5 4 2 2" xfId="8001" xr:uid="{00000000-0005-0000-0000-0000ED080000}"/>
    <cellStyle name="Comma 4 2 5 4 2 2 2" xfId="24865" xr:uid="{A3413968-1B3E-4537-99D3-D4598F487709}"/>
    <cellStyle name="Comma 4 2 5 4 2 2 3" xfId="16436" xr:uid="{5BD975E4-8167-41F8-A4ED-99872BC320C2}"/>
    <cellStyle name="Comma 4 2 5 4 2 2 4" xfId="33293" xr:uid="{55CF40F0-B5B9-488D-85D8-BD8E030B86DC}"/>
    <cellStyle name="Comma 4 2 5 4 2 3" xfId="20647" xr:uid="{715DB634-F3A2-4FC5-ADE8-203395DF2C84}"/>
    <cellStyle name="Comma 4 2 5 4 2 4" xfId="12218" xr:uid="{88FF45C4-3447-488A-949D-3161FFC6737C}"/>
    <cellStyle name="Comma 4 2 5 4 2 5" xfId="29076" xr:uid="{2ABBAE9A-DB5A-4537-92CF-9CC5AB1F0F34}"/>
    <cellStyle name="Comma 4 2 5 4 3" xfId="5856" xr:uid="{00000000-0005-0000-0000-0000EE080000}"/>
    <cellStyle name="Comma 4 2 5 4 3 2" xfId="22720" xr:uid="{83B188BB-1EA3-4466-A2AA-9A665525DF15}"/>
    <cellStyle name="Comma 4 2 5 4 3 3" xfId="14291" xr:uid="{B3673BC2-E022-47B3-B2E4-66D9FA1A9F78}"/>
    <cellStyle name="Comma 4 2 5 4 3 4" xfId="31148" xr:uid="{AB591EBD-18D0-46FD-9622-39915853F1E7}"/>
    <cellStyle name="Comma 4 2 5 4 4" xfId="18502" xr:uid="{92C68160-BD59-403E-8AA0-FA1649419E63}"/>
    <cellStyle name="Comma 4 2 5 4 5" xfId="10073" xr:uid="{EEE7530A-9D7D-45A5-AEE8-39C67B6E22A3}"/>
    <cellStyle name="Comma 4 2 5 4 6" xfId="26931" xr:uid="{B593F708-C022-40FE-BC5F-7AEFA96FDB53}"/>
    <cellStyle name="Comma 4 2 5 5" xfId="1962" xr:uid="{00000000-0005-0000-0000-0000EF080000}"/>
    <cellStyle name="Comma 4 2 5 5 2" xfId="4191" xr:uid="{00000000-0005-0000-0000-0000F0080000}"/>
    <cellStyle name="Comma 4 2 5 5 2 2" xfId="8414" xr:uid="{00000000-0005-0000-0000-0000F1080000}"/>
    <cellStyle name="Comma 4 2 5 5 2 2 2" xfId="25278" xr:uid="{C5A7BFDE-A275-45F1-B187-520A8D2721E3}"/>
    <cellStyle name="Comma 4 2 5 5 2 2 3" xfId="16849" xr:uid="{D67DB9B1-E8A6-4281-91E2-1DBF52748209}"/>
    <cellStyle name="Comma 4 2 5 5 2 2 4" xfId="33706" xr:uid="{F89710EE-5B62-443F-92F5-9B64234B799E}"/>
    <cellStyle name="Comma 4 2 5 5 2 3" xfId="21060" xr:uid="{20F18D55-A53E-4F4D-A841-B5737A7A1641}"/>
    <cellStyle name="Comma 4 2 5 5 2 4" xfId="12631" xr:uid="{C928685C-E23C-489E-8171-B7A40812E121}"/>
    <cellStyle name="Comma 4 2 5 5 2 5" xfId="29489" xr:uid="{E34424E5-B736-42A1-AEF1-D0D3EBB9621D}"/>
    <cellStyle name="Comma 4 2 5 5 3" xfId="6269" xr:uid="{00000000-0005-0000-0000-0000F2080000}"/>
    <cellStyle name="Comma 4 2 5 5 3 2" xfId="23133" xr:uid="{899C5466-C867-4B44-BA59-C80E95848F06}"/>
    <cellStyle name="Comma 4 2 5 5 3 3" xfId="14704" xr:uid="{338C6BAE-35EC-4C49-9AEE-861264F2D4E2}"/>
    <cellStyle name="Comma 4 2 5 5 3 4" xfId="31561" xr:uid="{ED0A6621-8350-4EE7-8B63-88AA81C311E5}"/>
    <cellStyle name="Comma 4 2 5 5 4" xfId="18915" xr:uid="{F60E3DDA-35AA-4F55-939C-42C9C61B4D75}"/>
    <cellStyle name="Comma 4 2 5 5 5" xfId="10486" xr:uid="{301396B8-C720-4FFD-B7AE-E5C53EF3D7D7}"/>
    <cellStyle name="Comma 4 2 5 5 6" xfId="27344" xr:uid="{61B04455-D52E-4FCF-8A07-00DD5598B240}"/>
    <cellStyle name="Comma 4 2 5 6" xfId="2397" xr:uid="{00000000-0005-0000-0000-0000F3080000}"/>
    <cellStyle name="Comma 4 2 5 6 2" xfId="6682" xr:uid="{00000000-0005-0000-0000-0000F4080000}"/>
    <cellStyle name="Comma 4 2 5 6 2 2" xfId="23546" xr:uid="{CE15ACC6-DC7F-4B76-A631-E53BF906A19C}"/>
    <cellStyle name="Comma 4 2 5 6 2 3" xfId="15117" xr:uid="{201458B5-3678-4550-A1CF-C319BD3722BD}"/>
    <cellStyle name="Comma 4 2 5 6 2 4" xfId="31974" xr:uid="{B5734237-34DA-4B7B-BD9A-C3B50C6878AA}"/>
    <cellStyle name="Comma 4 2 5 6 3" xfId="19328" xr:uid="{9E6F9050-6F76-4C04-962E-03EC4B509D4C}"/>
    <cellStyle name="Comma 4 2 5 6 4" xfId="10899" xr:uid="{B87D2C5A-EE0A-4674-8A75-C2EA104846BB}"/>
    <cellStyle name="Comma 4 2 5 6 5" xfId="27757" xr:uid="{E900F963-AAEE-4C00-AB66-FF53CA059276}"/>
    <cellStyle name="Comma 4 2 5 7" xfId="2368" xr:uid="{00000000-0005-0000-0000-0000F5080000}"/>
    <cellStyle name="Comma 4 2 5 8" xfId="2775" xr:uid="{00000000-0005-0000-0000-0000F6080000}"/>
    <cellStyle name="Comma 4 2 5 8 2" xfId="6999" xr:uid="{00000000-0005-0000-0000-0000F7080000}"/>
    <cellStyle name="Comma 4 2 5 8 2 2" xfId="23863" xr:uid="{31094C79-9BD2-46A9-B009-33234CB8E198}"/>
    <cellStyle name="Comma 4 2 5 8 2 3" xfId="15434" xr:uid="{9D5289DC-305C-4EB9-9E4D-452D80ED8FB8}"/>
    <cellStyle name="Comma 4 2 5 8 2 4" xfId="32291" xr:uid="{47BCAB66-07D6-425C-A347-DED6B91B7128}"/>
    <cellStyle name="Comma 4 2 5 8 3" xfId="19645" xr:uid="{504724B0-038C-48EB-B497-E0456988F20B}"/>
    <cellStyle name="Comma 4 2 5 8 4" xfId="11216" xr:uid="{45C15F96-C383-4120-A67F-A2E0376396E5}"/>
    <cellStyle name="Comma 4 2 5 8 5" xfId="28074" xr:uid="{1B8E0DDC-9034-4EAD-8641-298D3F8188B4}"/>
    <cellStyle name="Comma 4 2 5 9" xfId="4616" xr:uid="{00000000-0005-0000-0000-0000F8080000}"/>
    <cellStyle name="Comma 4 2 5 9 2" xfId="21480" xr:uid="{491D8099-5ED7-4DEC-9460-EE643EA4305E}"/>
    <cellStyle name="Comma 4 2 5 9 3" xfId="13051" xr:uid="{49F0BE39-0F43-4C04-A9E9-1B8E2F95856F}"/>
    <cellStyle name="Comma 4 2 5 9 4" xfId="29908" xr:uid="{117CF82D-15ED-46B3-828A-63B6D276B80A}"/>
    <cellStyle name="Comma 4 2 6" xfId="143" xr:uid="{00000000-0005-0000-0000-0000F9080000}"/>
    <cellStyle name="Comma 4 2 6 10" xfId="17263" xr:uid="{A51C18AB-9747-4A0C-A8FB-83EBFFFBDFFC}"/>
    <cellStyle name="Comma 4 2 6 11" xfId="8834" xr:uid="{B25EA04F-E65F-44B6-81B1-85B800E9445D}"/>
    <cellStyle name="Comma 4 2 6 12" xfId="25692" xr:uid="{81F7C0BD-CE17-46EE-85E6-E70EA4EE06D9}"/>
    <cellStyle name="Comma 4 2 6 2" xfId="682" xr:uid="{00000000-0005-0000-0000-0000FA080000}"/>
    <cellStyle name="Comma 4 2 6 2 2" xfId="2953" xr:uid="{00000000-0005-0000-0000-0000FB080000}"/>
    <cellStyle name="Comma 4 2 6 2 2 2" xfId="7176" xr:uid="{00000000-0005-0000-0000-0000FC080000}"/>
    <cellStyle name="Comma 4 2 6 2 2 2 2" xfId="24040" xr:uid="{BB052F90-5866-405A-BB32-ADAB34F039B0}"/>
    <cellStyle name="Comma 4 2 6 2 2 2 3" xfId="15611" xr:uid="{6E39A981-571B-4F70-8F89-6DF982A93864}"/>
    <cellStyle name="Comma 4 2 6 2 2 2 4" xfId="32468" xr:uid="{7DAFD631-C776-4713-A728-AABCA24210CC}"/>
    <cellStyle name="Comma 4 2 6 2 2 3" xfId="19822" xr:uid="{96ECA6A7-48AB-4D4A-8F88-D34B5AAF20E1}"/>
    <cellStyle name="Comma 4 2 6 2 2 4" xfId="11393" xr:uid="{977C390B-89A9-4F21-AB2C-4C9E7AA1340E}"/>
    <cellStyle name="Comma 4 2 6 2 2 5" xfId="28251" xr:uid="{C5BD6740-7407-47FA-A2BF-5204DFD4A260}"/>
    <cellStyle name="Comma 4 2 6 2 3" xfId="5031" xr:uid="{00000000-0005-0000-0000-0000FD080000}"/>
    <cellStyle name="Comma 4 2 6 2 3 2" xfId="21895" xr:uid="{C9E8BC97-2A58-4CF2-B166-8FD9C034B83E}"/>
    <cellStyle name="Comma 4 2 6 2 3 3" xfId="13466" xr:uid="{62F5A38F-9002-4DFE-9BC9-837CA0889FAE}"/>
    <cellStyle name="Comma 4 2 6 2 3 4" xfId="30323" xr:uid="{96ACEA42-9770-4DDA-BC6F-506A96385D17}"/>
    <cellStyle name="Comma 4 2 6 2 4" xfId="17677" xr:uid="{19025DE3-35B3-4247-A972-83A089DA22B5}"/>
    <cellStyle name="Comma 4 2 6 2 5" xfId="9248" xr:uid="{F87C2EC0-D895-430A-B3CF-A628E124CF24}"/>
    <cellStyle name="Comma 4 2 6 2 6" xfId="26106" xr:uid="{33954C83-936F-4D63-8562-7F5E4F8E43E5}"/>
    <cellStyle name="Comma 4 2 6 3" xfId="1135" xr:uid="{00000000-0005-0000-0000-0000FE080000}"/>
    <cellStyle name="Comma 4 2 6 3 2" xfId="3366" xr:uid="{00000000-0005-0000-0000-0000FF080000}"/>
    <cellStyle name="Comma 4 2 6 3 2 2" xfId="7589" xr:uid="{00000000-0005-0000-0000-000000090000}"/>
    <cellStyle name="Comma 4 2 6 3 2 2 2" xfId="24453" xr:uid="{F6053482-C771-4DE0-87CD-EC1F13477A00}"/>
    <cellStyle name="Comma 4 2 6 3 2 2 3" xfId="16024" xr:uid="{47E0F8F9-A829-49E6-A9AC-567440187DDE}"/>
    <cellStyle name="Comma 4 2 6 3 2 2 4" xfId="32881" xr:uid="{3719219C-56A4-446B-B4FD-A6890FA2C7CB}"/>
    <cellStyle name="Comma 4 2 6 3 2 3" xfId="20235" xr:uid="{72FDDFCE-39D0-4599-AEA2-89F2C0549D2D}"/>
    <cellStyle name="Comma 4 2 6 3 2 4" xfId="11806" xr:uid="{CB152C08-8BEB-4769-9EAD-712118CB704A}"/>
    <cellStyle name="Comma 4 2 6 3 2 5" xfId="28664" xr:uid="{3E14FD1C-1708-4851-B265-539E9154477E}"/>
    <cellStyle name="Comma 4 2 6 3 3" xfId="5444" xr:uid="{00000000-0005-0000-0000-000001090000}"/>
    <cellStyle name="Comma 4 2 6 3 3 2" xfId="22308" xr:uid="{D03E75A3-AF42-4161-9C35-EEC25FEC855C}"/>
    <cellStyle name="Comma 4 2 6 3 3 3" xfId="13879" xr:uid="{39C775E9-1A85-4BA6-987C-1495176A23B1}"/>
    <cellStyle name="Comma 4 2 6 3 3 4" xfId="30736" xr:uid="{7714286B-FE6C-43F4-A0DD-963475DDC025}"/>
    <cellStyle name="Comma 4 2 6 3 4" xfId="18090" xr:uid="{C3CF25C6-1268-4BF5-BB82-0CBF484DB90A}"/>
    <cellStyle name="Comma 4 2 6 3 5" xfId="9661" xr:uid="{D5D21FF5-25BD-4679-97FC-CDEA49392B76}"/>
    <cellStyle name="Comma 4 2 6 3 6" xfId="26519" xr:uid="{CE94A003-4301-49B4-81FB-26B9FD5DD4B1}"/>
    <cellStyle name="Comma 4 2 6 4" xfId="1549" xr:uid="{00000000-0005-0000-0000-000002090000}"/>
    <cellStyle name="Comma 4 2 6 4 2" xfId="3779" xr:uid="{00000000-0005-0000-0000-000003090000}"/>
    <cellStyle name="Comma 4 2 6 4 2 2" xfId="8002" xr:uid="{00000000-0005-0000-0000-000004090000}"/>
    <cellStyle name="Comma 4 2 6 4 2 2 2" xfId="24866" xr:uid="{F49D8EFD-CA62-416C-80A2-73D18C0F51D5}"/>
    <cellStyle name="Comma 4 2 6 4 2 2 3" xfId="16437" xr:uid="{6CDB5CB5-A64F-4744-A1AA-A9C357063D8D}"/>
    <cellStyle name="Comma 4 2 6 4 2 2 4" xfId="33294" xr:uid="{F90F8C42-FBA2-42D6-84B9-8202F2683B89}"/>
    <cellStyle name="Comma 4 2 6 4 2 3" xfId="20648" xr:uid="{8A0C2DD6-2DE7-4348-B46B-CBF0B3F34DA2}"/>
    <cellStyle name="Comma 4 2 6 4 2 4" xfId="12219" xr:uid="{7D54600E-8186-4FD7-A776-8E95F51C52E2}"/>
    <cellStyle name="Comma 4 2 6 4 2 5" xfId="29077" xr:uid="{D85D109C-562D-4BDC-B5EC-8A80F23F4B63}"/>
    <cellStyle name="Comma 4 2 6 4 3" xfId="5857" xr:uid="{00000000-0005-0000-0000-000005090000}"/>
    <cellStyle name="Comma 4 2 6 4 3 2" xfId="22721" xr:uid="{96FB6CDB-D0A3-4366-8C7C-BD562A729F2F}"/>
    <cellStyle name="Comma 4 2 6 4 3 3" xfId="14292" xr:uid="{0362D84B-AAEF-4BCF-9AE3-76EBF9673870}"/>
    <cellStyle name="Comma 4 2 6 4 3 4" xfId="31149" xr:uid="{A6D51D5C-0665-4EE7-9F2C-F679015EE03E}"/>
    <cellStyle name="Comma 4 2 6 4 4" xfId="18503" xr:uid="{66C6A63A-F5FD-4B4F-97AC-CA4B0DA4CFDE}"/>
    <cellStyle name="Comma 4 2 6 4 5" xfId="10074" xr:uid="{2D712718-0905-4F01-BB66-1A9178DB1BC7}"/>
    <cellStyle name="Comma 4 2 6 4 6" xfId="26932" xr:uid="{0E6BD908-5FA2-4C9B-B1D3-FCB7E0B0B16D}"/>
    <cellStyle name="Comma 4 2 6 5" xfId="1963" xr:uid="{00000000-0005-0000-0000-000006090000}"/>
    <cellStyle name="Comma 4 2 6 5 2" xfId="4192" xr:uid="{00000000-0005-0000-0000-000007090000}"/>
    <cellStyle name="Comma 4 2 6 5 2 2" xfId="8415" xr:uid="{00000000-0005-0000-0000-000008090000}"/>
    <cellStyle name="Comma 4 2 6 5 2 2 2" xfId="25279" xr:uid="{38E68738-A003-49EA-A918-7A9B9220678E}"/>
    <cellStyle name="Comma 4 2 6 5 2 2 3" xfId="16850" xr:uid="{9859F16A-869E-4A91-B86B-09803E7FA2AB}"/>
    <cellStyle name="Comma 4 2 6 5 2 2 4" xfId="33707" xr:uid="{43828F56-69CF-4D84-BD8A-BBDCE965E06C}"/>
    <cellStyle name="Comma 4 2 6 5 2 3" xfId="21061" xr:uid="{6AE1331E-C315-45CB-ABEB-B153E17E99D1}"/>
    <cellStyle name="Comma 4 2 6 5 2 4" xfId="12632" xr:uid="{351F0F7D-0DA8-48DE-81CE-4AD1A0F0614E}"/>
    <cellStyle name="Comma 4 2 6 5 2 5" xfId="29490" xr:uid="{ACF89834-C01D-49C6-B8BF-AFB1CF9DB469}"/>
    <cellStyle name="Comma 4 2 6 5 3" xfId="6270" xr:uid="{00000000-0005-0000-0000-000009090000}"/>
    <cellStyle name="Comma 4 2 6 5 3 2" xfId="23134" xr:uid="{10800F62-8256-4715-A511-533A4329B7F4}"/>
    <cellStyle name="Comma 4 2 6 5 3 3" xfId="14705" xr:uid="{441D7D55-3936-431B-8E18-DAA61517A5B5}"/>
    <cellStyle name="Comma 4 2 6 5 3 4" xfId="31562" xr:uid="{EA234929-2DF0-4580-ACB2-C53801BF293C}"/>
    <cellStyle name="Comma 4 2 6 5 4" xfId="18916" xr:uid="{1D3B272D-E134-40D9-926A-06103330B778}"/>
    <cellStyle name="Comma 4 2 6 5 5" xfId="10487" xr:uid="{430C6667-7125-4133-A6AE-1E958A2674E6}"/>
    <cellStyle name="Comma 4 2 6 5 6" xfId="27345" xr:uid="{EE4AC9AC-66FA-4D2A-B91B-FF0F7B07064E}"/>
    <cellStyle name="Comma 4 2 6 6" xfId="2398" xr:uid="{00000000-0005-0000-0000-00000A090000}"/>
    <cellStyle name="Comma 4 2 6 6 2" xfId="6683" xr:uid="{00000000-0005-0000-0000-00000B090000}"/>
    <cellStyle name="Comma 4 2 6 6 2 2" xfId="23547" xr:uid="{9B723475-4D62-4028-A090-1912C2C3D2FF}"/>
    <cellStyle name="Comma 4 2 6 6 2 3" xfId="15118" xr:uid="{E271E6FB-0CD0-49A4-A180-C4CEEDFF2396}"/>
    <cellStyle name="Comma 4 2 6 6 2 4" xfId="31975" xr:uid="{31DE4A1F-913E-44B4-9D2D-347AECA80E9F}"/>
    <cellStyle name="Comma 4 2 6 6 3" xfId="19329" xr:uid="{20F956A8-DEF8-45F2-B3A1-442DB53C23B2}"/>
    <cellStyle name="Comma 4 2 6 6 4" xfId="10900" xr:uid="{52704A63-283A-4E27-A0FC-226EF9C38B4A}"/>
    <cellStyle name="Comma 4 2 6 6 5" xfId="27758" xr:uid="{A06314C5-6A52-4A15-9426-E73910E14B98}"/>
    <cellStyle name="Comma 4 2 6 7" xfId="2367" xr:uid="{00000000-0005-0000-0000-00000C090000}"/>
    <cellStyle name="Comma 4 2 6 8" xfId="2776" xr:uid="{00000000-0005-0000-0000-00000D090000}"/>
    <cellStyle name="Comma 4 2 6 8 2" xfId="7000" xr:uid="{00000000-0005-0000-0000-00000E090000}"/>
    <cellStyle name="Comma 4 2 6 8 2 2" xfId="23864" xr:uid="{95B7893B-EC53-4C4B-949D-86726C3BAC77}"/>
    <cellStyle name="Comma 4 2 6 8 2 3" xfId="15435" xr:uid="{E0A93AF0-A796-4162-95A8-E6926583A8BF}"/>
    <cellStyle name="Comma 4 2 6 8 2 4" xfId="32292" xr:uid="{708E149F-1448-4B36-BB93-06B125297777}"/>
    <cellStyle name="Comma 4 2 6 8 3" xfId="19646" xr:uid="{FB2CB1D2-FA0F-4E3D-9AA3-43F7C11AFAB7}"/>
    <cellStyle name="Comma 4 2 6 8 4" xfId="11217" xr:uid="{1D2180F9-0208-4524-AD85-ED8CF1F28F5D}"/>
    <cellStyle name="Comma 4 2 6 8 5" xfId="28075" xr:uid="{BD2EA061-93E0-4C0C-AC54-947F2727843E}"/>
    <cellStyle name="Comma 4 2 6 9" xfId="4617" xr:uid="{00000000-0005-0000-0000-00000F090000}"/>
    <cellStyle name="Comma 4 2 6 9 2" xfId="21481" xr:uid="{74898C89-FA5E-4355-9A4C-0A2476DE8800}"/>
    <cellStyle name="Comma 4 2 6 9 3" xfId="13052" xr:uid="{8AB4C01B-C086-49F3-A354-57C233A7079C}"/>
    <cellStyle name="Comma 4 2 6 9 4" xfId="29909" xr:uid="{46E5E206-9BE7-48F1-8B06-0115E24CCB48}"/>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0 2 2" xfId="23865" xr:uid="{09CF2C0C-CF5F-4201-8337-9A959FC3D047}"/>
    <cellStyle name="Comma 4 3 2 10 2 3" xfId="15436" xr:uid="{8D82568B-DF5E-4CB0-AE17-EC42A780A3EA}"/>
    <cellStyle name="Comma 4 3 2 10 2 4" xfId="32293" xr:uid="{0436D1EC-D316-4A7B-9045-0C0E92CBD8E2}"/>
    <cellStyle name="Comma 4 3 2 10 3" xfId="19647" xr:uid="{508065E7-ED34-44B2-83B5-2D63584E2403}"/>
    <cellStyle name="Comma 4 3 2 10 4" xfId="11218" xr:uid="{29A4463B-4F37-4779-B926-272B36ECA67D}"/>
    <cellStyle name="Comma 4 3 2 10 5" xfId="28076" xr:uid="{0207E726-7E9B-4D9A-B369-E5421D6AECA2}"/>
    <cellStyle name="Comma 4 3 2 11" xfId="4618" xr:uid="{00000000-0005-0000-0000-000014090000}"/>
    <cellStyle name="Comma 4 3 2 11 2" xfId="21482" xr:uid="{D9FD517B-CCA3-47B7-B83C-23150A29E5EA}"/>
    <cellStyle name="Comma 4 3 2 11 3" xfId="13053" xr:uid="{4C63CF23-707C-4911-B23A-A873A78EF1D5}"/>
    <cellStyle name="Comma 4 3 2 11 4" xfId="29910" xr:uid="{2DAFA110-E382-4941-A930-D6FC5B65CC20}"/>
    <cellStyle name="Comma 4 3 2 12" xfId="17264" xr:uid="{E2395BF5-21D7-44B3-BE60-CC6401287192}"/>
    <cellStyle name="Comma 4 3 2 13" xfId="8835" xr:uid="{46FB8A77-1D7F-4E79-BB68-F4634C0BA2FD}"/>
    <cellStyle name="Comma 4 3 2 14" xfId="25693" xr:uid="{4D016C9C-63EE-464F-A1FD-413647C382DB}"/>
    <cellStyle name="Comma 4 3 2 2" xfId="146" xr:uid="{00000000-0005-0000-0000-000015090000}"/>
    <cellStyle name="Comma 4 3 2 2 10" xfId="4619" xr:uid="{00000000-0005-0000-0000-000016090000}"/>
    <cellStyle name="Comma 4 3 2 2 10 2" xfId="21483" xr:uid="{4D7DA3BE-1AC8-4513-9EB7-A938E9F2A8D1}"/>
    <cellStyle name="Comma 4 3 2 2 10 3" xfId="13054" xr:uid="{5AC9DAF8-487D-4C5C-A501-F9A6EE917A7E}"/>
    <cellStyle name="Comma 4 3 2 2 10 4" xfId="29911" xr:uid="{1448AD79-07F7-48AC-8E17-99270FD2E0EE}"/>
    <cellStyle name="Comma 4 3 2 2 11" xfId="17265" xr:uid="{BE9340DF-B947-4787-9EBE-54718D77D5FD}"/>
    <cellStyle name="Comma 4 3 2 2 12" xfId="8836" xr:uid="{19776C33-3E84-4D7A-9CDF-A6E81FFE0E28}"/>
    <cellStyle name="Comma 4 3 2 2 13" xfId="25694" xr:uid="{C04920F5-B4E7-45BD-92A4-7E8ECF62A94F}"/>
    <cellStyle name="Comma 4 3 2 2 2" xfId="147" xr:uid="{00000000-0005-0000-0000-000017090000}"/>
    <cellStyle name="Comma 4 3 2 2 2 10" xfId="17266" xr:uid="{06AA1D21-770C-40EC-A4DE-C01E3DB5B9BB}"/>
    <cellStyle name="Comma 4 3 2 2 2 11" xfId="8837" xr:uid="{BA8F2665-CD0C-44E5-A479-FD544637A02D}"/>
    <cellStyle name="Comma 4 3 2 2 2 12" xfId="25695" xr:uid="{B79A5005-429B-433A-A5DB-EB176787118D}"/>
    <cellStyle name="Comma 4 3 2 2 2 2" xfId="685" xr:uid="{00000000-0005-0000-0000-000018090000}"/>
    <cellStyle name="Comma 4 3 2 2 2 2 2" xfId="2956" xr:uid="{00000000-0005-0000-0000-000019090000}"/>
    <cellStyle name="Comma 4 3 2 2 2 2 2 2" xfId="7179" xr:uid="{00000000-0005-0000-0000-00001A090000}"/>
    <cellStyle name="Comma 4 3 2 2 2 2 2 2 2" xfId="24043" xr:uid="{B25DFD6F-53DA-4617-8BFA-9FE2E5BCFB53}"/>
    <cellStyle name="Comma 4 3 2 2 2 2 2 2 3" xfId="15614" xr:uid="{923A1199-662A-493D-803D-D55F46ACFC94}"/>
    <cellStyle name="Comma 4 3 2 2 2 2 2 2 4" xfId="32471" xr:uid="{47B62898-D004-45B7-965D-AB0714F36CEA}"/>
    <cellStyle name="Comma 4 3 2 2 2 2 2 3" xfId="19825" xr:uid="{E8664672-A32A-44D7-9A81-BD83F6526672}"/>
    <cellStyle name="Comma 4 3 2 2 2 2 2 4" xfId="11396" xr:uid="{A68753C8-B184-40B1-8956-E6B1FBAB86C6}"/>
    <cellStyle name="Comma 4 3 2 2 2 2 2 5" xfId="28254" xr:uid="{E617FBBE-41E1-4213-99F9-AAA4E0E5D40B}"/>
    <cellStyle name="Comma 4 3 2 2 2 2 3" xfId="5034" xr:uid="{00000000-0005-0000-0000-00001B090000}"/>
    <cellStyle name="Comma 4 3 2 2 2 2 3 2" xfId="21898" xr:uid="{C3FCC3C2-498B-4224-BCA2-4111E1CFC2E8}"/>
    <cellStyle name="Comma 4 3 2 2 2 2 3 3" xfId="13469" xr:uid="{D344D43E-CB70-4E7B-B69F-FBDA9F1EA42B}"/>
    <cellStyle name="Comma 4 3 2 2 2 2 3 4" xfId="30326" xr:uid="{2C022CD0-EAF5-4274-B774-2332FF72A566}"/>
    <cellStyle name="Comma 4 3 2 2 2 2 4" xfId="17680" xr:uid="{52E6E97D-9571-4EC1-802B-8FD188872A1A}"/>
    <cellStyle name="Comma 4 3 2 2 2 2 5" xfId="9251" xr:uid="{229CA247-B965-4E80-8303-71EE72996791}"/>
    <cellStyle name="Comma 4 3 2 2 2 2 6" xfId="26109" xr:uid="{0B5DCB6E-B238-44AE-8C7C-5BA91BE29D91}"/>
    <cellStyle name="Comma 4 3 2 2 2 3" xfId="1138" xr:uid="{00000000-0005-0000-0000-00001C090000}"/>
    <cellStyle name="Comma 4 3 2 2 2 3 2" xfId="3369" xr:uid="{00000000-0005-0000-0000-00001D090000}"/>
    <cellStyle name="Comma 4 3 2 2 2 3 2 2" xfId="7592" xr:uid="{00000000-0005-0000-0000-00001E090000}"/>
    <cellStyle name="Comma 4 3 2 2 2 3 2 2 2" xfId="24456" xr:uid="{04C4AC25-FAC4-4686-99DE-49CD275B4A0C}"/>
    <cellStyle name="Comma 4 3 2 2 2 3 2 2 3" xfId="16027" xr:uid="{5F54BD33-E2D2-4A66-9B83-99BEF019FB5C}"/>
    <cellStyle name="Comma 4 3 2 2 2 3 2 2 4" xfId="32884" xr:uid="{3BF097E9-4A29-47CF-97B1-D4681DB0E760}"/>
    <cellStyle name="Comma 4 3 2 2 2 3 2 3" xfId="20238" xr:uid="{9C4004D4-E6C5-4AF2-A7ED-F2E135D99E2B}"/>
    <cellStyle name="Comma 4 3 2 2 2 3 2 4" xfId="11809" xr:uid="{652E1905-4D1B-41F1-83D9-1FE680AA3DA8}"/>
    <cellStyle name="Comma 4 3 2 2 2 3 2 5" xfId="28667" xr:uid="{CA60C20C-B87E-4014-B438-8627202BC3CF}"/>
    <cellStyle name="Comma 4 3 2 2 2 3 3" xfId="5447" xr:uid="{00000000-0005-0000-0000-00001F090000}"/>
    <cellStyle name="Comma 4 3 2 2 2 3 3 2" xfId="22311" xr:uid="{D1EB56EC-6D2D-4D13-9801-22DCED3CF801}"/>
    <cellStyle name="Comma 4 3 2 2 2 3 3 3" xfId="13882" xr:uid="{0B4ADFCA-B895-463F-8C88-72D89B99AEA3}"/>
    <cellStyle name="Comma 4 3 2 2 2 3 3 4" xfId="30739" xr:uid="{EDA2B9E8-54D2-424E-BD06-1266F09B1455}"/>
    <cellStyle name="Comma 4 3 2 2 2 3 4" xfId="18093" xr:uid="{FCD95F13-A45F-4FEF-A041-4AAA7FA35CFA}"/>
    <cellStyle name="Comma 4 3 2 2 2 3 5" xfId="9664" xr:uid="{AF89FD9F-1BBD-4441-BAE2-E0901B6A9B77}"/>
    <cellStyle name="Comma 4 3 2 2 2 3 6" xfId="26522" xr:uid="{D8531601-7D9B-445D-BE85-F6056F98C554}"/>
    <cellStyle name="Comma 4 3 2 2 2 4" xfId="1552" xr:uid="{00000000-0005-0000-0000-000020090000}"/>
    <cellStyle name="Comma 4 3 2 2 2 4 2" xfId="3782" xr:uid="{00000000-0005-0000-0000-000021090000}"/>
    <cellStyle name="Comma 4 3 2 2 2 4 2 2" xfId="8005" xr:uid="{00000000-0005-0000-0000-000022090000}"/>
    <cellStyle name="Comma 4 3 2 2 2 4 2 2 2" xfId="24869" xr:uid="{A98F4E35-45C5-4205-9899-EC3129C1BE08}"/>
    <cellStyle name="Comma 4 3 2 2 2 4 2 2 3" xfId="16440" xr:uid="{3A7FFCE2-6CEE-4DA4-8E5A-C839535D2A0A}"/>
    <cellStyle name="Comma 4 3 2 2 2 4 2 2 4" xfId="33297" xr:uid="{B6BE2FD0-1CAC-4103-92EE-973365473D28}"/>
    <cellStyle name="Comma 4 3 2 2 2 4 2 3" xfId="20651" xr:uid="{FC5FDF51-7546-4999-9DAB-189ED5A5A5D7}"/>
    <cellStyle name="Comma 4 3 2 2 2 4 2 4" xfId="12222" xr:uid="{BDFF2EB0-A621-4248-8B89-2B98B9994CAF}"/>
    <cellStyle name="Comma 4 3 2 2 2 4 2 5" xfId="29080" xr:uid="{14550BB4-7E6C-4221-B4DE-3CB1C2487118}"/>
    <cellStyle name="Comma 4 3 2 2 2 4 3" xfId="5860" xr:uid="{00000000-0005-0000-0000-000023090000}"/>
    <cellStyle name="Comma 4 3 2 2 2 4 3 2" xfId="22724" xr:uid="{0AB51189-FD8F-485E-AEA3-25FB50761D26}"/>
    <cellStyle name="Comma 4 3 2 2 2 4 3 3" xfId="14295" xr:uid="{060DF25A-8F07-4048-B614-520621D7CD2E}"/>
    <cellStyle name="Comma 4 3 2 2 2 4 3 4" xfId="31152" xr:uid="{7E26DC9F-22E6-4B6B-8AD0-38963DBCD76A}"/>
    <cellStyle name="Comma 4 3 2 2 2 4 4" xfId="18506" xr:uid="{A5A37229-6BB3-4CC2-8CC1-E49C4262F4C5}"/>
    <cellStyle name="Comma 4 3 2 2 2 4 5" xfId="10077" xr:uid="{675D23C4-B9EB-49B0-8F98-DBFC0B7B2C75}"/>
    <cellStyle name="Comma 4 3 2 2 2 4 6" xfId="26935" xr:uid="{08170717-BC5D-4E74-8580-F981F5F05E8F}"/>
    <cellStyle name="Comma 4 3 2 2 2 5" xfId="1966" xr:uid="{00000000-0005-0000-0000-000024090000}"/>
    <cellStyle name="Comma 4 3 2 2 2 5 2" xfId="4195" xr:uid="{00000000-0005-0000-0000-000025090000}"/>
    <cellStyle name="Comma 4 3 2 2 2 5 2 2" xfId="8418" xr:uid="{00000000-0005-0000-0000-000026090000}"/>
    <cellStyle name="Comma 4 3 2 2 2 5 2 2 2" xfId="25282" xr:uid="{C61886D6-E7E5-489B-AF3B-767CD52C3194}"/>
    <cellStyle name="Comma 4 3 2 2 2 5 2 2 3" xfId="16853" xr:uid="{274FAA85-6183-49CD-8E67-8E94BB85B485}"/>
    <cellStyle name="Comma 4 3 2 2 2 5 2 2 4" xfId="33710" xr:uid="{33A6E93B-46B2-405E-A9A7-879086A4317A}"/>
    <cellStyle name="Comma 4 3 2 2 2 5 2 3" xfId="21064" xr:uid="{18800FF7-CCC7-4A24-8C31-0B50A81CF843}"/>
    <cellStyle name="Comma 4 3 2 2 2 5 2 4" xfId="12635" xr:uid="{96762F92-1406-44C7-97FE-D88F6C8291AF}"/>
    <cellStyle name="Comma 4 3 2 2 2 5 2 5" xfId="29493" xr:uid="{6BA4EC10-4894-421D-9C72-126D8A2DDDF9}"/>
    <cellStyle name="Comma 4 3 2 2 2 5 3" xfId="6273" xr:uid="{00000000-0005-0000-0000-000027090000}"/>
    <cellStyle name="Comma 4 3 2 2 2 5 3 2" xfId="23137" xr:uid="{046612DC-BFC8-4C42-8865-E26EA61EB6DC}"/>
    <cellStyle name="Comma 4 3 2 2 2 5 3 3" xfId="14708" xr:uid="{10698746-1936-47D6-89BD-E3FD8846B62D}"/>
    <cellStyle name="Comma 4 3 2 2 2 5 3 4" xfId="31565" xr:uid="{9D264144-2994-4215-B7ED-C15068A3962D}"/>
    <cellStyle name="Comma 4 3 2 2 2 5 4" xfId="18919" xr:uid="{001A976E-B131-4674-BE02-EB780EBB0946}"/>
    <cellStyle name="Comma 4 3 2 2 2 5 5" xfId="10490" xr:uid="{2C9ADB5C-8B83-4140-91CD-CF15A7497869}"/>
    <cellStyle name="Comma 4 3 2 2 2 5 6" xfId="27348" xr:uid="{6BE5F8DC-962F-4DB0-8225-929A949F1D97}"/>
    <cellStyle name="Comma 4 3 2 2 2 6" xfId="2401" xr:uid="{00000000-0005-0000-0000-000028090000}"/>
    <cellStyle name="Comma 4 3 2 2 2 6 2" xfId="6686" xr:uid="{00000000-0005-0000-0000-000029090000}"/>
    <cellStyle name="Comma 4 3 2 2 2 6 2 2" xfId="23550" xr:uid="{C51A0426-7F9B-4B0F-8090-E8967B982523}"/>
    <cellStyle name="Comma 4 3 2 2 2 6 2 3" xfId="15121" xr:uid="{434F1DD3-D9E6-4785-9D49-55294BF6F9E5}"/>
    <cellStyle name="Comma 4 3 2 2 2 6 2 4" xfId="31978" xr:uid="{638D94A4-CB10-450F-ADB5-04798937E332}"/>
    <cellStyle name="Comma 4 3 2 2 2 6 3" xfId="19332" xr:uid="{3E859676-8052-49E4-9E4B-4FA25CE77872}"/>
    <cellStyle name="Comma 4 3 2 2 2 6 4" xfId="10903" xr:uid="{DC96E84E-8387-4580-B33F-B71831887477}"/>
    <cellStyle name="Comma 4 3 2 2 2 6 5" xfId="27761" xr:uid="{A679343C-CA17-477B-A217-78441E60B423}"/>
    <cellStyle name="Comma 4 3 2 2 2 7" xfId="2364" xr:uid="{00000000-0005-0000-0000-00002A090000}"/>
    <cellStyle name="Comma 4 3 2 2 2 8" xfId="2779" xr:uid="{00000000-0005-0000-0000-00002B090000}"/>
    <cellStyle name="Comma 4 3 2 2 2 8 2" xfId="7003" xr:uid="{00000000-0005-0000-0000-00002C090000}"/>
    <cellStyle name="Comma 4 3 2 2 2 8 2 2" xfId="23867" xr:uid="{FF2167C6-4CF1-4483-95D2-CA90C7493AFC}"/>
    <cellStyle name="Comma 4 3 2 2 2 8 2 3" xfId="15438" xr:uid="{FED6689F-46EF-4A6A-897F-C805C6070AF0}"/>
    <cellStyle name="Comma 4 3 2 2 2 8 2 4" xfId="32295" xr:uid="{52A552D4-893F-4DB1-BD79-9C01D93EE05A}"/>
    <cellStyle name="Comma 4 3 2 2 2 8 3" xfId="19649" xr:uid="{47C3307A-3593-4342-A1F4-815C48CD9767}"/>
    <cellStyle name="Comma 4 3 2 2 2 8 4" xfId="11220" xr:uid="{302E9554-3810-4692-B1FF-7334C038BD83}"/>
    <cellStyle name="Comma 4 3 2 2 2 8 5" xfId="28078" xr:uid="{95CE1F01-CF2C-47FC-B691-AD577BB9CE9F}"/>
    <cellStyle name="Comma 4 3 2 2 2 9" xfId="4620" xr:uid="{00000000-0005-0000-0000-00002D090000}"/>
    <cellStyle name="Comma 4 3 2 2 2 9 2" xfId="21484" xr:uid="{A212B7EF-F565-49D9-BCA9-9FE878ED97D8}"/>
    <cellStyle name="Comma 4 3 2 2 2 9 3" xfId="13055" xr:uid="{FC238466-D632-4525-A411-7DA69927012A}"/>
    <cellStyle name="Comma 4 3 2 2 2 9 4" xfId="29912" xr:uid="{403F74EA-8EAC-4267-B2C0-AC6B86101598}"/>
    <cellStyle name="Comma 4 3 2 2 3" xfId="684" xr:uid="{00000000-0005-0000-0000-00002E090000}"/>
    <cellStyle name="Comma 4 3 2 2 3 2" xfId="2955" xr:uid="{00000000-0005-0000-0000-00002F090000}"/>
    <cellStyle name="Comma 4 3 2 2 3 2 2" xfId="7178" xr:uid="{00000000-0005-0000-0000-000030090000}"/>
    <cellStyle name="Comma 4 3 2 2 3 2 2 2" xfId="24042" xr:uid="{521DE044-FA32-4096-B693-8BE73527341D}"/>
    <cellStyle name="Comma 4 3 2 2 3 2 2 3" xfId="15613" xr:uid="{FEAEDA2C-E52B-4717-8FD9-32C8E8D092A7}"/>
    <cellStyle name="Comma 4 3 2 2 3 2 2 4" xfId="32470" xr:uid="{172A6D21-5641-48C7-9113-D5E4729D0B92}"/>
    <cellStyle name="Comma 4 3 2 2 3 2 3" xfId="19824" xr:uid="{0C93563C-3F31-4C2D-8691-7AAE226A9DC6}"/>
    <cellStyle name="Comma 4 3 2 2 3 2 4" xfId="11395" xr:uid="{CAB82013-E8A9-4286-9B83-F8820BB5D3A1}"/>
    <cellStyle name="Comma 4 3 2 2 3 2 5" xfId="28253" xr:uid="{C6538DBE-507A-4FEA-BB38-9EA674C9E1E0}"/>
    <cellStyle name="Comma 4 3 2 2 3 3" xfId="5033" xr:uid="{00000000-0005-0000-0000-000031090000}"/>
    <cellStyle name="Comma 4 3 2 2 3 3 2" xfId="21897" xr:uid="{E45070F0-AEF5-4599-BB64-A880CA6A1E96}"/>
    <cellStyle name="Comma 4 3 2 2 3 3 3" xfId="13468" xr:uid="{A651045C-70BD-461C-8FAD-3FAC4A35B820}"/>
    <cellStyle name="Comma 4 3 2 2 3 3 4" xfId="30325" xr:uid="{C45E2BC7-AB2D-4024-845E-F4C97BAD3E6A}"/>
    <cellStyle name="Comma 4 3 2 2 3 4" xfId="17679" xr:uid="{40E9CD8F-2F50-43C1-9663-3225DB9B89AA}"/>
    <cellStyle name="Comma 4 3 2 2 3 5" xfId="9250" xr:uid="{CC2125CD-CCE4-4545-A3E3-5142D948D495}"/>
    <cellStyle name="Comma 4 3 2 2 3 6" xfId="26108" xr:uid="{95C2D3D6-4366-4E78-A682-E549466F8B84}"/>
    <cellStyle name="Comma 4 3 2 2 4" xfId="1137" xr:uid="{00000000-0005-0000-0000-000032090000}"/>
    <cellStyle name="Comma 4 3 2 2 4 2" xfId="3368" xr:uid="{00000000-0005-0000-0000-000033090000}"/>
    <cellStyle name="Comma 4 3 2 2 4 2 2" xfId="7591" xr:uid="{00000000-0005-0000-0000-000034090000}"/>
    <cellStyle name="Comma 4 3 2 2 4 2 2 2" xfId="24455" xr:uid="{E9DA9C04-A86E-4A2F-A8CE-0836DD248150}"/>
    <cellStyle name="Comma 4 3 2 2 4 2 2 3" xfId="16026" xr:uid="{190070C0-B2A6-4DC9-8076-BC03BF8F6051}"/>
    <cellStyle name="Comma 4 3 2 2 4 2 2 4" xfId="32883" xr:uid="{91193C2A-6DC5-46FC-8465-902F5141309A}"/>
    <cellStyle name="Comma 4 3 2 2 4 2 3" xfId="20237" xr:uid="{5FDEA329-86BC-446F-8482-C8D49148CEAF}"/>
    <cellStyle name="Comma 4 3 2 2 4 2 4" xfId="11808" xr:uid="{B6F52DD0-36B2-4E7C-B71A-BB0CEF0D10CF}"/>
    <cellStyle name="Comma 4 3 2 2 4 2 5" xfId="28666" xr:uid="{E4A0E654-93FA-44A4-9FFB-2886165CD31D}"/>
    <cellStyle name="Comma 4 3 2 2 4 3" xfId="5446" xr:uid="{00000000-0005-0000-0000-000035090000}"/>
    <cellStyle name="Comma 4 3 2 2 4 3 2" xfId="22310" xr:uid="{84D387E4-F38F-4059-8F03-40187D6FE0AD}"/>
    <cellStyle name="Comma 4 3 2 2 4 3 3" xfId="13881" xr:uid="{276C78B3-9BD6-4448-9315-494750A64393}"/>
    <cellStyle name="Comma 4 3 2 2 4 3 4" xfId="30738" xr:uid="{25DD67CD-4C77-45E3-AAD5-E2264EBCF33A}"/>
    <cellStyle name="Comma 4 3 2 2 4 4" xfId="18092" xr:uid="{97396472-EAB7-45B9-AC35-BA1723A0C855}"/>
    <cellStyle name="Comma 4 3 2 2 4 5" xfId="9663" xr:uid="{FC6E7EFD-F1E0-48A4-81A6-5B6A78272DE3}"/>
    <cellStyle name="Comma 4 3 2 2 4 6" xfId="26521" xr:uid="{68EB8D94-2EB7-4392-A7A5-593321700A94}"/>
    <cellStyle name="Comma 4 3 2 2 5" xfId="1551" xr:uid="{00000000-0005-0000-0000-000036090000}"/>
    <cellStyle name="Comma 4 3 2 2 5 2" xfId="3781" xr:uid="{00000000-0005-0000-0000-000037090000}"/>
    <cellStyle name="Comma 4 3 2 2 5 2 2" xfId="8004" xr:uid="{00000000-0005-0000-0000-000038090000}"/>
    <cellStyle name="Comma 4 3 2 2 5 2 2 2" xfId="24868" xr:uid="{CA908C22-27F2-44B1-B20A-58F72872F3A7}"/>
    <cellStyle name="Comma 4 3 2 2 5 2 2 3" xfId="16439" xr:uid="{DA0F3942-B838-4ECE-90EF-3472F7F265BB}"/>
    <cellStyle name="Comma 4 3 2 2 5 2 2 4" xfId="33296" xr:uid="{74877FD8-1D9E-40E1-95BC-FFC89F76B296}"/>
    <cellStyle name="Comma 4 3 2 2 5 2 3" xfId="20650" xr:uid="{479EEE11-E1CD-45DC-A3F7-BABB4F1763D3}"/>
    <cellStyle name="Comma 4 3 2 2 5 2 4" xfId="12221" xr:uid="{BFD440CC-9027-492C-B584-937EBC83F315}"/>
    <cellStyle name="Comma 4 3 2 2 5 2 5" xfId="29079" xr:uid="{1D056146-2320-4822-BC2A-148D91E5746D}"/>
    <cellStyle name="Comma 4 3 2 2 5 3" xfId="5859" xr:uid="{00000000-0005-0000-0000-000039090000}"/>
    <cellStyle name="Comma 4 3 2 2 5 3 2" xfId="22723" xr:uid="{AD679DDB-76BC-4AEF-A55E-90043864D82D}"/>
    <cellStyle name="Comma 4 3 2 2 5 3 3" xfId="14294" xr:uid="{C65EEEFD-F507-44F7-959B-1456B896A754}"/>
    <cellStyle name="Comma 4 3 2 2 5 3 4" xfId="31151" xr:uid="{E6533E9B-B4F6-4F44-A425-BF3A37BABC1F}"/>
    <cellStyle name="Comma 4 3 2 2 5 4" xfId="18505" xr:uid="{F9867B01-CA2F-4ABA-9167-9EBC3E1935C2}"/>
    <cellStyle name="Comma 4 3 2 2 5 5" xfId="10076" xr:uid="{7673EBC2-9732-4E83-8FC0-067AF436CC02}"/>
    <cellStyle name="Comma 4 3 2 2 5 6" xfId="26934" xr:uid="{F0F06D7B-5E77-460D-BCDC-AAE0148FCAC1}"/>
    <cellStyle name="Comma 4 3 2 2 6" xfId="1965" xr:uid="{00000000-0005-0000-0000-00003A090000}"/>
    <cellStyle name="Comma 4 3 2 2 6 2" xfId="4194" xr:uid="{00000000-0005-0000-0000-00003B090000}"/>
    <cellStyle name="Comma 4 3 2 2 6 2 2" xfId="8417" xr:uid="{00000000-0005-0000-0000-00003C090000}"/>
    <cellStyle name="Comma 4 3 2 2 6 2 2 2" xfId="25281" xr:uid="{C960A2B3-6C76-4976-9D78-460695F91905}"/>
    <cellStyle name="Comma 4 3 2 2 6 2 2 3" xfId="16852" xr:uid="{A756B6BE-D3FF-4110-ABF5-D33E67329E40}"/>
    <cellStyle name="Comma 4 3 2 2 6 2 2 4" xfId="33709" xr:uid="{57F0B80C-2080-4F8F-9890-AB14C8B1FD58}"/>
    <cellStyle name="Comma 4 3 2 2 6 2 3" xfId="21063" xr:uid="{16ABD640-F5C1-46CA-8767-6F02A0607D51}"/>
    <cellStyle name="Comma 4 3 2 2 6 2 4" xfId="12634" xr:uid="{629D7DAF-1D30-47AA-9BC6-CD0FE26A4D0E}"/>
    <cellStyle name="Comma 4 3 2 2 6 2 5" xfId="29492" xr:uid="{38B61DBE-9D72-4931-BB93-195F20E19EFC}"/>
    <cellStyle name="Comma 4 3 2 2 6 3" xfId="6272" xr:uid="{00000000-0005-0000-0000-00003D090000}"/>
    <cellStyle name="Comma 4 3 2 2 6 3 2" xfId="23136" xr:uid="{E2AABA8A-72AB-4FB8-A7F5-0ACC6EE43A1D}"/>
    <cellStyle name="Comma 4 3 2 2 6 3 3" xfId="14707" xr:uid="{67748488-4868-4068-801C-0CA49E315B4F}"/>
    <cellStyle name="Comma 4 3 2 2 6 3 4" xfId="31564" xr:uid="{9C7056C6-5A24-46E2-A7AE-A657B43BDA07}"/>
    <cellStyle name="Comma 4 3 2 2 6 4" xfId="18918" xr:uid="{B436B8D7-C26C-4E8F-85AE-3E490C050B73}"/>
    <cellStyle name="Comma 4 3 2 2 6 5" xfId="10489" xr:uid="{94D251BA-55AF-4463-A697-6DF56C9C9306}"/>
    <cellStyle name="Comma 4 3 2 2 6 6" xfId="27347" xr:uid="{FDB61B8A-546D-4713-93DB-52A888474C3B}"/>
    <cellStyle name="Comma 4 3 2 2 7" xfId="2400" xr:uid="{00000000-0005-0000-0000-00003E090000}"/>
    <cellStyle name="Comma 4 3 2 2 7 2" xfId="6685" xr:uid="{00000000-0005-0000-0000-00003F090000}"/>
    <cellStyle name="Comma 4 3 2 2 7 2 2" xfId="23549" xr:uid="{04A833B2-9C97-44BC-B212-81410151934F}"/>
    <cellStyle name="Comma 4 3 2 2 7 2 3" xfId="15120" xr:uid="{F3A95EB5-5CF8-4F4D-9248-AB1D5333737D}"/>
    <cellStyle name="Comma 4 3 2 2 7 2 4" xfId="31977" xr:uid="{982663C7-7354-45AC-A1F3-36464AAE9DCA}"/>
    <cellStyle name="Comma 4 3 2 2 7 3" xfId="19331" xr:uid="{A5F55CBC-7B67-4859-B2EA-F02F205EE2BF}"/>
    <cellStyle name="Comma 4 3 2 2 7 4" xfId="10902" xr:uid="{5990177D-DE58-43E1-9B31-2B205F799513}"/>
    <cellStyle name="Comma 4 3 2 2 7 5" xfId="27760" xr:uid="{73D89AEF-BC75-47A2-8ABA-D6895F47741E}"/>
    <cellStyle name="Comma 4 3 2 2 8" xfId="2365" xr:uid="{00000000-0005-0000-0000-000040090000}"/>
    <cellStyle name="Comma 4 3 2 2 9" xfId="2778" xr:uid="{00000000-0005-0000-0000-000041090000}"/>
    <cellStyle name="Comma 4 3 2 2 9 2" xfId="7002" xr:uid="{00000000-0005-0000-0000-000042090000}"/>
    <cellStyle name="Comma 4 3 2 2 9 2 2" xfId="23866" xr:uid="{19B847FC-CDA0-4CE4-A169-6C148D6584B5}"/>
    <cellStyle name="Comma 4 3 2 2 9 2 3" xfId="15437" xr:uid="{08204CF6-684F-40DE-A088-CD63D077F0D0}"/>
    <cellStyle name="Comma 4 3 2 2 9 2 4" xfId="32294" xr:uid="{A2E923AE-A76F-4304-9570-0BA27447124A}"/>
    <cellStyle name="Comma 4 3 2 2 9 3" xfId="19648" xr:uid="{79F45686-E8D9-4819-A02E-41316CCCC98F}"/>
    <cellStyle name="Comma 4 3 2 2 9 4" xfId="11219" xr:uid="{707FA0F5-E21C-4403-9DA8-ABD7663CD39C}"/>
    <cellStyle name="Comma 4 3 2 2 9 5" xfId="28077" xr:uid="{D856D3E7-5FB1-4D7B-BFE8-AB77574CBE07}"/>
    <cellStyle name="Comma 4 3 2 3" xfId="148" xr:uid="{00000000-0005-0000-0000-000043090000}"/>
    <cellStyle name="Comma 4 3 2 3 10" xfId="17267" xr:uid="{A91E0260-A441-4D4B-9396-5866352E9CCC}"/>
    <cellStyle name="Comma 4 3 2 3 11" xfId="8838" xr:uid="{C443AA7E-15B1-4AD9-85C5-17E00614A3DF}"/>
    <cellStyle name="Comma 4 3 2 3 12" xfId="25696" xr:uid="{99B33A0A-CDE8-4ADF-812A-D8BA3286E07E}"/>
    <cellStyle name="Comma 4 3 2 3 2" xfId="686" xr:uid="{00000000-0005-0000-0000-000044090000}"/>
    <cellStyle name="Comma 4 3 2 3 2 2" xfId="2957" xr:uid="{00000000-0005-0000-0000-000045090000}"/>
    <cellStyle name="Comma 4 3 2 3 2 2 2" xfId="7180" xr:uid="{00000000-0005-0000-0000-000046090000}"/>
    <cellStyle name="Comma 4 3 2 3 2 2 2 2" xfId="24044" xr:uid="{C3A2F21E-ED1D-4E77-9AD8-55B5D8B7CE68}"/>
    <cellStyle name="Comma 4 3 2 3 2 2 2 3" xfId="15615" xr:uid="{33D897D0-4666-42B9-B95F-38DD1B1E21E9}"/>
    <cellStyle name="Comma 4 3 2 3 2 2 2 4" xfId="32472" xr:uid="{FD329985-BCC3-42B5-B575-B2A4F3FED5AF}"/>
    <cellStyle name="Comma 4 3 2 3 2 2 3" xfId="19826" xr:uid="{4ADDBC52-6FCC-4612-9877-BA36849F0BA6}"/>
    <cellStyle name="Comma 4 3 2 3 2 2 4" xfId="11397" xr:uid="{FEBDDDC1-BCE2-4844-8DF2-2EC0899668F7}"/>
    <cellStyle name="Comma 4 3 2 3 2 2 5" xfId="28255" xr:uid="{AAF05FF1-AA06-4AB1-993B-E0BFDBC3EE34}"/>
    <cellStyle name="Comma 4 3 2 3 2 3" xfId="5035" xr:uid="{00000000-0005-0000-0000-000047090000}"/>
    <cellStyle name="Comma 4 3 2 3 2 3 2" xfId="21899" xr:uid="{E4E8BCA5-9078-4DEF-A14C-0C7CB0541B08}"/>
    <cellStyle name="Comma 4 3 2 3 2 3 3" xfId="13470" xr:uid="{87A095A5-17A0-4B4B-BB16-7759676C2DD5}"/>
    <cellStyle name="Comma 4 3 2 3 2 3 4" xfId="30327" xr:uid="{2BB7AF95-A0C7-4DAD-8FB3-AC2C618FF0D0}"/>
    <cellStyle name="Comma 4 3 2 3 2 4" xfId="17681" xr:uid="{EB205D6F-4253-4BEA-A026-7CB1B8810413}"/>
    <cellStyle name="Comma 4 3 2 3 2 5" xfId="9252" xr:uid="{0700BE24-F9A7-4058-9322-10E797476C9D}"/>
    <cellStyle name="Comma 4 3 2 3 2 6" xfId="26110" xr:uid="{F054FF7C-099F-4E00-9234-90A412EA3072}"/>
    <cellStyle name="Comma 4 3 2 3 3" xfId="1139" xr:uid="{00000000-0005-0000-0000-000048090000}"/>
    <cellStyle name="Comma 4 3 2 3 3 2" xfId="3370" xr:uid="{00000000-0005-0000-0000-000049090000}"/>
    <cellStyle name="Comma 4 3 2 3 3 2 2" xfId="7593" xr:uid="{00000000-0005-0000-0000-00004A090000}"/>
    <cellStyle name="Comma 4 3 2 3 3 2 2 2" xfId="24457" xr:uid="{25AA9E51-1CB9-4C82-B920-7A0490249719}"/>
    <cellStyle name="Comma 4 3 2 3 3 2 2 3" xfId="16028" xr:uid="{1D217CBC-314E-4715-9D9C-0AE27ED5E947}"/>
    <cellStyle name="Comma 4 3 2 3 3 2 2 4" xfId="32885" xr:uid="{6F6E13EE-5B63-4F5B-B1E7-3B370F6B7F70}"/>
    <cellStyle name="Comma 4 3 2 3 3 2 3" xfId="20239" xr:uid="{BF12C42C-B9F9-43D9-884F-5F301D36D4B1}"/>
    <cellStyle name="Comma 4 3 2 3 3 2 4" xfId="11810" xr:uid="{345301E4-BBF8-4F1A-83D1-A0DD40A7C783}"/>
    <cellStyle name="Comma 4 3 2 3 3 2 5" xfId="28668" xr:uid="{2DE6B715-5D15-4DA9-A999-82EA20D15424}"/>
    <cellStyle name="Comma 4 3 2 3 3 3" xfId="5448" xr:uid="{00000000-0005-0000-0000-00004B090000}"/>
    <cellStyle name="Comma 4 3 2 3 3 3 2" xfId="22312" xr:uid="{59406A74-DE82-44AE-B8A6-0315A2415388}"/>
    <cellStyle name="Comma 4 3 2 3 3 3 3" xfId="13883" xr:uid="{33F2043F-6DAD-4043-BDF0-7EB16CB07362}"/>
    <cellStyle name="Comma 4 3 2 3 3 3 4" xfId="30740" xr:uid="{27A05773-AA96-40CF-83B8-FD3D608B6BB8}"/>
    <cellStyle name="Comma 4 3 2 3 3 4" xfId="18094" xr:uid="{5E22204D-232A-4E4B-9248-9F6B0A4D9250}"/>
    <cellStyle name="Comma 4 3 2 3 3 5" xfId="9665" xr:uid="{B1864DA0-2CBE-4DCE-9D1A-8BF7A0D5F5BD}"/>
    <cellStyle name="Comma 4 3 2 3 3 6" xfId="26523" xr:uid="{A933B6AA-A049-4FD8-8B64-104AABB85228}"/>
    <cellStyle name="Comma 4 3 2 3 4" xfId="1553" xr:uid="{00000000-0005-0000-0000-00004C090000}"/>
    <cellStyle name="Comma 4 3 2 3 4 2" xfId="3783" xr:uid="{00000000-0005-0000-0000-00004D090000}"/>
    <cellStyle name="Comma 4 3 2 3 4 2 2" xfId="8006" xr:uid="{00000000-0005-0000-0000-00004E090000}"/>
    <cellStyle name="Comma 4 3 2 3 4 2 2 2" xfId="24870" xr:uid="{0C553E97-7299-4928-99BD-426E86CDCE1A}"/>
    <cellStyle name="Comma 4 3 2 3 4 2 2 3" xfId="16441" xr:uid="{725CE959-4A43-4444-9B5B-35979AFE0668}"/>
    <cellStyle name="Comma 4 3 2 3 4 2 2 4" xfId="33298" xr:uid="{7FBAE731-82E1-4734-9A74-28278072953B}"/>
    <cellStyle name="Comma 4 3 2 3 4 2 3" xfId="20652" xr:uid="{301C117A-F0C0-4403-A46E-2BF6C0830AFA}"/>
    <cellStyle name="Comma 4 3 2 3 4 2 4" xfId="12223" xr:uid="{1C5C051D-0921-4E7A-8A78-8583D4F2279B}"/>
    <cellStyle name="Comma 4 3 2 3 4 2 5" xfId="29081" xr:uid="{AD183BE2-9E6D-4985-84D8-F6952468A6BE}"/>
    <cellStyle name="Comma 4 3 2 3 4 3" xfId="5861" xr:uid="{00000000-0005-0000-0000-00004F090000}"/>
    <cellStyle name="Comma 4 3 2 3 4 3 2" xfId="22725" xr:uid="{6C4C757E-DD65-4979-BD2A-8B0D912E4586}"/>
    <cellStyle name="Comma 4 3 2 3 4 3 3" xfId="14296" xr:uid="{59258828-EF90-4577-8F80-1AB46141CD2C}"/>
    <cellStyle name="Comma 4 3 2 3 4 3 4" xfId="31153" xr:uid="{E4CF6689-F161-4AAE-9854-C3066C4BD0E2}"/>
    <cellStyle name="Comma 4 3 2 3 4 4" xfId="18507" xr:uid="{3334FD2F-242D-44DF-A813-27A7204895EA}"/>
    <cellStyle name="Comma 4 3 2 3 4 5" xfId="10078" xr:uid="{5BAF2854-C2A4-4D95-8A26-35359D81798F}"/>
    <cellStyle name="Comma 4 3 2 3 4 6" xfId="26936" xr:uid="{740AA56B-5C8C-4964-A04B-7945BA9B63B4}"/>
    <cellStyle name="Comma 4 3 2 3 5" xfId="1967" xr:uid="{00000000-0005-0000-0000-000050090000}"/>
    <cellStyle name="Comma 4 3 2 3 5 2" xfId="4196" xr:uid="{00000000-0005-0000-0000-000051090000}"/>
    <cellStyle name="Comma 4 3 2 3 5 2 2" xfId="8419" xr:uid="{00000000-0005-0000-0000-000052090000}"/>
    <cellStyle name="Comma 4 3 2 3 5 2 2 2" xfId="25283" xr:uid="{701ECFDC-0E99-4143-A2B1-97382B5853AD}"/>
    <cellStyle name="Comma 4 3 2 3 5 2 2 3" xfId="16854" xr:uid="{528C24C4-19C7-4D63-AEBB-003EAB0F2622}"/>
    <cellStyle name="Comma 4 3 2 3 5 2 2 4" xfId="33711" xr:uid="{48CE3B04-6B48-4B2F-93F1-13666D65F098}"/>
    <cellStyle name="Comma 4 3 2 3 5 2 3" xfId="21065" xr:uid="{9036B34E-7690-43D2-9E19-0BD279E89A71}"/>
    <cellStyle name="Comma 4 3 2 3 5 2 4" xfId="12636" xr:uid="{EE11EA5B-9189-49CA-A7EC-A0F14FC6B264}"/>
    <cellStyle name="Comma 4 3 2 3 5 2 5" xfId="29494" xr:uid="{8FC2CA99-013C-4445-AFC7-5A08FFFA1D5B}"/>
    <cellStyle name="Comma 4 3 2 3 5 3" xfId="6274" xr:uid="{00000000-0005-0000-0000-000053090000}"/>
    <cellStyle name="Comma 4 3 2 3 5 3 2" xfId="23138" xr:uid="{7828CD49-C942-46DB-B39F-45202995EA11}"/>
    <cellStyle name="Comma 4 3 2 3 5 3 3" xfId="14709" xr:uid="{6A36C95A-C162-4095-AFE9-DDCF776D8A8C}"/>
    <cellStyle name="Comma 4 3 2 3 5 3 4" xfId="31566" xr:uid="{85D057A9-D9AB-456B-AA3B-6F266ED8ECF1}"/>
    <cellStyle name="Comma 4 3 2 3 5 4" xfId="18920" xr:uid="{9E0F78DB-F764-4035-A9BB-0F1465FC66C9}"/>
    <cellStyle name="Comma 4 3 2 3 5 5" xfId="10491" xr:uid="{32D6F18F-B053-4542-9359-5887E5ED55CB}"/>
    <cellStyle name="Comma 4 3 2 3 5 6" xfId="27349" xr:uid="{14FC61CF-5B88-4568-9D19-4FFAD092F72A}"/>
    <cellStyle name="Comma 4 3 2 3 6" xfId="2402" xr:uid="{00000000-0005-0000-0000-000054090000}"/>
    <cellStyle name="Comma 4 3 2 3 6 2" xfId="6687" xr:uid="{00000000-0005-0000-0000-000055090000}"/>
    <cellStyle name="Comma 4 3 2 3 6 2 2" xfId="23551" xr:uid="{840C65AE-DEB3-4DE1-8FE2-0D4E4E4E2BB7}"/>
    <cellStyle name="Comma 4 3 2 3 6 2 3" xfId="15122" xr:uid="{FDCBF4C3-EC1E-4555-B734-F70C46CA11CE}"/>
    <cellStyle name="Comma 4 3 2 3 6 2 4" xfId="31979" xr:uid="{5A82FD76-ECD8-4B65-8C48-A0E66E275E27}"/>
    <cellStyle name="Comma 4 3 2 3 6 3" xfId="19333" xr:uid="{CFCBE785-F022-44BF-9442-C14D7C4D7F6D}"/>
    <cellStyle name="Comma 4 3 2 3 6 4" xfId="10904" xr:uid="{8285BBA6-FE50-49ED-857A-CA8BD54FC288}"/>
    <cellStyle name="Comma 4 3 2 3 6 5" xfId="27762" xr:uid="{24EA2216-0893-41DD-8FB4-4916BFD2A192}"/>
    <cellStyle name="Comma 4 3 2 3 7" xfId="2363" xr:uid="{00000000-0005-0000-0000-000056090000}"/>
    <cellStyle name="Comma 4 3 2 3 8" xfId="2780" xr:uid="{00000000-0005-0000-0000-000057090000}"/>
    <cellStyle name="Comma 4 3 2 3 8 2" xfId="7004" xr:uid="{00000000-0005-0000-0000-000058090000}"/>
    <cellStyle name="Comma 4 3 2 3 8 2 2" xfId="23868" xr:uid="{BDA60613-C3A1-47D9-9A74-362970926028}"/>
    <cellStyle name="Comma 4 3 2 3 8 2 3" xfId="15439" xr:uid="{8D778D11-8BA8-4F67-AE2C-F517EFC0B394}"/>
    <cellStyle name="Comma 4 3 2 3 8 2 4" xfId="32296" xr:uid="{3E61E025-9B0A-4E15-8B74-D703D056E682}"/>
    <cellStyle name="Comma 4 3 2 3 8 3" xfId="19650" xr:uid="{BE2319C4-5713-41B3-951A-FCD751895DEA}"/>
    <cellStyle name="Comma 4 3 2 3 8 4" xfId="11221" xr:uid="{E4979697-8D81-418D-AB8C-FB67331A670A}"/>
    <cellStyle name="Comma 4 3 2 3 8 5" xfId="28079" xr:uid="{12FAC497-F297-4561-A1FE-E05F3283680D}"/>
    <cellStyle name="Comma 4 3 2 3 9" xfId="4621" xr:uid="{00000000-0005-0000-0000-000059090000}"/>
    <cellStyle name="Comma 4 3 2 3 9 2" xfId="21485" xr:uid="{B782C397-A274-488D-B101-275228D34DD8}"/>
    <cellStyle name="Comma 4 3 2 3 9 3" xfId="13056" xr:uid="{0543F346-41EB-46BA-A8E1-64B75F175019}"/>
    <cellStyle name="Comma 4 3 2 3 9 4" xfId="29913" xr:uid="{05AE46E2-F610-4715-AF55-BF7767D98250}"/>
    <cellStyle name="Comma 4 3 2 4" xfId="683" xr:uid="{00000000-0005-0000-0000-00005A090000}"/>
    <cellStyle name="Comma 4 3 2 4 2" xfId="2954" xr:uid="{00000000-0005-0000-0000-00005B090000}"/>
    <cellStyle name="Comma 4 3 2 4 2 2" xfId="7177" xr:uid="{00000000-0005-0000-0000-00005C090000}"/>
    <cellStyle name="Comma 4 3 2 4 2 2 2" xfId="24041" xr:uid="{0B1C42EF-66BE-459C-B900-60F09268945F}"/>
    <cellStyle name="Comma 4 3 2 4 2 2 3" xfId="15612" xr:uid="{5E88DFB4-5B62-4C4D-BA5E-1C24478434DE}"/>
    <cellStyle name="Comma 4 3 2 4 2 2 4" xfId="32469" xr:uid="{ED8A4541-179B-45AA-B706-4B713F833100}"/>
    <cellStyle name="Comma 4 3 2 4 2 3" xfId="19823" xr:uid="{F1BACA84-648A-477F-9979-FB0ED5A7159D}"/>
    <cellStyle name="Comma 4 3 2 4 2 4" xfId="11394" xr:uid="{B73A7CA7-0B50-4C7E-AD8D-B812F75FFA53}"/>
    <cellStyle name="Comma 4 3 2 4 2 5" xfId="28252" xr:uid="{C3071530-1D77-48BE-B4FC-00D1E50111F1}"/>
    <cellStyle name="Comma 4 3 2 4 3" xfId="5032" xr:uid="{00000000-0005-0000-0000-00005D090000}"/>
    <cellStyle name="Comma 4 3 2 4 3 2" xfId="21896" xr:uid="{D3921D68-41D4-4513-B48E-C9422EEEF1C0}"/>
    <cellStyle name="Comma 4 3 2 4 3 3" xfId="13467" xr:uid="{7A91300D-E84D-45AD-98E6-B2179FB575EB}"/>
    <cellStyle name="Comma 4 3 2 4 3 4" xfId="30324" xr:uid="{9BF8D326-701E-40E6-B184-878D62824519}"/>
    <cellStyle name="Comma 4 3 2 4 4" xfId="17678" xr:uid="{BD0CFA35-3BC2-453A-A4D2-48886F32006A}"/>
    <cellStyle name="Comma 4 3 2 4 5" xfId="9249" xr:uid="{066FC686-6BC0-4C91-993E-CDB36463DE61}"/>
    <cellStyle name="Comma 4 3 2 4 6" xfId="26107" xr:uid="{ECAA39B9-ED0B-4D6B-BEC9-1DE7D33454C9}"/>
    <cellStyle name="Comma 4 3 2 5" xfId="1136" xr:uid="{00000000-0005-0000-0000-00005E090000}"/>
    <cellStyle name="Comma 4 3 2 5 2" xfId="3367" xr:uid="{00000000-0005-0000-0000-00005F090000}"/>
    <cellStyle name="Comma 4 3 2 5 2 2" xfId="7590" xr:uid="{00000000-0005-0000-0000-000060090000}"/>
    <cellStyle name="Comma 4 3 2 5 2 2 2" xfId="24454" xr:uid="{23B79699-EE6A-42E2-9227-936043F110AA}"/>
    <cellStyle name="Comma 4 3 2 5 2 2 3" xfId="16025" xr:uid="{2382F46F-1809-420B-B186-A50DFA8E0FC5}"/>
    <cellStyle name="Comma 4 3 2 5 2 2 4" xfId="32882" xr:uid="{74BD1656-2811-45C4-A249-FE9FB9FF1433}"/>
    <cellStyle name="Comma 4 3 2 5 2 3" xfId="20236" xr:uid="{4C0DAEC8-4FC8-4EFF-BF25-29FC55E0DE14}"/>
    <cellStyle name="Comma 4 3 2 5 2 4" xfId="11807" xr:uid="{E7B51061-53AC-4F4B-A48E-C1C339427300}"/>
    <cellStyle name="Comma 4 3 2 5 2 5" xfId="28665" xr:uid="{9785C1D4-1103-4168-9C90-8FA082125153}"/>
    <cellStyle name="Comma 4 3 2 5 3" xfId="5445" xr:uid="{00000000-0005-0000-0000-000061090000}"/>
    <cellStyle name="Comma 4 3 2 5 3 2" xfId="22309" xr:uid="{8D8A993F-B032-48C7-BDD5-A2CDBBA5EA53}"/>
    <cellStyle name="Comma 4 3 2 5 3 3" xfId="13880" xr:uid="{4DD4AC62-24E1-446B-99A9-23FA5860469C}"/>
    <cellStyle name="Comma 4 3 2 5 3 4" xfId="30737" xr:uid="{DE46E7F4-F242-4031-AFCA-82CB976AE81D}"/>
    <cellStyle name="Comma 4 3 2 5 4" xfId="18091" xr:uid="{4FA29172-98D9-4DB8-ACB4-E0E269E1F7A6}"/>
    <cellStyle name="Comma 4 3 2 5 5" xfId="9662" xr:uid="{6892A228-9D59-4457-8879-0554C67506D4}"/>
    <cellStyle name="Comma 4 3 2 5 6" xfId="26520" xr:uid="{F9168EC5-019A-41AB-B80B-C65041FF124D}"/>
    <cellStyle name="Comma 4 3 2 6" xfId="1550" xr:uid="{00000000-0005-0000-0000-000062090000}"/>
    <cellStyle name="Comma 4 3 2 6 2" xfId="3780" xr:uid="{00000000-0005-0000-0000-000063090000}"/>
    <cellStyle name="Comma 4 3 2 6 2 2" xfId="8003" xr:uid="{00000000-0005-0000-0000-000064090000}"/>
    <cellStyle name="Comma 4 3 2 6 2 2 2" xfId="24867" xr:uid="{B2301615-E0BA-42D9-ADDB-755B126384D5}"/>
    <cellStyle name="Comma 4 3 2 6 2 2 3" xfId="16438" xr:uid="{DA56E96C-5A66-483B-8036-62E2494841D1}"/>
    <cellStyle name="Comma 4 3 2 6 2 2 4" xfId="33295" xr:uid="{43331ACE-2D91-4CCD-9762-E936417429F3}"/>
    <cellStyle name="Comma 4 3 2 6 2 3" xfId="20649" xr:uid="{DF948E7E-21CE-4A06-954E-8D31EA5AA1E1}"/>
    <cellStyle name="Comma 4 3 2 6 2 4" xfId="12220" xr:uid="{CDCFD8D2-AA1C-42CE-9294-C20C8F75E665}"/>
    <cellStyle name="Comma 4 3 2 6 2 5" xfId="29078" xr:uid="{7B02710F-AA3A-4AC6-80D9-966D4FEB5D6D}"/>
    <cellStyle name="Comma 4 3 2 6 3" xfId="5858" xr:uid="{00000000-0005-0000-0000-000065090000}"/>
    <cellStyle name="Comma 4 3 2 6 3 2" xfId="22722" xr:uid="{93378560-AC24-4916-A71B-EA94774116FE}"/>
    <cellStyle name="Comma 4 3 2 6 3 3" xfId="14293" xr:uid="{4A29AB7A-22C0-458F-B09A-DEA5292E966E}"/>
    <cellStyle name="Comma 4 3 2 6 3 4" xfId="31150" xr:uid="{6F1C365E-C6CE-405E-8F85-9E4F7A3F7B3B}"/>
    <cellStyle name="Comma 4 3 2 6 4" xfId="18504" xr:uid="{A466E247-4679-484E-B1FE-E047DF6D4561}"/>
    <cellStyle name="Comma 4 3 2 6 5" xfId="10075" xr:uid="{AC64BE33-CE1C-4D73-A8AC-F6E174FB3411}"/>
    <cellStyle name="Comma 4 3 2 6 6" xfId="26933" xr:uid="{A89C5F66-0F50-4B46-A709-FB991467F6B4}"/>
    <cellStyle name="Comma 4 3 2 7" xfId="1964" xr:uid="{00000000-0005-0000-0000-000066090000}"/>
    <cellStyle name="Comma 4 3 2 7 2" xfId="4193" xr:uid="{00000000-0005-0000-0000-000067090000}"/>
    <cellStyle name="Comma 4 3 2 7 2 2" xfId="8416" xr:uid="{00000000-0005-0000-0000-000068090000}"/>
    <cellStyle name="Comma 4 3 2 7 2 2 2" xfId="25280" xr:uid="{89D004DC-971B-46AD-AF85-44609765800E}"/>
    <cellStyle name="Comma 4 3 2 7 2 2 3" xfId="16851" xr:uid="{639ACFB8-4CF1-419E-BCB1-932556792EE9}"/>
    <cellStyle name="Comma 4 3 2 7 2 2 4" xfId="33708" xr:uid="{229C520E-F13A-4403-837A-38CD431D7DB7}"/>
    <cellStyle name="Comma 4 3 2 7 2 3" xfId="21062" xr:uid="{5AF10801-EE95-4470-8666-876C199CA3E0}"/>
    <cellStyle name="Comma 4 3 2 7 2 4" xfId="12633" xr:uid="{ED006971-1369-490F-9A5F-23E06C31F4D8}"/>
    <cellStyle name="Comma 4 3 2 7 2 5" xfId="29491" xr:uid="{20EB9B06-95D3-4C2B-A0AA-3EAD1B4A9916}"/>
    <cellStyle name="Comma 4 3 2 7 3" xfId="6271" xr:uid="{00000000-0005-0000-0000-000069090000}"/>
    <cellStyle name="Comma 4 3 2 7 3 2" xfId="23135" xr:uid="{1B0EDEB1-E976-470D-B261-1EC146D600C6}"/>
    <cellStyle name="Comma 4 3 2 7 3 3" xfId="14706" xr:uid="{D91E06B4-F0A8-4CE4-AE3D-FDE287D6CBEE}"/>
    <cellStyle name="Comma 4 3 2 7 3 4" xfId="31563" xr:uid="{E08BDEB9-5B47-4B54-AFAD-2B43F3BF062D}"/>
    <cellStyle name="Comma 4 3 2 7 4" xfId="18917" xr:uid="{6B421216-769F-497A-872B-E26A9ADE84E5}"/>
    <cellStyle name="Comma 4 3 2 7 5" xfId="10488" xr:uid="{9F3B4EF4-0990-45EC-9C70-7146F3D7FBB3}"/>
    <cellStyle name="Comma 4 3 2 7 6" xfId="27346" xr:uid="{24081E80-F2A2-4325-BD41-65FD5A0DFD00}"/>
    <cellStyle name="Comma 4 3 2 8" xfId="2399" xr:uid="{00000000-0005-0000-0000-00006A090000}"/>
    <cellStyle name="Comma 4 3 2 8 2" xfId="6684" xr:uid="{00000000-0005-0000-0000-00006B090000}"/>
    <cellStyle name="Comma 4 3 2 8 2 2" xfId="23548" xr:uid="{B9D14500-5B35-4182-872B-75C8A1752360}"/>
    <cellStyle name="Comma 4 3 2 8 2 3" xfId="15119" xr:uid="{6F556659-2BF3-4BA8-AF29-F8E8EE00977B}"/>
    <cellStyle name="Comma 4 3 2 8 2 4" xfId="31976" xr:uid="{201BC027-D917-4923-AB2D-5EA1624E86B4}"/>
    <cellStyle name="Comma 4 3 2 8 3" xfId="19330" xr:uid="{42BD57EF-94F6-4681-B3E3-46C984B910D2}"/>
    <cellStyle name="Comma 4 3 2 8 4" xfId="10901" xr:uid="{CFD87BBF-9CCB-4653-942B-191CD2790766}"/>
    <cellStyle name="Comma 4 3 2 8 5" xfId="27759" xr:uid="{6E5924C3-B9FD-4951-903D-C37177DB3AA5}"/>
    <cellStyle name="Comma 4 3 2 9" xfId="2366" xr:uid="{00000000-0005-0000-0000-00006C090000}"/>
    <cellStyle name="Comma 4 3 3" xfId="149" xr:uid="{00000000-0005-0000-0000-00006D090000}"/>
    <cellStyle name="Comma 4 3 3 10" xfId="4622" xr:uid="{00000000-0005-0000-0000-00006E090000}"/>
    <cellStyle name="Comma 4 3 3 10 2" xfId="21486" xr:uid="{3AD57D02-4A4B-4C1D-8680-717C127F0358}"/>
    <cellStyle name="Comma 4 3 3 10 3" xfId="13057" xr:uid="{CB223C8C-3C3B-4B23-A809-8045EC9AEDFC}"/>
    <cellStyle name="Comma 4 3 3 10 4" xfId="29914" xr:uid="{680F0CFF-3B7F-46E8-AF29-1DEEE1494465}"/>
    <cellStyle name="Comma 4 3 3 11" xfId="17268" xr:uid="{19B1A448-0279-42C9-89D1-732C8F1000AB}"/>
    <cellStyle name="Comma 4 3 3 12" xfId="8839" xr:uid="{5ACECAE4-3CB3-4952-8FF1-9C00571CE3AD}"/>
    <cellStyle name="Comma 4 3 3 13" xfId="25697" xr:uid="{CCB84AC0-B9F2-4817-AF7B-A68BE371DC56}"/>
    <cellStyle name="Comma 4 3 3 2" xfId="150" xr:uid="{00000000-0005-0000-0000-00006F090000}"/>
    <cellStyle name="Comma 4 3 3 2 10" xfId="17269" xr:uid="{DFE4A04A-996D-4D1A-8E5B-AD5924B2AAB7}"/>
    <cellStyle name="Comma 4 3 3 2 11" xfId="8840" xr:uid="{BEC16267-8B08-4CC7-BFED-0BFC99F0CAEA}"/>
    <cellStyle name="Comma 4 3 3 2 12" xfId="25698" xr:uid="{F73F5D3D-41A0-49A9-A78F-B62A6D64F19C}"/>
    <cellStyle name="Comma 4 3 3 2 2" xfId="688" xr:uid="{00000000-0005-0000-0000-000070090000}"/>
    <cellStyle name="Comma 4 3 3 2 2 2" xfId="2959" xr:uid="{00000000-0005-0000-0000-000071090000}"/>
    <cellStyle name="Comma 4 3 3 2 2 2 2" xfId="7182" xr:uid="{00000000-0005-0000-0000-000072090000}"/>
    <cellStyle name="Comma 4 3 3 2 2 2 2 2" xfId="24046" xr:uid="{E1CEBA5D-3A11-4637-A5C4-BB931A28CC6E}"/>
    <cellStyle name="Comma 4 3 3 2 2 2 2 3" xfId="15617" xr:uid="{A1F00C5B-3438-4B1D-B789-EDDC85F373A0}"/>
    <cellStyle name="Comma 4 3 3 2 2 2 2 4" xfId="32474" xr:uid="{F4DD30D8-7ED7-4DAB-A7B2-E4C3C997EC11}"/>
    <cellStyle name="Comma 4 3 3 2 2 2 3" xfId="19828" xr:uid="{95C03E66-BCEA-48BC-A87F-0C1DD4C05BD0}"/>
    <cellStyle name="Comma 4 3 3 2 2 2 4" xfId="11399" xr:uid="{C789CB2D-65BC-4D36-A8FB-86E3AF777848}"/>
    <cellStyle name="Comma 4 3 3 2 2 2 5" xfId="28257" xr:uid="{2BAA8120-4199-4394-BD15-872068B20FC3}"/>
    <cellStyle name="Comma 4 3 3 2 2 3" xfId="5037" xr:uid="{00000000-0005-0000-0000-000073090000}"/>
    <cellStyle name="Comma 4 3 3 2 2 3 2" xfId="21901" xr:uid="{B78F2207-A2B6-4C2D-91C3-84001F81C468}"/>
    <cellStyle name="Comma 4 3 3 2 2 3 3" xfId="13472" xr:uid="{7577739E-25E1-4CE8-BBE6-A2D2FB3DD8FE}"/>
    <cellStyle name="Comma 4 3 3 2 2 3 4" xfId="30329" xr:uid="{3A85A7D4-87A7-4C07-A445-52A8A352E96A}"/>
    <cellStyle name="Comma 4 3 3 2 2 4" xfId="17683" xr:uid="{82D7CFEA-44E2-4272-92B7-A12039AED967}"/>
    <cellStyle name="Comma 4 3 3 2 2 5" xfId="9254" xr:uid="{D0C44F1A-F051-484B-BD02-C44F42686B87}"/>
    <cellStyle name="Comma 4 3 3 2 2 6" xfId="26112" xr:uid="{5D69F827-12F4-4FDA-AE66-D29BCC16A206}"/>
    <cellStyle name="Comma 4 3 3 2 3" xfId="1141" xr:uid="{00000000-0005-0000-0000-000074090000}"/>
    <cellStyle name="Comma 4 3 3 2 3 2" xfId="3372" xr:uid="{00000000-0005-0000-0000-000075090000}"/>
    <cellStyle name="Comma 4 3 3 2 3 2 2" xfId="7595" xr:uid="{00000000-0005-0000-0000-000076090000}"/>
    <cellStyle name="Comma 4 3 3 2 3 2 2 2" xfId="24459" xr:uid="{4D83BB4D-8B3A-4D0B-9A8E-728D2C49F0E5}"/>
    <cellStyle name="Comma 4 3 3 2 3 2 2 3" xfId="16030" xr:uid="{F76443C2-0B94-4659-82A3-9325DABBA952}"/>
    <cellStyle name="Comma 4 3 3 2 3 2 2 4" xfId="32887" xr:uid="{4AC16845-D8B5-4393-83C3-E44F503AE29C}"/>
    <cellStyle name="Comma 4 3 3 2 3 2 3" xfId="20241" xr:uid="{C6050D61-01A8-4E73-8BEB-4353A0AA1616}"/>
    <cellStyle name="Comma 4 3 3 2 3 2 4" xfId="11812" xr:uid="{0F195A24-7C61-4A9C-83AD-EB6498EC0575}"/>
    <cellStyle name="Comma 4 3 3 2 3 2 5" xfId="28670" xr:uid="{92455705-74CD-49ED-AD21-B3169D869FB0}"/>
    <cellStyle name="Comma 4 3 3 2 3 3" xfId="5450" xr:uid="{00000000-0005-0000-0000-000077090000}"/>
    <cellStyle name="Comma 4 3 3 2 3 3 2" xfId="22314" xr:uid="{B5D2C4C0-FCC2-4D5E-86C9-27C5C33AF23A}"/>
    <cellStyle name="Comma 4 3 3 2 3 3 3" xfId="13885" xr:uid="{EBDEF79B-B068-495E-B54B-B291AFB8A24D}"/>
    <cellStyle name="Comma 4 3 3 2 3 3 4" xfId="30742" xr:uid="{D0042838-018A-4ED9-B183-9C6DCCEBB78E}"/>
    <cellStyle name="Comma 4 3 3 2 3 4" xfId="18096" xr:uid="{4C04C6CD-49B9-4F39-8D2E-A395C24914A9}"/>
    <cellStyle name="Comma 4 3 3 2 3 5" xfId="9667" xr:uid="{55D62CBC-EE4F-44DD-ABE5-BD98F75F3E81}"/>
    <cellStyle name="Comma 4 3 3 2 3 6" xfId="26525" xr:uid="{33C07CD6-050D-48A1-916F-F3933A9F24E4}"/>
    <cellStyle name="Comma 4 3 3 2 4" xfId="1555" xr:uid="{00000000-0005-0000-0000-000078090000}"/>
    <cellStyle name="Comma 4 3 3 2 4 2" xfId="3785" xr:uid="{00000000-0005-0000-0000-000079090000}"/>
    <cellStyle name="Comma 4 3 3 2 4 2 2" xfId="8008" xr:uid="{00000000-0005-0000-0000-00007A090000}"/>
    <cellStyle name="Comma 4 3 3 2 4 2 2 2" xfId="24872" xr:uid="{0DD22E83-FD14-41F9-9B40-C17F57A32546}"/>
    <cellStyle name="Comma 4 3 3 2 4 2 2 3" xfId="16443" xr:uid="{75C6B6A8-A642-400F-A8B2-7E9E334EB0DA}"/>
    <cellStyle name="Comma 4 3 3 2 4 2 2 4" xfId="33300" xr:uid="{CD953C65-D585-4236-91E6-9371D1EEBF5F}"/>
    <cellStyle name="Comma 4 3 3 2 4 2 3" xfId="20654" xr:uid="{AA83164F-46FF-4CB3-AC7F-B41655267228}"/>
    <cellStyle name="Comma 4 3 3 2 4 2 4" xfId="12225" xr:uid="{C3A1C4BD-3F1A-44BB-B6EF-51B7D7AAF759}"/>
    <cellStyle name="Comma 4 3 3 2 4 2 5" xfId="29083" xr:uid="{1FD4263E-AC6F-4968-8355-0EF747EE5E7C}"/>
    <cellStyle name="Comma 4 3 3 2 4 3" xfId="5863" xr:uid="{00000000-0005-0000-0000-00007B090000}"/>
    <cellStyle name="Comma 4 3 3 2 4 3 2" xfId="22727" xr:uid="{BC7BC729-99AE-45B0-AF62-D44665DD5CA0}"/>
    <cellStyle name="Comma 4 3 3 2 4 3 3" xfId="14298" xr:uid="{D401FB2D-3663-407C-9AE8-C934C4137374}"/>
    <cellStyle name="Comma 4 3 3 2 4 3 4" xfId="31155" xr:uid="{995D2395-272B-442E-8954-DFB18AE4DEC4}"/>
    <cellStyle name="Comma 4 3 3 2 4 4" xfId="18509" xr:uid="{76B444D8-7D52-420E-8BA4-2288E2C528A3}"/>
    <cellStyle name="Comma 4 3 3 2 4 5" xfId="10080" xr:uid="{9638D85F-5DD9-4BDB-91A8-DFD6BA26CC50}"/>
    <cellStyle name="Comma 4 3 3 2 4 6" xfId="26938" xr:uid="{E1DE4F15-20FE-4C77-878A-52CF3DD0D50D}"/>
    <cellStyle name="Comma 4 3 3 2 5" xfId="1969" xr:uid="{00000000-0005-0000-0000-00007C090000}"/>
    <cellStyle name="Comma 4 3 3 2 5 2" xfId="4198" xr:uid="{00000000-0005-0000-0000-00007D090000}"/>
    <cellStyle name="Comma 4 3 3 2 5 2 2" xfId="8421" xr:uid="{00000000-0005-0000-0000-00007E090000}"/>
    <cellStyle name="Comma 4 3 3 2 5 2 2 2" xfId="25285" xr:uid="{9A380CF5-12B7-4B5E-85C3-8F6DA0828970}"/>
    <cellStyle name="Comma 4 3 3 2 5 2 2 3" xfId="16856" xr:uid="{F78B5B77-9C53-41E5-A12F-132137578314}"/>
    <cellStyle name="Comma 4 3 3 2 5 2 2 4" xfId="33713" xr:uid="{0E78A5FF-1473-409D-BADA-991EAD0D6BFA}"/>
    <cellStyle name="Comma 4 3 3 2 5 2 3" xfId="21067" xr:uid="{F7BCD0EA-C10F-47AC-9662-D7102D05A130}"/>
    <cellStyle name="Comma 4 3 3 2 5 2 4" xfId="12638" xr:uid="{4F87D1B4-E9AA-4EFA-B651-98FCD732FCC2}"/>
    <cellStyle name="Comma 4 3 3 2 5 2 5" xfId="29496" xr:uid="{83B6C43B-1310-4934-9FE5-14FA29707B88}"/>
    <cellStyle name="Comma 4 3 3 2 5 3" xfId="6276" xr:uid="{00000000-0005-0000-0000-00007F090000}"/>
    <cellStyle name="Comma 4 3 3 2 5 3 2" xfId="23140" xr:uid="{CA17F6C1-54A4-48D2-A6C3-F7B852F7572A}"/>
    <cellStyle name="Comma 4 3 3 2 5 3 3" xfId="14711" xr:uid="{0EA3E28E-A137-46B0-8B30-8879A4FB1E71}"/>
    <cellStyle name="Comma 4 3 3 2 5 3 4" xfId="31568" xr:uid="{7A06D215-A2D5-4AF0-9B58-245699A9E477}"/>
    <cellStyle name="Comma 4 3 3 2 5 4" xfId="18922" xr:uid="{CE0D0630-9268-4C88-8AF2-0ED3FE50417C}"/>
    <cellStyle name="Comma 4 3 3 2 5 5" xfId="10493" xr:uid="{D4E17FF7-6548-41E8-87B0-C8584CA8C0B7}"/>
    <cellStyle name="Comma 4 3 3 2 5 6" xfId="27351" xr:uid="{AF858F13-9ECD-4319-B869-973010B281BA}"/>
    <cellStyle name="Comma 4 3 3 2 6" xfId="2404" xr:uid="{00000000-0005-0000-0000-000080090000}"/>
    <cellStyle name="Comma 4 3 3 2 6 2" xfId="6689" xr:uid="{00000000-0005-0000-0000-000081090000}"/>
    <cellStyle name="Comma 4 3 3 2 6 2 2" xfId="23553" xr:uid="{AEC1237F-F6D5-4246-8E9B-7917BB74C9EF}"/>
    <cellStyle name="Comma 4 3 3 2 6 2 3" xfId="15124" xr:uid="{65DF61CE-D47D-4F14-9199-37F2DFA04614}"/>
    <cellStyle name="Comma 4 3 3 2 6 2 4" xfId="31981" xr:uid="{6A2D6822-B402-45E7-A857-EB7A8553338B}"/>
    <cellStyle name="Comma 4 3 3 2 6 3" xfId="19335" xr:uid="{BF932AB0-3BA5-40F3-9A8B-3CCBA561C505}"/>
    <cellStyle name="Comma 4 3 3 2 6 4" xfId="10906" xr:uid="{BAEB25FD-28AD-4BD1-BD54-9EA9E2DC17B5}"/>
    <cellStyle name="Comma 4 3 3 2 6 5" xfId="27764" xr:uid="{4286AE7E-FB35-4107-92D6-DC89F8454AD5}"/>
    <cellStyle name="Comma 4 3 3 2 7" xfId="2361" xr:uid="{00000000-0005-0000-0000-000082090000}"/>
    <cellStyle name="Comma 4 3 3 2 8" xfId="2782" xr:uid="{00000000-0005-0000-0000-000083090000}"/>
    <cellStyle name="Comma 4 3 3 2 8 2" xfId="7006" xr:uid="{00000000-0005-0000-0000-000084090000}"/>
    <cellStyle name="Comma 4 3 3 2 8 2 2" xfId="23870" xr:uid="{DAC51FF8-7420-42F3-ABB5-DF75B33F221B}"/>
    <cellStyle name="Comma 4 3 3 2 8 2 3" xfId="15441" xr:uid="{6EF4B60B-3C69-4B2D-8356-F9EB372CC33F}"/>
    <cellStyle name="Comma 4 3 3 2 8 2 4" xfId="32298" xr:uid="{41CE3BFF-D9C2-413F-9312-713E744CDB1B}"/>
    <cellStyle name="Comma 4 3 3 2 8 3" xfId="19652" xr:uid="{81AE25F4-3AEE-4136-8D56-69BE5B993981}"/>
    <cellStyle name="Comma 4 3 3 2 8 4" xfId="11223" xr:uid="{2B3CC460-D722-40FF-8148-5BA13012862B}"/>
    <cellStyle name="Comma 4 3 3 2 8 5" xfId="28081" xr:uid="{B3D3C4A1-CB5E-4EB8-B937-2BD1D1E33FD0}"/>
    <cellStyle name="Comma 4 3 3 2 9" xfId="4623" xr:uid="{00000000-0005-0000-0000-000085090000}"/>
    <cellStyle name="Comma 4 3 3 2 9 2" xfId="21487" xr:uid="{8901627A-9F6F-4146-A2FA-B37EF953F03F}"/>
    <cellStyle name="Comma 4 3 3 2 9 3" xfId="13058" xr:uid="{0DCAFC7D-D41C-4FD1-A7FE-BF8CCFAF564D}"/>
    <cellStyle name="Comma 4 3 3 2 9 4" xfId="29915" xr:uid="{363C09A6-E5FA-4428-8CC9-4AB26F85B742}"/>
    <cellStyle name="Comma 4 3 3 3" xfId="687" xr:uid="{00000000-0005-0000-0000-000086090000}"/>
    <cellStyle name="Comma 4 3 3 3 2" xfId="2958" xr:uid="{00000000-0005-0000-0000-000087090000}"/>
    <cellStyle name="Comma 4 3 3 3 2 2" xfId="7181" xr:uid="{00000000-0005-0000-0000-000088090000}"/>
    <cellStyle name="Comma 4 3 3 3 2 2 2" xfId="24045" xr:uid="{4D524C16-0598-457D-82B5-D3AC5E101DF8}"/>
    <cellStyle name="Comma 4 3 3 3 2 2 3" xfId="15616" xr:uid="{F5E42930-1E7F-44BC-B775-7AE861BB523A}"/>
    <cellStyle name="Comma 4 3 3 3 2 2 4" xfId="32473" xr:uid="{D9B184A8-1C3A-4735-BDBB-A7CEEFE6D86B}"/>
    <cellStyle name="Comma 4 3 3 3 2 3" xfId="19827" xr:uid="{C5B69D42-94FE-4225-BDB7-DDB230A2156E}"/>
    <cellStyle name="Comma 4 3 3 3 2 4" xfId="11398" xr:uid="{07839529-95EC-4577-9652-CBD0C0FA383C}"/>
    <cellStyle name="Comma 4 3 3 3 2 5" xfId="28256" xr:uid="{8ED79C13-7C91-4279-8D61-5508898233FF}"/>
    <cellStyle name="Comma 4 3 3 3 3" xfId="5036" xr:uid="{00000000-0005-0000-0000-000089090000}"/>
    <cellStyle name="Comma 4 3 3 3 3 2" xfId="21900" xr:uid="{5FA75585-07B0-481A-A3AA-452C2A13C6EC}"/>
    <cellStyle name="Comma 4 3 3 3 3 3" xfId="13471" xr:uid="{77C0A160-9BE4-45D8-BE66-D5712D8CFD10}"/>
    <cellStyle name="Comma 4 3 3 3 3 4" xfId="30328" xr:uid="{F84ACB2F-75B5-442F-B0A6-CF15674C5186}"/>
    <cellStyle name="Comma 4 3 3 3 4" xfId="17682" xr:uid="{25ECF58C-605C-42F0-A0F5-54C025ED57B9}"/>
    <cellStyle name="Comma 4 3 3 3 5" xfId="9253" xr:uid="{1A1AC68A-1DBE-4FCC-90C4-17408F547396}"/>
    <cellStyle name="Comma 4 3 3 3 6" xfId="26111" xr:uid="{F7EA16EA-A76D-48E5-8BEE-45EBE41C6197}"/>
    <cellStyle name="Comma 4 3 3 4" xfId="1140" xr:uid="{00000000-0005-0000-0000-00008A090000}"/>
    <cellStyle name="Comma 4 3 3 4 2" xfId="3371" xr:uid="{00000000-0005-0000-0000-00008B090000}"/>
    <cellStyle name="Comma 4 3 3 4 2 2" xfId="7594" xr:uid="{00000000-0005-0000-0000-00008C090000}"/>
    <cellStyle name="Comma 4 3 3 4 2 2 2" xfId="24458" xr:uid="{8237FE46-3475-46A5-9004-4432E1B026E3}"/>
    <cellStyle name="Comma 4 3 3 4 2 2 3" xfId="16029" xr:uid="{590831E4-0BDB-4335-8673-5390213C17BD}"/>
    <cellStyle name="Comma 4 3 3 4 2 2 4" xfId="32886" xr:uid="{21EA6C6A-D836-4D36-BB1B-C4E66FA86BB9}"/>
    <cellStyle name="Comma 4 3 3 4 2 3" xfId="20240" xr:uid="{42E5F6CB-488F-4F3C-A549-B7EB672BBC5D}"/>
    <cellStyle name="Comma 4 3 3 4 2 4" xfId="11811" xr:uid="{FEB0FDD7-9924-4D7B-A47F-D3B934FE322D}"/>
    <cellStyle name="Comma 4 3 3 4 2 5" xfId="28669" xr:uid="{3C5E8F38-2BD9-474F-B716-AA7444283B35}"/>
    <cellStyle name="Comma 4 3 3 4 3" xfId="5449" xr:uid="{00000000-0005-0000-0000-00008D090000}"/>
    <cellStyle name="Comma 4 3 3 4 3 2" xfId="22313" xr:uid="{8A420A00-D069-4976-9C66-DC5FB5DDF709}"/>
    <cellStyle name="Comma 4 3 3 4 3 3" xfId="13884" xr:uid="{60664AAC-5432-45A2-A000-83AF9945476E}"/>
    <cellStyle name="Comma 4 3 3 4 3 4" xfId="30741" xr:uid="{DCB1373C-AFAA-43A7-8FC3-94917162AA90}"/>
    <cellStyle name="Comma 4 3 3 4 4" xfId="18095" xr:uid="{E993A102-6842-44AF-AD3A-33BAF0E3D608}"/>
    <cellStyle name="Comma 4 3 3 4 5" xfId="9666" xr:uid="{21A48322-E2B3-48A6-85D5-8ACEE3429EC3}"/>
    <cellStyle name="Comma 4 3 3 4 6" xfId="26524" xr:uid="{C0FF040C-B886-4932-A25C-0D2F77BDF427}"/>
    <cellStyle name="Comma 4 3 3 5" xfId="1554" xr:uid="{00000000-0005-0000-0000-00008E090000}"/>
    <cellStyle name="Comma 4 3 3 5 2" xfId="3784" xr:uid="{00000000-0005-0000-0000-00008F090000}"/>
    <cellStyle name="Comma 4 3 3 5 2 2" xfId="8007" xr:uid="{00000000-0005-0000-0000-000090090000}"/>
    <cellStyle name="Comma 4 3 3 5 2 2 2" xfId="24871" xr:uid="{1221C3CE-8D89-4B5C-AD64-874C86612755}"/>
    <cellStyle name="Comma 4 3 3 5 2 2 3" xfId="16442" xr:uid="{7C5F78C9-84E2-409C-A7BF-F9FC74828136}"/>
    <cellStyle name="Comma 4 3 3 5 2 2 4" xfId="33299" xr:uid="{50B9E6F6-0AAF-48E0-985E-AF89745DA32B}"/>
    <cellStyle name="Comma 4 3 3 5 2 3" xfId="20653" xr:uid="{3702D66B-2233-48BA-8E87-954DCEDABE51}"/>
    <cellStyle name="Comma 4 3 3 5 2 4" xfId="12224" xr:uid="{FA954768-AA2F-42EC-A0EA-49AB1413AA9F}"/>
    <cellStyle name="Comma 4 3 3 5 2 5" xfId="29082" xr:uid="{91A17B4F-3972-4E7C-A9E8-31E554F6FF1F}"/>
    <cellStyle name="Comma 4 3 3 5 3" xfId="5862" xr:uid="{00000000-0005-0000-0000-000091090000}"/>
    <cellStyle name="Comma 4 3 3 5 3 2" xfId="22726" xr:uid="{809AA6A1-55A9-44E1-B953-62EE8D6F5846}"/>
    <cellStyle name="Comma 4 3 3 5 3 3" xfId="14297" xr:uid="{FB406C4C-1646-44D5-AACE-A107B86EE957}"/>
    <cellStyle name="Comma 4 3 3 5 3 4" xfId="31154" xr:uid="{CE79879E-E287-4ECC-B8FD-6997FEAEEF15}"/>
    <cellStyle name="Comma 4 3 3 5 4" xfId="18508" xr:uid="{D774AD05-1CB1-42E2-8146-D19896F03AB3}"/>
    <cellStyle name="Comma 4 3 3 5 5" xfId="10079" xr:uid="{C64009A2-F899-4ADC-A02B-367C36CFC90A}"/>
    <cellStyle name="Comma 4 3 3 5 6" xfId="26937" xr:uid="{DE7375D4-0A94-4CEE-8B08-4A6D2B7F1CA6}"/>
    <cellStyle name="Comma 4 3 3 6" xfId="1968" xr:uid="{00000000-0005-0000-0000-000092090000}"/>
    <cellStyle name="Comma 4 3 3 6 2" xfId="4197" xr:uid="{00000000-0005-0000-0000-000093090000}"/>
    <cellStyle name="Comma 4 3 3 6 2 2" xfId="8420" xr:uid="{00000000-0005-0000-0000-000094090000}"/>
    <cellStyle name="Comma 4 3 3 6 2 2 2" xfId="25284" xr:uid="{185B61C3-D015-4D82-ABD2-BA414E88693A}"/>
    <cellStyle name="Comma 4 3 3 6 2 2 3" xfId="16855" xr:uid="{3A6DFB90-4B00-4821-B28E-577278EAE953}"/>
    <cellStyle name="Comma 4 3 3 6 2 2 4" xfId="33712" xr:uid="{3852D4A9-7707-4B39-96E4-0025BFE2E6D2}"/>
    <cellStyle name="Comma 4 3 3 6 2 3" xfId="21066" xr:uid="{F627C9BC-3FD2-48AE-A6C0-386766333D26}"/>
    <cellStyle name="Comma 4 3 3 6 2 4" xfId="12637" xr:uid="{AE8A79BC-23C4-4827-80A9-00E8E86073D1}"/>
    <cellStyle name="Comma 4 3 3 6 2 5" xfId="29495" xr:uid="{33D363A6-737A-4116-BDAC-90884AAE5AC7}"/>
    <cellStyle name="Comma 4 3 3 6 3" xfId="6275" xr:uid="{00000000-0005-0000-0000-000095090000}"/>
    <cellStyle name="Comma 4 3 3 6 3 2" xfId="23139" xr:uid="{5660026A-7A22-42C3-8865-836159C0312A}"/>
    <cellStyle name="Comma 4 3 3 6 3 3" xfId="14710" xr:uid="{B86C7373-1AE1-4A81-93DE-D31AB6790281}"/>
    <cellStyle name="Comma 4 3 3 6 3 4" xfId="31567" xr:uid="{6DD8492F-1547-473F-A59A-7D420D7E637B}"/>
    <cellStyle name="Comma 4 3 3 6 4" xfId="18921" xr:uid="{18D995FF-7933-4807-8C83-C115A17A78A4}"/>
    <cellStyle name="Comma 4 3 3 6 5" xfId="10492" xr:uid="{F6B0DE8C-0D9A-4D0E-9B3C-7511FB1ADB30}"/>
    <cellStyle name="Comma 4 3 3 6 6" xfId="27350" xr:uid="{ABED9979-B0AC-4164-A914-64DC35719205}"/>
    <cellStyle name="Comma 4 3 3 7" xfId="2403" xr:uid="{00000000-0005-0000-0000-000096090000}"/>
    <cellStyle name="Comma 4 3 3 7 2" xfId="6688" xr:uid="{00000000-0005-0000-0000-000097090000}"/>
    <cellStyle name="Comma 4 3 3 7 2 2" xfId="23552" xr:uid="{BF503487-66FF-443B-A6DC-565945D17914}"/>
    <cellStyle name="Comma 4 3 3 7 2 3" xfId="15123" xr:uid="{4A10540E-0C3B-4C7A-B53E-35F7945121B8}"/>
    <cellStyle name="Comma 4 3 3 7 2 4" xfId="31980" xr:uid="{B928ABDB-4C02-478D-BB36-A84A960D5DAC}"/>
    <cellStyle name="Comma 4 3 3 7 3" xfId="19334" xr:uid="{F2AC552F-6C48-4BB2-A53B-ED6CAFA0A05D}"/>
    <cellStyle name="Comma 4 3 3 7 4" xfId="10905" xr:uid="{2682281D-A30F-4E33-B14B-4B17389F382C}"/>
    <cellStyle name="Comma 4 3 3 7 5" xfId="27763" xr:uid="{6EE5702C-B679-46EC-8A87-E323A1682E54}"/>
    <cellStyle name="Comma 4 3 3 8" xfId="2362" xr:uid="{00000000-0005-0000-0000-000098090000}"/>
    <cellStyle name="Comma 4 3 3 9" xfId="2781" xr:uid="{00000000-0005-0000-0000-000099090000}"/>
    <cellStyle name="Comma 4 3 3 9 2" xfId="7005" xr:uid="{00000000-0005-0000-0000-00009A090000}"/>
    <cellStyle name="Comma 4 3 3 9 2 2" xfId="23869" xr:uid="{2FB6DC3C-4546-4CBC-B3B9-BC923F74DD88}"/>
    <cellStyle name="Comma 4 3 3 9 2 3" xfId="15440" xr:uid="{58C9D80F-9977-4AF6-BB84-96999EB88346}"/>
    <cellStyle name="Comma 4 3 3 9 2 4" xfId="32297" xr:uid="{E10107CC-D659-4D8B-A6D9-9C55A572F7B6}"/>
    <cellStyle name="Comma 4 3 3 9 3" xfId="19651" xr:uid="{5165A747-8DC4-4350-9FA4-E9191777AD49}"/>
    <cellStyle name="Comma 4 3 3 9 4" xfId="11222" xr:uid="{70FE84F6-C84C-4E2A-9994-3F89F3DD3F3E}"/>
    <cellStyle name="Comma 4 3 3 9 5" xfId="28080" xr:uid="{42F68D76-B3D7-41B4-B083-A3548BE253BB}"/>
    <cellStyle name="Comma 4 3 4" xfId="151" xr:uid="{00000000-0005-0000-0000-00009B090000}"/>
    <cellStyle name="Comma 4 3 4 10" xfId="17270" xr:uid="{A64E5806-0999-40F7-8E38-71F4B5558FA0}"/>
    <cellStyle name="Comma 4 3 4 11" xfId="8841" xr:uid="{13ADADE3-0E35-4C94-81CB-AC8E5E28E19B}"/>
    <cellStyle name="Comma 4 3 4 12" xfId="25699" xr:uid="{3B1EAE83-13C5-4BF9-B6FA-86A4C7945429}"/>
    <cellStyle name="Comma 4 3 4 2" xfId="689" xr:uid="{00000000-0005-0000-0000-00009C090000}"/>
    <cellStyle name="Comma 4 3 4 2 2" xfId="2960" xr:uid="{00000000-0005-0000-0000-00009D090000}"/>
    <cellStyle name="Comma 4 3 4 2 2 2" xfId="7183" xr:uid="{00000000-0005-0000-0000-00009E090000}"/>
    <cellStyle name="Comma 4 3 4 2 2 2 2" xfId="24047" xr:uid="{E088C157-ED74-4F1E-A6EE-3B0BF98583BC}"/>
    <cellStyle name="Comma 4 3 4 2 2 2 3" xfId="15618" xr:uid="{F5428AD5-88B9-4276-98EA-8B9D1EEF42F9}"/>
    <cellStyle name="Comma 4 3 4 2 2 2 4" xfId="32475" xr:uid="{EF2A9C7C-1433-4831-AB5F-AF3BA58A3C42}"/>
    <cellStyle name="Comma 4 3 4 2 2 3" xfId="19829" xr:uid="{4A0F8EEB-F1EA-4249-90D2-97D6CC512008}"/>
    <cellStyle name="Comma 4 3 4 2 2 4" xfId="11400" xr:uid="{D68ED0E8-AB7D-4E7C-9407-A0D717040048}"/>
    <cellStyle name="Comma 4 3 4 2 2 5" xfId="28258" xr:uid="{F6DC1422-3AE9-48F3-9804-9481735C4CCB}"/>
    <cellStyle name="Comma 4 3 4 2 3" xfId="5038" xr:uid="{00000000-0005-0000-0000-00009F090000}"/>
    <cellStyle name="Comma 4 3 4 2 3 2" xfId="21902" xr:uid="{2CC0DFFE-F095-4ABC-976C-BBB9D2EAC083}"/>
    <cellStyle name="Comma 4 3 4 2 3 3" xfId="13473" xr:uid="{AD8A9BA7-1EC4-4887-AAF5-FFED9CA955D3}"/>
    <cellStyle name="Comma 4 3 4 2 3 4" xfId="30330" xr:uid="{7B6DE259-33CF-4505-8B5B-71C9ED2C54A2}"/>
    <cellStyle name="Comma 4 3 4 2 4" xfId="17684" xr:uid="{D44FEA6D-DB72-4B2D-9763-8D381C193CB7}"/>
    <cellStyle name="Comma 4 3 4 2 5" xfId="9255" xr:uid="{EFC737B4-AF38-40C8-B494-2D718A4E01C7}"/>
    <cellStyle name="Comma 4 3 4 2 6" xfId="26113" xr:uid="{846B8526-7895-47A3-981D-604D179B2E87}"/>
    <cellStyle name="Comma 4 3 4 3" xfId="1142" xr:uid="{00000000-0005-0000-0000-0000A0090000}"/>
    <cellStyle name="Comma 4 3 4 3 2" xfId="3373" xr:uid="{00000000-0005-0000-0000-0000A1090000}"/>
    <cellStyle name="Comma 4 3 4 3 2 2" xfId="7596" xr:uid="{00000000-0005-0000-0000-0000A2090000}"/>
    <cellStyle name="Comma 4 3 4 3 2 2 2" xfId="24460" xr:uid="{662E37F1-CE00-42D8-A4B2-81AC1FF655FA}"/>
    <cellStyle name="Comma 4 3 4 3 2 2 3" xfId="16031" xr:uid="{CBCA73C6-E9D3-4F59-BE1C-915187CEEADA}"/>
    <cellStyle name="Comma 4 3 4 3 2 2 4" xfId="32888" xr:uid="{646847F0-EEE3-4BC4-A2B8-9C75EF4E3E29}"/>
    <cellStyle name="Comma 4 3 4 3 2 3" xfId="20242" xr:uid="{D44826DE-1C9D-4F05-BACE-CA53CC8F7628}"/>
    <cellStyle name="Comma 4 3 4 3 2 4" xfId="11813" xr:uid="{4A84C4D1-4E7B-4AB9-81AF-AE7F635791EA}"/>
    <cellStyle name="Comma 4 3 4 3 2 5" xfId="28671" xr:uid="{B107FF08-7DF4-40A3-9666-0E429174F760}"/>
    <cellStyle name="Comma 4 3 4 3 3" xfId="5451" xr:uid="{00000000-0005-0000-0000-0000A3090000}"/>
    <cellStyle name="Comma 4 3 4 3 3 2" xfId="22315" xr:uid="{F220C085-E5F9-4EAF-B27A-0E3CB68C14CE}"/>
    <cellStyle name="Comma 4 3 4 3 3 3" xfId="13886" xr:uid="{3B8CA028-FDA2-4571-9902-43F87FA550A6}"/>
    <cellStyle name="Comma 4 3 4 3 3 4" xfId="30743" xr:uid="{F2264B8E-7F33-4440-8622-570BBE78D632}"/>
    <cellStyle name="Comma 4 3 4 3 4" xfId="18097" xr:uid="{0F44C337-FF82-4FFA-B588-5FDFAEFED090}"/>
    <cellStyle name="Comma 4 3 4 3 5" xfId="9668" xr:uid="{1D85E47E-5E57-463A-855E-A7648078D9A9}"/>
    <cellStyle name="Comma 4 3 4 3 6" xfId="26526" xr:uid="{4D142327-FF4E-48F6-AE19-7ED3609F00A2}"/>
    <cellStyle name="Comma 4 3 4 4" xfId="1556" xr:uid="{00000000-0005-0000-0000-0000A4090000}"/>
    <cellStyle name="Comma 4 3 4 4 2" xfId="3786" xr:uid="{00000000-0005-0000-0000-0000A5090000}"/>
    <cellStyle name="Comma 4 3 4 4 2 2" xfId="8009" xr:uid="{00000000-0005-0000-0000-0000A6090000}"/>
    <cellStyle name="Comma 4 3 4 4 2 2 2" xfId="24873" xr:uid="{783108DA-BDD5-4A31-87D6-BF6E3FFD7653}"/>
    <cellStyle name="Comma 4 3 4 4 2 2 3" xfId="16444" xr:uid="{FE7296C4-7C4C-4DED-A25A-19B851488BA6}"/>
    <cellStyle name="Comma 4 3 4 4 2 2 4" xfId="33301" xr:uid="{C4869DB6-C0EB-4CF8-B339-81C318AEA8DF}"/>
    <cellStyle name="Comma 4 3 4 4 2 3" xfId="20655" xr:uid="{014BB74C-12E9-40F5-BF80-0652E66172E9}"/>
    <cellStyle name="Comma 4 3 4 4 2 4" xfId="12226" xr:uid="{E154CA18-E2A6-430B-ABF3-4F9D07ECD03E}"/>
    <cellStyle name="Comma 4 3 4 4 2 5" xfId="29084" xr:uid="{C6C45562-421E-4D30-BC73-D018FE34BF2E}"/>
    <cellStyle name="Comma 4 3 4 4 3" xfId="5864" xr:uid="{00000000-0005-0000-0000-0000A7090000}"/>
    <cellStyle name="Comma 4 3 4 4 3 2" xfId="22728" xr:uid="{6756680E-1357-4379-B647-2FAD3D8CD23D}"/>
    <cellStyle name="Comma 4 3 4 4 3 3" xfId="14299" xr:uid="{833C5700-EAAA-485A-BD73-48B751B660D3}"/>
    <cellStyle name="Comma 4 3 4 4 3 4" xfId="31156" xr:uid="{CFD340A7-E87D-4469-998C-073072CF2BB4}"/>
    <cellStyle name="Comma 4 3 4 4 4" xfId="18510" xr:uid="{913D0099-E941-4712-80B3-A986D53EA0BB}"/>
    <cellStyle name="Comma 4 3 4 4 5" xfId="10081" xr:uid="{71C61686-BC0A-4D31-86FB-DD1406FF6BF3}"/>
    <cellStyle name="Comma 4 3 4 4 6" xfId="26939" xr:uid="{DF3F8142-BBCA-4ADB-8A99-2C6E9CC9AB7C}"/>
    <cellStyle name="Comma 4 3 4 5" xfId="1970" xr:uid="{00000000-0005-0000-0000-0000A8090000}"/>
    <cellStyle name="Comma 4 3 4 5 2" xfId="4199" xr:uid="{00000000-0005-0000-0000-0000A9090000}"/>
    <cellStyle name="Comma 4 3 4 5 2 2" xfId="8422" xr:uid="{00000000-0005-0000-0000-0000AA090000}"/>
    <cellStyle name="Comma 4 3 4 5 2 2 2" xfId="25286" xr:uid="{AD1DA9BD-C443-4079-9F0A-E07FC820DE6D}"/>
    <cellStyle name="Comma 4 3 4 5 2 2 3" xfId="16857" xr:uid="{1769303D-F52E-448B-9CBE-0CB58315A06F}"/>
    <cellStyle name="Comma 4 3 4 5 2 2 4" xfId="33714" xr:uid="{2116E463-259A-4D21-88B3-2D813BC43D6D}"/>
    <cellStyle name="Comma 4 3 4 5 2 3" xfId="21068" xr:uid="{4731E9A7-1082-4592-8DAB-6F86469F8511}"/>
    <cellStyle name="Comma 4 3 4 5 2 4" xfId="12639" xr:uid="{CB105334-03DC-4AE6-8929-98C8FDD926C5}"/>
    <cellStyle name="Comma 4 3 4 5 2 5" xfId="29497" xr:uid="{E4D984AA-8064-49AA-BFC2-29482BD27DAD}"/>
    <cellStyle name="Comma 4 3 4 5 3" xfId="6277" xr:uid="{00000000-0005-0000-0000-0000AB090000}"/>
    <cellStyle name="Comma 4 3 4 5 3 2" xfId="23141" xr:uid="{C9F49087-DB0E-4A8F-868B-CDA3BA8A649A}"/>
    <cellStyle name="Comma 4 3 4 5 3 3" xfId="14712" xr:uid="{333633E0-889E-4249-BB03-E861EFBF7A36}"/>
    <cellStyle name="Comma 4 3 4 5 3 4" xfId="31569" xr:uid="{06CBB1AD-D3C9-45EB-BB9B-6884E54BFBD1}"/>
    <cellStyle name="Comma 4 3 4 5 4" xfId="18923" xr:uid="{E2FC207D-018D-48FD-ADAF-E6D59E620505}"/>
    <cellStyle name="Comma 4 3 4 5 5" xfId="10494" xr:uid="{D122EE5C-0099-4D87-A82A-171A04D00F7D}"/>
    <cellStyle name="Comma 4 3 4 5 6" xfId="27352" xr:uid="{C6AE29FD-0028-4D31-AC58-1C1BC80B7963}"/>
    <cellStyle name="Comma 4 3 4 6" xfId="2405" xr:uid="{00000000-0005-0000-0000-0000AC090000}"/>
    <cellStyle name="Comma 4 3 4 6 2" xfId="6690" xr:uid="{00000000-0005-0000-0000-0000AD090000}"/>
    <cellStyle name="Comma 4 3 4 6 2 2" xfId="23554" xr:uid="{FA171BB8-6249-409A-8498-47F73F3749E0}"/>
    <cellStyle name="Comma 4 3 4 6 2 3" xfId="15125" xr:uid="{A547579A-04FA-46E7-A0A2-B9AA2F0ABE03}"/>
    <cellStyle name="Comma 4 3 4 6 2 4" xfId="31982" xr:uid="{6B7CB18F-E175-4581-BD09-A2E729D9E625}"/>
    <cellStyle name="Comma 4 3 4 6 3" xfId="19336" xr:uid="{D71E023C-F69D-4868-BA74-3B85B25D207B}"/>
    <cellStyle name="Comma 4 3 4 6 4" xfId="10907" xr:uid="{84537535-22B7-4B9B-B499-D526FAE7B863}"/>
    <cellStyle name="Comma 4 3 4 6 5" xfId="27765" xr:uid="{A78332C1-70E5-4DF7-882F-A5024D1DE0B5}"/>
    <cellStyle name="Comma 4 3 4 7" xfId="2701" xr:uid="{00000000-0005-0000-0000-0000AE090000}"/>
    <cellStyle name="Comma 4 3 4 8" xfId="2783" xr:uid="{00000000-0005-0000-0000-0000AF090000}"/>
    <cellStyle name="Comma 4 3 4 8 2" xfId="7007" xr:uid="{00000000-0005-0000-0000-0000B0090000}"/>
    <cellStyle name="Comma 4 3 4 8 2 2" xfId="23871" xr:uid="{7DB832EB-BD64-4581-8D6D-7A1A854B9C1E}"/>
    <cellStyle name="Comma 4 3 4 8 2 3" xfId="15442" xr:uid="{B80203DC-097A-4870-B1BE-E713CA06526C}"/>
    <cellStyle name="Comma 4 3 4 8 2 4" xfId="32299" xr:uid="{B130DCD5-B7DF-44D8-AFCD-AA3973D57D84}"/>
    <cellStyle name="Comma 4 3 4 8 3" xfId="19653" xr:uid="{C0290D11-306F-4825-A285-999BA4EC23CE}"/>
    <cellStyle name="Comma 4 3 4 8 4" xfId="11224" xr:uid="{BC1A27E6-4EEB-4E4E-9B6F-D1D430074054}"/>
    <cellStyle name="Comma 4 3 4 8 5" xfId="28082" xr:uid="{CEFEBA55-4FD3-4E2A-952C-D060FEB40B7A}"/>
    <cellStyle name="Comma 4 3 4 9" xfId="4624" xr:uid="{00000000-0005-0000-0000-0000B1090000}"/>
    <cellStyle name="Comma 4 3 4 9 2" xfId="21488" xr:uid="{B406CB1B-3F31-42D3-96FF-44629916972C}"/>
    <cellStyle name="Comma 4 3 4 9 3" xfId="13059" xr:uid="{45C70382-78A6-4D0F-9E2A-E2DB4AFE5A5D}"/>
    <cellStyle name="Comma 4 3 4 9 4" xfId="29916" xr:uid="{69C14058-646C-4366-8A10-978761B4955F}"/>
    <cellStyle name="Comma 4 3 5" xfId="152" xr:uid="{00000000-0005-0000-0000-0000B2090000}"/>
    <cellStyle name="Comma 4 3 5 10" xfId="17271" xr:uid="{AC2C2D97-9D85-4761-A7F8-CDD289D33CC2}"/>
    <cellStyle name="Comma 4 3 5 11" xfId="8842" xr:uid="{B076AE75-A04B-441C-B899-9E622C3A3E28}"/>
    <cellStyle name="Comma 4 3 5 12" xfId="25700" xr:uid="{0F9D47BC-D2A3-457F-A21A-0E7C93074AC9}"/>
    <cellStyle name="Comma 4 3 5 2" xfId="690" xr:uid="{00000000-0005-0000-0000-0000B3090000}"/>
    <cellStyle name="Comma 4 3 5 2 2" xfId="2961" xr:uid="{00000000-0005-0000-0000-0000B4090000}"/>
    <cellStyle name="Comma 4 3 5 2 2 2" xfId="7184" xr:uid="{00000000-0005-0000-0000-0000B5090000}"/>
    <cellStyle name="Comma 4 3 5 2 2 2 2" xfId="24048" xr:uid="{D096AD32-7791-4111-A84A-0CEED923FA02}"/>
    <cellStyle name="Comma 4 3 5 2 2 2 3" xfId="15619" xr:uid="{A2E09673-A415-4584-B198-3C587C6E6545}"/>
    <cellStyle name="Comma 4 3 5 2 2 2 4" xfId="32476" xr:uid="{38094544-557E-4922-AE97-CFD848937AA8}"/>
    <cellStyle name="Comma 4 3 5 2 2 3" xfId="19830" xr:uid="{D2160568-D7D3-471A-957D-2D5193262715}"/>
    <cellStyle name="Comma 4 3 5 2 2 4" xfId="11401" xr:uid="{DB58917D-9675-42AB-8246-5E2EA960D0D4}"/>
    <cellStyle name="Comma 4 3 5 2 2 5" xfId="28259" xr:uid="{038A0898-E604-450A-8E72-7A3B15A0B631}"/>
    <cellStyle name="Comma 4 3 5 2 3" xfId="5039" xr:uid="{00000000-0005-0000-0000-0000B6090000}"/>
    <cellStyle name="Comma 4 3 5 2 3 2" xfId="21903" xr:uid="{3D4DEFDE-DAA0-45A0-AE33-89AA1B817C28}"/>
    <cellStyle name="Comma 4 3 5 2 3 3" xfId="13474" xr:uid="{8948BC8B-2C9C-4CA9-B12B-52FB98B3ECE8}"/>
    <cellStyle name="Comma 4 3 5 2 3 4" xfId="30331" xr:uid="{7D318974-CD35-4ED6-949A-6F0DFB856E42}"/>
    <cellStyle name="Comma 4 3 5 2 4" xfId="17685" xr:uid="{51DFE364-622C-4F99-8F1A-A98D73D09CC6}"/>
    <cellStyle name="Comma 4 3 5 2 5" xfId="9256" xr:uid="{BF13D76B-43CA-421C-831C-AB5A2812AEE0}"/>
    <cellStyle name="Comma 4 3 5 2 6" xfId="26114" xr:uid="{340677EC-CC23-4DC9-A037-586BEF91FCC9}"/>
    <cellStyle name="Comma 4 3 5 3" xfId="1143" xr:uid="{00000000-0005-0000-0000-0000B7090000}"/>
    <cellStyle name="Comma 4 3 5 3 2" xfId="3374" xr:uid="{00000000-0005-0000-0000-0000B8090000}"/>
    <cellStyle name="Comma 4 3 5 3 2 2" xfId="7597" xr:uid="{00000000-0005-0000-0000-0000B9090000}"/>
    <cellStyle name="Comma 4 3 5 3 2 2 2" xfId="24461" xr:uid="{083719D7-2F9C-4706-966B-4BDACC8B07C6}"/>
    <cellStyle name="Comma 4 3 5 3 2 2 3" xfId="16032" xr:uid="{874125AA-B319-4127-AC66-E7681329A299}"/>
    <cellStyle name="Comma 4 3 5 3 2 2 4" xfId="32889" xr:uid="{E04E3DE7-793E-4A31-AC25-DE766D7C3B28}"/>
    <cellStyle name="Comma 4 3 5 3 2 3" xfId="20243" xr:uid="{02D3F12A-5E49-4B46-A815-473C6ECF9AFC}"/>
    <cellStyle name="Comma 4 3 5 3 2 4" xfId="11814" xr:uid="{83E0F434-AE13-42DC-8E92-BC31D1482C3E}"/>
    <cellStyle name="Comma 4 3 5 3 2 5" xfId="28672" xr:uid="{F351AF01-8550-43FF-A71D-4B7A144BF584}"/>
    <cellStyle name="Comma 4 3 5 3 3" xfId="5452" xr:uid="{00000000-0005-0000-0000-0000BA090000}"/>
    <cellStyle name="Comma 4 3 5 3 3 2" xfId="22316" xr:uid="{9D07C455-72E0-4121-BED6-5F19315BC39F}"/>
    <cellStyle name="Comma 4 3 5 3 3 3" xfId="13887" xr:uid="{4C8227C3-BE0B-4C57-B8E3-38C2EEA4C7BC}"/>
    <cellStyle name="Comma 4 3 5 3 3 4" xfId="30744" xr:uid="{0DE89CCD-F9C8-4BB6-BA3B-1F80D8B86184}"/>
    <cellStyle name="Comma 4 3 5 3 4" xfId="18098" xr:uid="{BA0950A6-9A82-4DE0-AF4B-000B7F862532}"/>
    <cellStyle name="Comma 4 3 5 3 5" xfId="9669" xr:uid="{8B8A3F1F-80C8-4882-9C60-282AD8B5EDA3}"/>
    <cellStyle name="Comma 4 3 5 3 6" xfId="26527" xr:uid="{039F503D-7C1E-49B1-97F0-B8F63EAED330}"/>
    <cellStyle name="Comma 4 3 5 4" xfId="1557" xr:uid="{00000000-0005-0000-0000-0000BB090000}"/>
    <cellStyle name="Comma 4 3 5 4 2" xfId="3787" xr:uid="{00000000-0005-0000-0000-0000BC090000}"/>
    <cellStyle name="Comma 4 3 5 4 2 2" xfId="8010" xr:uid="{00000000-0005-0000-0000-0000BD090000}"/>
    <cellStyle name="Comma 4 3 5 4 2 2 2" xfId="24874" xr:uid="{D4BC39E6-D31A-4997-94DD-EB3EBED703CA}"/>
    <cellStyle name="Comma 4 3 5 4 2 2 3" xfId="16445" xr:uid="{1741E1F9-DBD8-44EA-9E3F-4E4C6C2BF597}"/>
    <cellStyle name="Comma 4 3 5 4 2 2 4" xfId="33302" xr:uid="{D47FE1F7-DB41-43B5-B918-D78AA508D924}"/>
    <cellStyle name="Comma 4 3 5 4 2 3" xfId="20656" xr:uid="{4B5F7378-2E42-4620-A38B-FE8C8B9F8F53}"/>
    <cellStyle name="Comma 4 3 5 4 2 4" xfId="12227" xr:uid="{619EFC3D-E717-4039-BC81-265565579768}"/>
    <cellStyle name="Comma 4 3 5 4 2 5" xfId="29085" xr:uid="{449D2694-76FC-4B0A-8337-8A01EDA27D75}"/>
    <cellStyle name="Comma 4 3 5 4 3" xfId="5865" xr:uid="{00000000-0005-0000-0000-0000BE090000}"/>
    <cellStyle name="Comma 4 3 5 4 3 2" xfId="22729" xr:uid="{3DDD577F-7432-4A2A-B8B8-297D0AA21B68}"/>
    <cellStyle name="Comma 4 3 5 4 3 3" xfId="14300" xr:uid="{2BBE0CFE-331D-460C-863A-AFA61DB4EA05}"/>
    <cellStyle name="Comma 4 3 5 4 3 4" xfId="31157" xr:uid="{C7592FFF-7DA3-4862-A1EA-14346E1FB7C3}"/>
    <cellStyle name="Comma 4 3 5 4 4" xfId="18511" xr:uid="{92571954-9997-463E-9258-9551E3870701}"/>
    <cellStyle name="Comma 4 3 5 4 5" xfId="10082" xr:uid="{2E714059-E669-42BF-B8C6-1A88F00462E2}"/>
    <cellStyle name="Comma 4 3 5 4 6" xfId="26940" xr:uid="{49546368-13E8-48C4-BC2C-A791029BF802}"/>
    <cellStyle name="Comma 4 3 5 5" xfId="1971" xr:uid="{00000000-0005-0000-0000-0000BF090000}"/>
    <cellStyle name="Comma 4 3 5 5 2" xfId="4200" xr:uid="{00000000-0005-0000-0000-0000C0090000}"/>
    <cellStyle name="Comma 4 3 5 5 2 2" xfId="8423" xr:uid="{00000000-0005-0000-0000-0000C1090000}"/>
    <cellStyle name="Comma 4 3 5 5 2 2 2" xfId="25287" xr:uid="{93B0AE63-2D88-4CEA-84C4-EEAC35F78EAF}"/>
    <cellStyle name="Comma 4 3 5 5 2 2 3" xfId="16858" xr:uid="{3C3645C3-2206-4A84-8008-D22E523C805B}"/>
    <cellStyle name="Comma 4 3 5 5 2 2 4" xfId="33715" xr:uid="{2DF19702-9B9D-4E9D-BF17-1F8C74C24920}"/>
    <cellStyle name="Comma 4 3 5 5 2 3" xfId="21069" xr:uid="{9369F871-BBC8-4B86-927C-D72D1F00FC48}"/>
    <cellStyle name="Comma 4 3 5 5 2 4" xfId="12640" xr:uid="{19966056-3494-4C29-A70B-4DE4072BFA5A}"/>
    <cellStyle name="Comma 4 3 5 5 2 5" xfId="29498" xr:uid="{B80384CB-40C2-4340-86FD-A456FA51C452}"/>
    <cellStyle name="Comma 4 3 5 5 3" xfId="6278" xr:uid="{00000000-0005-0000-0000-0000C2090000}"/>
    <cellStyle name="Comma 4 3 5 5 3 2" xfId="23142" xr:uid="{73E2FEE0-82E1-4225-B3E8-C698852EF7FD}"/>
    <cellStyle name="Comma 4 3 5 5 3 3" xfId="14713" xr:uid="{3CBBCB8C-7492-4781-9807-4D98FBBEF64E}"/>
    <cellStyle name="Comma 4 3 5 5 3 4" xfId="31570" xr:uid="{624C88A5-87C6-4A53-8A64-9F762398846C}"/>
    <cellStyle name="Comma 4 3 5 5 4" xfId="18924" xr:uid="{5194287B-8E28-40F7-BEA2-2ED3A0016106}"/>
    <cellStyle name="Comma 4 3 5 5 5" xfId="10495" xr:uid="{66C0BF5A-E899-4168-A202-3BA838EF5AF7}"/>
    <cellStyle name="Comma 4 3 5 5 6" xfId="27353" xr:uid="{8EDDF0E1-0A78-4A4F-BCD7-0C367C302ED6}"/>
    <cellStyle name="Comma 4 3 5 6" xfId="2406" xr:uid="{00000000-0005-0000-0000-0000C3090000}"/>
    <cellStyle name="Comma 4 3 5 6 2" xfId="6691" xr:uid="{00000000-0005-0000-0000-0000C4090000}"/>
    <cellStyle name="Comma 4 3 5 6 2 2" xfId="23555" xr:uid="{75DD244D-E411-4535-A6D3-4CC788597CBE}"/>
    <cellStyle name="Comma 4 3 5 6 2 3" xfId="15126" xr:uid="{4475E159-B98A-49B1-B10C-CD20CE4EB2B4}"/>
    <cellStyle name="Comma 4 3 5 6 2 4" xfId="31983" xr:uid="{F471C21E-08EE-4A98-B7E6-886BDDF8A34B}"/>
    <cellStyle name="Comma 4 3 5 6 3" xfId="19337" xr:uid="{A55263BA-A2BE-45C9-957F-AD7EBFC68CE1}"/>
    <cellStyle name="Comma 4 3 5 6 4" xfId="10908" xr:uid="{EE01C334-E09E-4310-832B-6575744140AF}"/>
    <cellStyle name="Comma 4 3 5 6 5" xfId="27766" xr:uid="{1057040B-1063-4A34-846A-75CC4A6A5B4E}"/>
    <cellStyle name="Comma 4 3 5 7" xfId="2702" xr:uid="{00000000-0005-0000-0000-0000C5090000}"/>
    <cellStyle name="Comma 4 3 5 8" xfId="2784" xr:uid="{00000000-0005-0000-0000-0000C6090000}"/>
    <cellStyle name="Comma 4 3 5 8 2" xfId="7008" xr:uid="{00000000-0005-0000-0000-0000C7090000}"/>
    <cellStyle name="Comma 4 3 5 8 2 2" xfId="23872" xr:uid="{8656AE71-30D7-4E50-8D8C-EFDD9757D82F}"/>
    <cellStyle name="Comma 4 3 5 8 2 3" xfId="15443" xr:uid="{9F4D1B98-62F3-4AFE-B661-D3A60B713637}"/>
    <cellStyle name="Comma 4 3 5 8 2 4" xfId="32300" xr:uid="{FB8A37E8-2C36-42D3-A220-8A815F3C6525}"/>
    <cellStyle name="Comma 4 3 5 8 3" xfId="19654" xr:uid="{E7C94B72-90AD-41CD-AFEF-B2C11CF79BF5}"/>
    <cellStyle name="Comma 4 3 5 8 4" xfId="11225" xr:uid="{5FE14916-9278-4DB0-B56D-D44F6BE12535}"/>
    <cellStyle name="Comma 4 3 5 8 5" xfId="28083" xr:uid="{38E1CBE8-0BD6-4507-AFA2-63C867B79ACB}"/>
    <cellStyle name="Comma 4 3 5 9" xfId="4625" xr:uid="{00000000-0005-0000-0000-0000C8090000}"/>
    <cellStyle name="Comma 4 3 5 9 2" xfId="21489" xr:uid="{6AE1E901-EA65-4600-BFD2-4B52D7A38776}"/>
    <cellStyle name="Comma 4 3 5 9 3" xfId="13060" xr:uid="{A1F05142-98F4-420F-A24C-1903491D0C40}"/>
    <cellStyle name="Comma 4 3 5 9 4" xfId="29917" xr:uid="{0C19228E-FBCF-4506-ABF3-29C3ED9DA552}"/>
    <cellStyle name="Comma 4 4" xfId="153" xr:uid="{00000000-0005-0000-0000-0000C9090000}"/>
    <cellStyle name="Comma 4 4 10" xfId="2785" xr:uid="{00000000-0005-0000-0000-0000CA090000}"/>
    <cellStyle name="Comma 4 4 10 2" xfId="7009" xr:uid="{00000000-0005-0000-0000-0000CB090000}"/>
    <cellStyle name="Comma 4 4 10 2 2" xfId="23873" xr:uid="{2338439A-03BA-40A0-9DE6-6C908B9B50E2}"/>
    <cellStyle name="Comma 4 4 10 2 3" xfId="15444" xr:uid="{CF6EC143-4CD7-404C-A28A-F72382D1C883}"/>
    <cellStyle name="Comma 4 4 10 2 4" xfId="32301" xr:uid="{B763CFA3-4C5F-48D1-8C66-DA8E7A676954}"/>
    <cellStyle name="Comma 4 4 10 3" xfId="19655" xr:uid="{5489D915-6E48-456A-972F-BC11E43D8CC2}"/>
    <cellStyle name="Comma 4 4 10 4" xfId="11226" xr:uid="{2B6D4854-5F4B-46FE-A4CB-FEC8D9F98A9E}"/>
    <cellStyle name="Comma 4 4 10 5" xfId="28084" xr:uid="{DD9E6430-7333-4203-9834-7199B2197CCC}"/>
    <cellStyle name="Comma 4 4 11" xfId="4626" xr:uid="{00000000-0005-0000-0000-0000CC090000}"/>
    <cellStyle name="Comma 4 4 11 2" xfId="21490" xr:uid="{AC87F7EE-FBB8-44E1-A9A8-A31D95DF3F0E}"/>
    <cellStyle name="Comma 4 4 11 3" xfId="13061" xr:uid="{CFED8A0C-FCED-486F-89BA-A0FFF6524495}"/>
    <cellStyle name="Comma 4 4 11 4" xfId="29918" xr:uid="{049992B1-F4FC-4567-ACD3-2E87FB413DCC}"/>
    <cellStyle name="Comma 4 4 12" xfId="17272" xr:uid="{B356B7F2-1CC7-4FF9-8E4B-1B94412F95BF}"/>
    <cellStyle name="Comma 4 4 13" xfId="8843" xr:uid="{42936AF3-3B76-48B0-8D10-032CA48D4BD9}"/>
    <cellStyle name="Comma 4 4 14" xfId="25701" xr:uid="{82E110AF-FDEE-4101-95BA-2D6FD4887F76}"/>
    <cellStyle name="Comma 4 4 2" xfId="154" xr:uid="{00000000-0005-0000-0000-0000CD090000}"/>
    <cellStyle name="Comma 4 4 2 10" xfId="4627" xr:uid="{00000000-0005-0000-0000-0000CE090000}"/>
    <cellStyle name="Comma 4 4 2 10 2" xfId="21491" xr:uid="{53D5E88D-3351-4CD0-89D1-35A65F459335}"/>
    <cellStyle name="Comma 4 4 2 10 3" xfId="13062" xr:uid="{5F6F2197-6F00-425D-B186-4249E970F3F1}"/>
    <cellStyle name="Comma 4 4 2 10 4" xfId="29919" xr:uid="{59BD9E11-81DF-496C-B8DA-607F46CEC359}"/>
    <cellStyle name="Comma 4 4 2 11" xfId="17273" xr:uid="{19128DD8-54CB-4231-838F-F3947B7C7051}"/>
    <cellStyle name="Comma 4 4 2 12" xfId="8844" xr:uid="{0B44F707-4B03-482F-B230-1CF9DDCD6FC5}"/>
    <cellStyle name="Comma 4 4 2 13" xfId="25702" xr:uid="{F32EDB58-4847-4C5C-8501-3A18D0736378}"/>
    <cellStyle name="Comma 4 4 2 2" xfId="155" xr:uid="{00000000-0005-0000-0000-0000CF090000}"/>
    <cellStyle name="Comma 4 4 2 2 10" xfId="17274" xr:uid="{DE755A87-6D22-47F0-97FE-CD4299100125}"/>
    <cellStyle name="Comma 4 4 2 2 11" xfId="8845" xr:uid="{01972DA7-5DC6-4D02-B112-4BEBD6123906}"/>
    <cellStyle name="Comma 4 4 2 2 12" xfId="25703" xr:uid="{B2DF7CE4-1D56-4CAE-BE5D-F95E4CB5CF74}"/>
    <cellStyle name="Comma 4 4 2 2 2" xfId="693" xr:uid="{00000000-0005-0000-0000-0000D0090000}"/>
    <cellStyle name="Comma 4 4 2 2 2 2" xfId="2964" xr:uid="{00000000-0005-0000-0000-0000D1090000}"/>
    <cellStyle name="Comma 4 4 2 2 2 2 2" xfId="7187" xr:uid="{00000000-0005-0000-0000-0000D2090000}"/>
    <cellStyle name="Comma 4 4 2 2 2 2 2 2" xfId="24051" xr:uid="{A1EA53DE-C9B8-4B13-8188-44888F8D60CE}"/>
    <cellStyle name="Comma 4 4 2 2 2 2 2 3" xfId="15622" xr:uid="{F77446FF-7452-43CC-934C-1AD7C07B09E2}"/>
    <cellStyle name="Comma 4 4 2 2 2 2 2 4" xfId="32479" xr:uid="{0FBD7A56-26A9-4597-BF45-CF920DDAAFBD}"/>
    <cellStyle name="Comma 4 4 2 2 2 2 3" xfId="19833" xr:uid="{E6FDA267-BB47-45AE-B527-B298D9D880E8}"/>
    <cellStyle name="Comma 4 4 2 2 2 2 4" xfId="11404" xr:uid="{13553527-0E64-4722-A231-A7D4E24050CA}"/>
    <cellStyle name="Comma 4 4 2 2 2 2 5" xfId="28262" xr:uid="{EE9655D9-9FA0-4783-B838-3D2096F8024D}"/>
    <cellStyle name="Comma 4 4 2 2 2 3" xfId="5042" xr:uid="{00000000-0005-0000-0000-0000D3090000}"/>
    <cellStyle name="Comma 4 4 2 2 2 3 2" xfId="21906" xr:uid="{9C97F4FD-E3A4-4F85-95AC-9E104087E638}"/>
    <cellStyle name="Comma 4 4 2 2 2 3 3" xfId="13477" xr:uid="{BE191CDE-DD0F-4D06-8485-D00D2447DDEF}"/>
    <cellStyle name="Comma 4 4 2 2 2 3 4" xfId="30334" xr:uid="{47AE2C6B-4BF3-42DB-910D-BA17A445D6A7}"/>
    <cellStyle name="Comma 4 4 2 2 2 4" xfId="17688" xr:uid="{5C64124E-72CE-4BA1-AF96-92659F9EE581}"/>
    <cellStyle name="Comma 4 4 2 2 2 5" xfId="9259" xr:uid="{0BC15499-CD90-4654-9FD2-4CEA39D039BB}"/>
    <cellStyle name="Comma 4 4 2 2 2 6" xfId="26117" xr:uid="{DBF55438-E564-4933-85F1-7A4B36D11EFD}"/>
    <cellStyle name="Comma 4 4 2 2 3" xfId="1146" xr:uid="{00000000-0005-0000-0000-0000D4090000}"/>
    <cellStyle name="Comma 4 4 2 2 3 2" xfId="3377" xr:uid="{00000000-0005-0000-0000-0000D5090000}"/>
    <cellStyle name="Comma 4 4 2 2 3 2 2" xfId="7600" xr:uid="{00000000-0005-0000-0000-0000D6090000}"/>
    <cellStyle name="Comma 4 4 2 2 3 2 2 2" xfId="24464" xr:uid="{0CF4B18D-E238-42B9-919B-7DB657E7B2DA}"/>
    <cellStyle name="Comma 4 4 2 2 3 2 2 3" xfId="16035" xr:uid="{C6D5288A-FCBE-42CE-A259-5195E891137A}"/>
    <cellStyle name="Comma 4 4 2 2 3 2 2 4" xfId="32892" xr:uid="{C6FBB81B-B89B-4030-983D-D08B88889F00}"/>
    <cellStyle name="Comma 4 4 2 2 3 2 3" xfId="20246" xr:uid="{E4EF1330-23FA-4C19-910E-4362AA66103E}"/>
    <cellStyle name="Comma 4 4 2 2 3 2 4" xfId="11817" xr:uid="{2CB2ED80-5C63-4637-9B6F-49C4D83A9AAE}"/>
    <cellStyle name="Comma 4 4 2 2 3 2 5" xfId="28675" xr:uid="{DC9F8A2A-F0CD-41CA-A1A5-CB28269171ED}"/>
    <cellStyle name="Comma 4 4 2 2 3 3" xfId="5455" xr:uid="{00000000-0005-0000-0000-0000D7090000}"/>
    <cellStyle name="Comma 4 4 2 2 3 3 2" xfId="22319" xr:uid="{052EA560-20FD-4FE1-A278-FA84864B8FEB}"/>
    <cellStyle name="Comma 4 4 2 2 3 3 3" xfId="13890" xr:uid="{FFBA04D5-1BE3-4DA4-9EBB-65323E993686}"/>
    <cellStyle name="Comma 4 4 2 2 3 3 4" xfId="30747" xr:uid="{08342798-4EF6-45E2-95B5-73A90C417E2E}"/>
    <cellStyle name="Comma 4 4 2 2 3 4" xfId="18101" xr:uid="{7CB2E0D7-EA94-44FE-90D8-A4D4CA3AA517}"/>
    <cellStyle name="Comma 4 4 2 2 3 5" xfId="9672" xr:uid="{19F7C792-A2B3-4AED-BD45-C89A76ED7208}"/>
    <cellStyle name="Comma 4 4 2 2 3 6" xfId="26530" xr:uid="{B9685527-4C0F-440B-9716-30FD2A4DEC8B}"/>
    <cellStyle name="Comma 4 4 2 2 4" xfId="1560" xr:uid="{00000000-0005-0000-0000-0000D8090000}"/>
    <cellStyle name="Comma 4 4 2 2 4 2" xfId="3790" xr:uid="{00000000-0005-0000-0000-0000D9090000}"/>
    <cellStyle name="Comma 4 4 2 2 4 2 2" xfId="8013" xr:uid="{00000000-0005-0000-0000-0000DA090000}"/>
    <cellStyle name="Comma 4 4 2 2 4 2 2 2" xfId="24877" xr:uid="{0D3F127F-D642-426A-B612-A5E606E2DF96}"/>
    <cellStyle name="Comma 4 4 2 2 4 2 2 3" xfId="16448" xr:uid="{E81D0386-0DCA-4739-9239-3C0CD8808701}"/>
    <cellStyle name="Comma 4 4 2 2 4 2 2 4" xfId="33305" xr:uid="{EFD161BF-3D44-4F65-A36A-6FB661756C1F}"/>
    <cellStyle name="Comma 4 4 2 2 4 2 3" xfId="20659" xr:uid="{9786603D-61CE-4A2F-8EC4-4A7F8BA5E0B1}"/>
    <cellStyle name="Comma 4 4 2 2 4 2 4" xfId="12230" xr:uid="{195F23BC-70E7-48DE-92D0-496AD6922F68}"/>
    <cellStyle name="Comma 4 4 2 2 4 2 5" xfId="29088" xr:uid="{9229ADD5-B088-4A31-9064-DFB25A873044}"/>
    <cellStyle name="Comma 4 4 2 2 4 3" xfId="5868" xr:uid="{00000000-0005-0000-0000-0000DB090000}"/>
    <cellStyle name="Comma 4 4 2 2 4 3 2" xfId="22732" xr:uid="{E6B53636-C708-4FF8-BE0B-0FF0E3B2C751}"/>
    <cellStyle name="Comma 4 4 2 2 4 3 3" xfId="14303" xr:uid="{78205136-C04C-45B7-B20A-A2031BE900E5}"/>
    <cellStyle name="Comma 4 4 2 2 4 3 4" xfId="31160" xr:uid="{79057BD8-7B42-43F5-A892-9D0BA18F2077}"/>
    <cellStyle name="Comma 4 4 2 2 4 4" xfId="18514" xr:uid="{5263CFF8-853E-46D6-97B3-43D0C6BE0B6B}"/>
    <cellStyle name="Comma 4 4 2 2 4 5" xfId="10085" xr:uid="{9453691A-B29C-409B-932F-68762139C3D1}"/>
    <cellStyle name="Comma 4 4 2 2 4 6" xfId="26943" xr:uid="{BCEA138B-711C-4B5F-8AC3-8A28639524FB}"/>
    <cellStyle name="Comma 4 4 2 2 5" xfId="1974" xr:uid="{00000000-0005-0000-0000-0000DC090000}"/>
    <cellStyle name="Comma 4 4 2 2 5 2" xfId="4203" xr:uid="{00000000-0005-0000-0000-0000DD090000}"/>
    <cellStyle name="Comma 4 4 2 2 5 2 2" xfId="8426" xr:uid="{00000000-0005-0000-0000-0000DE090000}"/>
    <cellStyle name="Comma 4 4 2 2 5 2 2 2" xfId="25290" xr:uid="{DF5C061D-34D8-4BAB-B4DA-C60310C50015}"/>
    <cellStyle name="Comma 4 4 2 2 5 2 2 3" xfId="16861" xr:uid="{1CB29680-F386-46EB-8752-70A535707BA8}"/>
    <cellStyle name="Comma 4 4 2 2 5 2 2 4" xfId="33718" xr:uid="{71D28D1E-10DB-4893-ABE5-E674E9FEB875}"/>
    <cellStyle name="Comma 4 4 2 2 5 2 3" xfId="21072" xr:uid="{FD5F1B66-83CD-49C4-9584-515DB3D5C86C}"/>
    <cellStyle name="Comma 4 4 2 2 5 2 4" xfId="12643" xr:uid="{EE9F6529-5E29-43C6-AB6E-68776C0E9112}"/>
    <cellStyle name="Comma 4 4 2 2 5 2 5" xfId="29501" xr:uid="{71183C7C-8510-4400-B3B2-B4ADD0E252BC}"/>
    <cellStyle name="Comma 4 4 2 2 5 3" xfId="6281" xr:uid="{00000000-0005-0000-0000-0000DF090000}"/>
    <cellStyle name="Comma 4 4 2 2 5 3 2" xfId="23145" xr:uid="{B01EB277-8B2B-4CEA-8951-E9041F753E6D}"/>
    <cellStyle name="Comma 4 4 2 2 5 3 3" xfId="14716" xr:uid="{278E0D60-405D-46B7-98CD-0CE181E77471}"/>
    <cellStyle name="Comma 4 4 2 2 5 3 4" xfId="31573" xr:uid="{BB17DA8C-5B6D-415A-87F5-B27C66A6CC1D}"/>
    <cellStyle name="Comma 4 4 2 2 5 4" xfId="18927" xr:uid="{B882A808-5685-4ED5-8ACF-A68A07C4490A}"/>
    <cellStyle name="Comma 4 4 2 2 5 5" xfId="10498" xr:uid="{D00712A5-0628-4882-A8F9-6D909DC3386D}"/>
    <cellStyle name="Comma 4 4 2 2 5 6" xfId="27356" xr:uid="{814F5394-BFE5-460F-84A7-9BAD31192DCE}"/>
    <cellStyle name="Comma 4 4 2 2 6" xfId="2409" xr:uid="{00000000-0005-0000-0000-0000E0090000}"/>
    <cellStyle name="Comma 4 4 2 2 6 2" xfId="6694" xr:uid="{00000000-0005-0000-0000-0000E1090000}"/>
    <cellStyle name="Comma 4 4 2 2 6 2 2" xfId="23558" xr:uid="{E1B65980-A9B1-486D-B2F6-6E04B9615978}"/>
    <cellStyle name="Comma 4 4 2 2 6 2 3" xfId="15129" xr:uid="{BFD35CCC-3366-42DA-8AE7-676589DD36BF}"/>
    <cellStyle name="Comma 4 4 2 2 6 2 4" xfId="31986" xr:uid="{5F9472F0-9A5A-4E5B-9430-04B3265A8A13}"/>
    <cellStyle name="Comma 4 4 2 2 6 3" xfId="19340" xr:uid="{6C69E931-890B-4442-AF66-93F52E0FA1E2}"/>
    <cellStyle name="Comma 4 4 2 2 6 4" xfId="10911" xr:uid="{12701445-C4B4-4920-8376-3B53EDBD8D97}"/>
    <cellStyle name="Comma 4 4 2 2 6 5" xfId="27769" xr:uid="{62F0572A-552D-428B-B9A4-CFF49BC59298}"/>
    <cellStyle name="Comma 4 4 2 2 7" xfId="2705" xr:uid="{00000000-0005-0000-0000-0000E2090000}"/>
    <cellStyle name="Comma 4 4 2 2 8" xfId="2787" xr:uid="{00000000-0005-0000-0000-0000E3090000}"/>
    <cellStyle name="Comma 4 4 2 2 8 2" xfId="7011" xr:uid="{00000000-0005-0000-0000-0000E4090000}"/>
    <cellStyle name="Comma 4 4 2 2 8 2 2" xfId="23875" xr:uid="{2EFA361E-397F-422F-A79D-A5CDFB43059A}"/>
    <cellStyle name="Comma 4 4 2 2 8 2 3" xfId="15446" xr:uid="{873D5BFA-08AB-41D9-BF55-207BB9F9E019}"/>
    <cellStyle name="Comma 4 4 2 2 8 2 4" xfId="32303" xr:uid="{D50D455F-4C41-48FC-8ECB-379962CC69BC}"/>
    <cellStyle name="Comma 4 4 2 2 8 3" xfId="19657" xr:uid="{CDE504DF-BA41-4EAB-B8E5-39C9812B7B10}"/>
    <cellStyle name="Comma 4 4 2 2 8 4" xfId="11228" xr:uid="{32EBA94F-3763-4184-BC18-AF7ACD88338B}"/>
    <cellStyle name="Comma 4 4 2 2 8 5" xfId="28086" xr:uid="{DBFCEFC1-7288-4736-BEB2-8CB27C704CAD}"/>
    <cellStyle name="Comma 4 4 2 2 9" xfId="4628" xr:uid="{00000000-0005-0000-0000-0000E5090000}"/>
    <cellStyle name="Comma 4 4 2 2 9 2" xfId="21492" xr:uid="{6100933D-E9B0-4E25-8DA2-326746985EB7}"/>
    <cellStyle name="Comma 4 4 2 2 9 3" xfId="13063" xr:uid="{6D2C7596-3DFF-4671-A02E-A64F39C9D585}"/>
    <cellStyle name="Comma 4 4 2 2 9 4" xfId="29920" xr:uid="{26EAC931-15C3-400F-B001-F236458FA004}"/>
    <cellStyle name="Comma 4 4 2 3" xfId="692" xr:uid="{00000000-0005-0000-0000-0000E6090000}"/>
    <cellStyle name="Comma 4 4 2 3 2" xfId="2963" xr:uid="{00000000-0005-0000-0000-0000E7090000}"/>
    <cellStyle name="Comma 4 4 2 3 2 2" xfId="7186" xr:uid="{00000000-0005-0000-0000-0000E8090000}"/>
    <cellStyle name="Comma 4 4 2 3 2 2 2" xfId="24050" xr:uid="{765757F3-C4FC-49F6-88B3-5271464DE489}"/>
    <cellStyle name="Comma 4 4 2 3 2 2 3" xfId="15621" xr:uid="{19923F34-8FF6-4729-9619-F297DFB74453}"/>
    <cellStyle name="Comma 4 4 2 3 2 2 4" xfId="32478" xr:uid="{FDFFDA6A-A369-4170-9A50-8190951C19D1}"/>
    <cellStyle name="Comma 4 4 2 3 2 3" xfId="19832" xr:uid="{566E043D-C90F-49AF-B3E4-51CFCBD3B1E2}"/>
    <cellStyle name="Comma 4 4 2 3 2 4" xfId="11403" xr:uid="{395F60A9-533F-433C-B341-DC978F9C17C6}"/>
    <cellStyle name="Comma 4 4 2 3 2 5" xfId="28261" xr:uid="{A7466180-A9D6-4BE3-B9E1-8A9FD33FC42E}"/>
    <cellStyle name="Comma 4 4 2 3 3" xfId="5041" xr:uid="{00000000-0005-0000-0000-0000E9090000}"/>
    <cellStyle name="Comma 4 4 2 3 3 2" xfId="21905" xr:uid="{61F1E0DB-FAC9-451E-83AF-65B6926F2A23}"/>
    <cellStyle name="Comma 4 4 2 3 3 3" xfId="13476" xr:uid="{A240A6CE-1F09-4783-89F7-6150AF504C2D}"/>
    <cellStyle name="Comma 4 4 2 3 3 4" xfId="30333" xr:uid="{02F38363-ADE7-46A5-BF48-746D4A12E46C}"/>
    <cellStyle name="Comma 4 4 2 3 4" xfId="17687" xr:uid="{754418A6-1EAF-49B8-8B81-BB95FC3E1730}"/>
    <cellStyle name="Comma 4 4 2 3 5" xfId="9258" xr:uid="{F37D06D2-4D1A-4DD3-8E51-24878A656BD6}"/>
    <cellStyle name="Comma 4 4 2 3 6" xfId="26116" xr:uid="{14D64FC2-A9DA-4B92-9308-74539DD36A0F}"/>
    <cellStyle name="Comma 4 4 2 4" xfId="1145" xr:uid="{00000000-0005-0000-0000-0000EA090000}"/>
    <cellStyle name="Comma 4 4 2 4 2" xfId="3376" xr:uid="{00000000-0005-0000-0000-0000EB090000}"/>
    <cellStyle name="Comma 4 4 2 4 2 2" xfId="7599" xr:uid="{00000000-0005-0000-0000-0000EC090000}"/>
    <cellStyle name="Comma 4 4 2 4 2 2 2" xfId="24463" xr:uid="{74D0B245-26A0-4D97-85C0-324D3F570319}"/>
    <cellStyle name="Comma 4 4 2 4 2 2 3" xfId="16034" xr:uid="{6D32FA45-5AEA-485A-925D-DBD060598897}"/>
    <cellStyle name="Comma 4 4 2 4 2 2 4" xfId="32891" xr:uid="{5E6CEA3B-596B-44AA-A7DD-1D1986F3D922}"/>
    <cellStyle name="Comma 4 4 2 4 2 3" xfId="20245" xr:uid="{64F37DDF-ACFC-462D-BA3C-4C8293AE5CB3}"/>
    <cellStyle name="Comma 4 4 2 4 2 4" xfId="11816" xr:uid="{2942F2D1-B2E8-41D8-9946-841207B9C9C3}"/>
    <cellStyle name="Comma 4 4 2 4 2 5" xfId="28674" xr:uid="{A1A74558-1480-4B4B-BB15-F40CD0A703B8}"/>
    <cellStyle name="Comma 4 4 2 4 3" xfId="5454" xr:uid="{00000000-0005-0000-0000-0000ED090000}"/>
    <cellStyle name="Comma 4 4 2 4 3 2" xfId="22318" xr:uid="{D1E6D9B7-E420-4594-A37C-CAE8A4ADB28A}"/>
    <cellStyle name="Comma 4 4 2 4 3 3" xfId="13889" xr:uid="{1880BC7C-ED0A-4AA9-B9C5-9B5496E8A84D}"/>
    <cellStyle name="Comma 4 4 2 4 3 4" xfId="30746" xr:uid="{0EB8CD09-AA24-4846-ACF2-5E6306B0A54D}"/>
    <cellStyle name="Comma 4 4 2 4 4" xfId="18100" xr:uid="{CED1C0A0-8B30-4958-8D8A-E5B178FF7436}"/>
    <cellStyle name="Comma 4 4 2 4 5" xfId="9671" xr:uid="{D75CBE8A-C46C-490C-8263-CFDC4FF0C0B5}"/>
    <cellStyle name="Comma 4 4 2 4 6" xfId="26529" xr:uid="{46D40261-B852-423B-87D1-27159C009DAF}"/>
    <cellStyle name="Comma 4 4 2 5" xfId="1559" xr:uid="{00000000-0005-0000-0000-0000EE090000}"/>
    <cellStyle name="Comma 4 4 2 5 2" xfId="3789" xr:uid="{00000000-0005-0000-0000-0000EF090000}"/>
    <cellStyle name="Comma 4 4 2 5 2 2" xfId="8012" xr:uid="{00000000-0005-0000-0000-0000F0090000}"/>
    <cellStyle name="Comma 4 4 2 5 2 2 2" xfId="24876" xr:uid="{7344C378-09A5-49D5-A63B-1C6E931453FB}"/>
    <cellStyle name="Comma 4 4 2 5 2 2 3" xfId="16447" xr:uid="{32A02D65-CE08-4024-9467-0EC4AB0C321B}"/>
    <cellStyle name="Comma 4 4 2 5 2 2 4" xfId="33304" xr:uid="{17F4DCD3-5D32-4D3E-ACB7-5770B4E6BCBA}"/>
    <cellStyle name="Comma 4 4 2 5 2 3" xfId="20658" xr:uid="{A26E52F2-D5C7-4F2F-809B-D7C8AA2A3CA4}"/>
    <cellStyle name="Comma 4 4 2 5 2 4" xfId="12229" xr:uid="{C30639EE-1749-4748-A5C4-33CE8744D7A0}"/>
    <cellStyle name="Comma 4 4 2 5 2 5" xfId="29087" xr:uid="{8E27A971-A703-4624-AA28-6802337FF99E}"/>
    <cellStyle name="Comma 4 4 2 5 3" xfId="5867" xr:uid="{00000000-0005-0000-0000-0000F1090000}"/>
    <cellStyle name="Comma 4 4 2 5 3 2" xfId="22731" xr:uid="{0837C381-DC23-4CE7-ADB2-5F357DDB6629}"/>
    <cellStyle name="Comma 4 4 2 5 3 3" xfId="14302" xr:uid="{D13BCEEA-65B8-495B-9EB4-8C2430898AC0}"/>
    <cellStyle name="Comma 4 4 2 5 3 4" xfId="31159" xr:uid="{30CD9B27-729B-4372-A831-F2D0879F3754}"/>
    <cellStyle name="Comma 4 4 2 5 4" xfId="18513" xr:uid="{2A53D9AB-FFCB-4F94-8C42-30EEF53EC88D}"/>
    <cellStyle name="Comma 4 4 2 5 5" xfId="10084" xr:uid="{84525917-C8B7-4E95-B193-76501939DC9F}"/>
    <cellStyle name="Comma 4 4 2 5 6" xfId="26942" xr:uid="{8ABB4EAE-5E04-4530-8BC4-F3A88B2F8A37}"/>
    <cellStyle name="Comma 4 4 2 6" xfId="1973" xr:uid="{00000000-0005-0000-0000-0000F2090000}"/>
    <cellStyle name="Comma 4 4 2 6 2" xfId="4202" xr:uid="{00000000-0005-0000-0000-0000F3090000}"/>
    <cellStyle name="Comma 4 4 2 6 2 2" xfId="8425" xr:uid="{00000000-0005-0000-0000-0000F4090000}"/>
    <cellStyle name="Comma 4 4 2 6 2 2 2" xfId="25289" xr:uid="{0A4AAF35-FFBB-43E3-A974-61023801CAAB}"/>
    <cellStyle name="Comma 4 4 2 6 2 2 3" xfId="16860" xr:uid="{EA25C8BE-593D-4B60-A21A-10481E2A0E20}"/>
    <cellStyle name="Comma 4 4 2 6 2 2 4" xfId="33717" xr:uid="{4035DC5A-AC60-4CD9-910B-A9DE1859DAF5}"/>
    <cellStyle name="Comma 4 4 2 6 2 3" xfId="21071" xr:uid="{F27B876C-71AC-4BC5-94B4-84B10EE98808}"/>
    <cellStyle name="Comma 4 4 2 6 2 4" xfId="12642" xr:uid="{1A4775F6-4846-4F87-8573-3DA4AEB2026B}"/>
    <cellStyle name="Comma 4 4 2 6 2 5" xfId="29500" xr:uid="{EBA3FD98-F31F-4F4C-99D8-D555BDB00AB7}"/>
    <cellStyle name="Comma 4 4 2 6 3" xfId="6280" xr:uid="{00000000-0005-0000-0000-0000F5090000}"/>
    <cellStyle name="Comma 4 4 2 6 3 2" xfId="23144" xr:uid="{0B0E949D-C97A-47A0-954A-ACD3A0CAA96E}"/>
    <cellStyle name="Comma 4 4 2 6 3 3" xfId="14715" xr:uid="{DDCFFA96-33DC-40DE-ACBB-E87B6273BEF5}"/>
    <cellStyle name="Comma 4 4 2 6 3 4" xfId="31572" xr:uid="{FDD95D3E-5B87-4C13-99F3-B97052B16F37}"/>
    <cellStyle name="Comma 4 4 2 6 4" xfId="18926" xr:uid="{7ACB57A3-B331-46A1-9973-E13581AE14A3}"/>
    <cellStyle name="Comma 4 4 2 6 5" xfId="10497" xr:uid="{9712D76B-9667-4643-A450-7A9351F419FB}"/>
    <cellStyle name="Comma 4 4 2 6 6" xfId="27355" xr:uid="{FA8E440C-2D3F-4D99-8B62-0975B00555F7}"/>
    <cellStyle name="Comma 4 4 2 7" xfId="2408" xr:uid="{00000000-0005-0000-0000-0000F6090000}"/>
    <cellStyle name="Comma 4 4 2 7 2" xfId="6693" xr:uid="{00000000-0005-0000-0000-0000F7090000}"/>
    <cellStyle name="Comma 4 4 2 7 2 2" xfId="23557" xr:uid="{F73CE23F-3779-45CB-9778-CD6D95BA4B58}"/>
    <cellStyle name="Comma 4 4 2 7 2 3" xfId="15128" xr:uid="{805A05A0-B15C-4219-A733-FC08D1B1E5AA}"/>
    <cellStyle name="Comma 4 4 2 7 2 4" xfId="31985" xr:uid="{CBD96AE7-9391-4670-9E80-73DF4789DBB6}"/>
    <cellStyle name="Comma 4 4 2 7 3" xfId="19339" xr:uid="{3D18374D-AD4F-4F8B-BE3F-53CE443ED32D}"/>
    <cellStyle name="Comma 4 4 2 7 4" xfId="10910" xr:uid="{4592922F-FEC0-4949-8E7B-1A0AFB4FD6DC}"/>
    <cellStyle name="Comma 4 4 2 7 5" xfId="27768" xr:uid="{8F4551B4-69B0-4DC2-902F-36BD093A9423}"/>
    <cellStyle name="Comma 4 4 2 8" xfId="2704" xr:uid="{00000000-0005-0000-0000-0000F8090000}"/>
    <cellStyle name="Comma 4 4 2 9" xfId="2786" xr:uid="{00000000-0005-0000-0000-0000F9090000}"/>
    <cellStyle name="Comma 4 4 2 9 2" xfId="7010" xr:uid="{00000000-0005-0000-0000-0000FA090000}"/>
    <cellStyle name="Comma 4 4 2 9 2 2" xfId="23874" xr:uid="{3C2F0A36-0A1C-40FB-8E90-ADBD6AB29875}"/>
    <cellStyle name="Comma 4 4 2 9 2 3" xfId="15445" xr:uid="{F2DF09E8-5EBA-4C4D-8DDC-2BB5D35E2E8C}"/>
    <cellStyle name="Comma 4 4 2 9 2 4" xfId="32302" xr:uid="{F0BEB779-8752-4994-9694-DA377973F357}"/>
    <cellStyle name="Comma 4 4 2 9 3" xfId="19656" xr:uid="{5FD36284-CFCC-4095-8114-88EDB83D36E8}"/>
    <cellStyle name="Comma 4 4 2 9 4" xfId="11227" xr:uid="{EA328E54-AD12-48BD-9FE6-0B37F7C7BB35}"/>
    <cellStyle name="Comma 4 4 2 9 5" xfId="28085" xr:uid="{106CA06D-40C6-4977-8CDC-E277876B8388}"/>
    <cellStyle name="Comma 4 4 3" xfId="156" xr:uid="{00000000-0005-0000-0000-0000FB090000}"/>
    <cellStyle name="Comma 4 4 3 10" xfId="17275" xr:uid="{1454A070-4D78-4817-90FB-75F410124113}"/>
    <cellStyle name="Comma 4 4 3 11" xfId="8846" xr:uid="{E2021B8F-3660-4BD1-9C0B-2D95B46E44A1}"/>
    <cellStyle name="Comma 4 4 3 12" xfId="25704" xr:uid="{8DD47CDA-3A42-42AB-B5CF-7D96D2377229}"/>
    <cellStyle name="Comma 4 4 3 2" xfId="694" xr:uid="{00000000-0005-0000-0000-0000FC090000}"/>
    <cellStyle name="Comma 4 4 3 2 2" xfId="2965" xr:uid="{00000000-0005-0000-0000-0000FD090000}"/>
    <cellStyle name="Comma 4 4 3 2 2 2" xfId="7188" xr:uid="{00000000-0005-0000-0000-0000FE090000}"/>
    <cellStyle name="Comma 4 4 3 2 2 2 2" xfId="24052" xr:uid="{CA51A839-12F3-4D0A-A8CD-1C98BBE04446}"/>
    <cellStyle name="Comma 4 4 3 2 2 2 3" xfId="15623" xr:uid="{301BCB05-5921-4443-9E7D-0129F2ED7BF2}"/>
    <cellStyle name="Comma 4 4 3 2 2 2 4" xfId="32480" xr:uid="{9BA4C6F6-10BF-4C01-8E91-F2FEB5045DD4}"/>
    <cellStyle name="Comma 4 4 3 2 2 3" xfId="19834" xr:uid="{D56781FD-D165-44A7-BDEB-FD94A4ACC833}"/>
    <cellStyle name="Comma 4 4 3 2 2 4" xfId="11405" xr:uid="{B29DFD7C-DB29-4184-BB6D-15363B986F79}"/>
    <cellStyle name="Comma 4 4 3 2 2 5" xfId="28263" xr:uid="{63EA8D1A-0647-4314-9EE0-C5F9AFB05177}"/>
    <cellStyle name="Comma 4 4 3 2 3" xfId="5043" xr:uid="{00000000-0005-0000-0000-0000FF090000}"/>
    <cellStyle name="Comma 4 4 3 2 3 2" xfId="21907" xr:uid="{43085042-498E-4B60-83C2-6F58CBBD350E}"/>
    <cellStyle name="Comma 4 4 3 2 3 3" xfId="13478" xr:uid="{78514980-BC4C-44B0-A048-784C64831943}"/>
    <cellStyle name="Comma 4 4 3 2 3 4" xfId="30335" xr:uid="{EE8619A7-2968-414B-AAC7-9D60A874DB52}"/>
    <cellStyle name="Comma 4 4 3 2 4" xfId="17689" xr:uid="{4005DC6A-F1C2-46BD-BD16-0EDA511E3CEE}"/>
    <cellStyle name="Comma 4 4 3 2 5" xfId="9260" xr:uid="{1330A44D-94C7-4718-A094-9EDC23B49FDA}"/>
    <cellStyle name="Comma 4 4 3 2 6" xfId="26118" xr:uid="{08A4A538-EB18-4BC6-8985-1C004BCA3574}"/>
    <cellStyle name="Comma 4 4 3 3" xfId="1147" xr:uid="{00000000-0005-0000-0000-0000000A0000}"/>
    <cellStyle name="Comma 4 4 3 3 2" xfId="3378" xr:uid="{00000000-0005-0000-0000-0000010A0000}"/>
    <cellStyle name="Comma 4 4 3 3 2 2" xfId="7601" xr:uid="{00000000-0005-0000-0000-0000020A0000}"/>
    <cellStyle name="Comma 4 4 3 3 2 2 2" xfId="24465" xr:uid="{82311433-7FC8-46FE-80FB-D40C8C8FDC42}"/>
    <cellStyle name="Comma 4 4 3 3 2 2 3" xfId="16036" xr:uid="{790BDCBB-C1BF-4030-91A8-C702C06D577B}"/>
    <cellStyle name="Comma 4 4 3 3 2 2 4" xfId="32893" xr:uid="{B68C9755-3AD1-421D-A565-12F123EE01EB}"/>
    <cellStyle name="Comma 4 4 3 3 2 3" xfId="20247" xr:uid="{E80A4EC8-FCF8-4A8C-8C96-11F6F7EB6C09}"/>
    <cellStyle name="Comma 4 4 3 3 2 4" xfId="11818" xr:uid="{DEB534E8-F947-4DEF-A300-9BF50AC55C79}"/>
    <cellStyle name="Comma 4 4 3 3 2 5" xfId="28676" xr:uid="{F8A5E425-7C3F-475A-AFEF-9C0CEF433E52}"/>
    <cellStyle name="Comma 4 4 3 3 3" xfId="5456" xr:uid="{00000000-0005-0000-0000-0000030A0000}"/>
    <cellStyle name="Comma 4 4 3 3 3 2" xfId="22320" xr:uid="{A804FEE3-EDFC-40EB-BB8F-294C74911DB6}"/>
    <cellStyle name="Comma 4 4 3 3 3 3" xfId="13891" xr:uid="{0F90423F-5D5D-4F72-94C9-3853BCE35C9A}"/>
    <cellStyle name="Comma 4 4 3 3 3 4" xfId="30748" xr:uid="{4BCFC325-36FC-4112-95AD-C506D169D627}"/>
    <cellStyle name="Comma 4 4 3 3 4" xfId="18102" xr:uid="{1CD15DB3-317B-43C3-B2F4-B3E3DC80613E}"/>
    <cellStyle name="Comma 4 4 3 3 5" xfId="9673" xr:uid="{4597D8D7-98DC-4DE0-91C8-1025E272E068}"/>
    <cellStyle name="Comma 4 4 3 3 6" xfId="26531" xr:uid="{1DB6AFAA-5F47-4214-9225-D4416C15E60A}"/>
    <cellStyle name="Comma 4 4 3 4" xfId="1561" xr:uid="{00000000-0005-0000-0000-0000040A0000}"/>
    <cellStyle name="Comma 4 4 3 4 2" xfId="3791" xr:uid="{00000000-0005-0000-0000-0000050A0000}"/>
    <cellStyle name="Comma 4 4 3 4 2 2" xfId="8014" xr:uid="{00000000-0005-0000-0000-0000060A0000}"/>
    <cellStyle name="Comma 4 4 3 4 2 2 2" xfId="24878" xr:uid="{B6D32DA1-9E28-4BED-AEC2-197FC9E00227}"/>
    <cellStyle name="Comma 4 4 3 4 2 2 3" xfId="16449" xr:uid="{D20D5360-9481-4AE4-8A11-3DF2E63B1F2E}"/>
    <cellStyle name="Comma 4 4 3 4 2 2 4" xfId="33306" xr:uid="{CE5364A7-6FA8-43EA-A2C5-2C97AE4EC869}"/>
    <cellStyle name="Comma 4 4 3 4 2 3" xfId="20660" xr:uid="{B870ADD2-CE25-4E9A-9EFD-FAB1A94D7E34}"/>
    <cellStyle name="Comma 4 4 3 4 2 4" xfId="12231" xr:uid="{7FBA6FB7-2717-4E7F-AB31-D43D55A3286E}"/>
    <cellStyle name="Comma 4 4 3 4 2 5" xfId="29089" xr:uid="{5350A2FF-0623-420B-8A6B-02E7683D0802}"/>
    <cellStyle name="Comma 4 4 3 4 3" xfId="5869" xr:uid="{00000000-0005-0000-0000-0000070A0000}"/>
    <cellStyle name="Comma 4 4 3 4 3 2" xfId="22733" xr:uid="{098E340C-6C5E-4A5C-855F-B96416633210}"/>
    <cellStyle name="Comma 4 4 3 4 3 3" xfId="14304" xr:uid="{4BE0BB8B-5F66-4602-90F9-8425F10FE224}"/>
    <cellStyle name="Comma 4 4 3 4 3 4" xfId="31161" xr:uid="{77CE515E-B101-4BD6-A4F6-DE02784B1CA6}"/>
    <cellStyle name="Comma 4 4 3 4 4" xfId="18515" xr:uid="{3C797344-30F2-4E6A-9D2E-821A29875261}"/>
    <cellStyle name="Comma 4 4 3 4 5" xfId="10086" xr:uid="{668C093E-55C9-4921-943B-DFA2B50A6981}"/>
    <cellStyle name="Comma 4 4 3 4 6" xfId="26944" xr:uid="{919B1FE6-2F49-4630-853E-ADE8A4085E5D}"/>
    <cellStyle name="Comma 4 4 3 5" xfId="1975" xr:uid="{00000000-0005-0000-0000-0000080A0000}"/>
    <cellStyle name="Comma 4 4 3 5 2" xfId="4204" xr:uid="{00000000-0005-0000-0000-0000090A0000}"/>
    <cellStyle name="Comma 4 4 3 5 2 2" xfId="8427" xr:uid="{00000000-0005-0000-0000-00000A0A0000}"/>
    <cellStyle name="Comma 4 4 3 5 2 2 2" xfId="25291" xr:uid="{415F0A04-EEFA-48ED-A7C0-B288205941D1}"/>
    <cellStyle name="Comma 4 4 3 5 2 2 3" xfId="16862" xr:uid="{ED1FE5D9-B746-451D-9944-F2F5E1E88EF8}"/>
    <cellStyle name="Comma 4 4 3 5 2 2 4" xfId="33719" xr:uid="{162BBE55-6559-49A4-A391-E2EBE57B8D94}"/>
    <cellStyle name="Comma 4 4 3 5 2 3" xfId="21073" xr:uid="{07C76794-3B7B-4113-99AE-6E18F28BD5D0}"/>
    <cellStyle name="Comma 4 4 3 5 2 4" xfId="12644" xr:uid="{7D3490EF-B85B-409A-8113-BB0469BDBCCF}"/>
    <cellStyle name="Comma 4 4 3 5 2 5" xfId="29502" xr:uid="{6F496811-5EDB-4D49-9331-16EA2AF2F450}"/>
    <cellStyle name="Comma 4 4 3 5 3" xfId="6282" xr:uid="{00000000-0005-0000-0000-00000B0A0000}"/>
    <cellStyle name="Comma 4 4 3 5 3 2" xfId="23146" xr:uid="{5F86DEE2-4E37-4C07-B84C-FF36E0B66264}"/>
    <cellStyle name="Comma 4 4 3 5 3 3" xfId="14717" xr:uid="{C0793AC9-1070-492F-B32D-38D8A5FF3E85}"/>
    <cellStyle name="Comma 4 4 3 5 3 4" xfId="31574" xr:uid="{CC3FD909-F007-4FD6-AFBA-F59276220A29}"/>
    <cellStyle name="Comma 4 4 3 5 4" xfId="18928" xr:uid="{3F9F7F9E-8EA1-431A-9074-1E3D87162968}"/>
    <cellStyle name="Comma 4 4 3 5 5" xfId="10499" xr:uid="{7A1B8E5D-78E4-4EE4-895F-EF568465BB7A}"/>
    <cellStyle name="Comma 4 4 3 5 6" xfId="27357" xr:uid="{9D115C1E-D4A1-4BC9-8F81-F7E86D57AB07}"/>
    <cellStyle name="Comma 4 4 3 6" xfId="2410" xr:uid="{00000000-0005-0000-0000-00000C0A0000}"/>
    <cellStyle name="Comma 4 4 3 6 2" xfId="6695" xr:uid="{00000000-0005-0000-0000-00000D0A0000}"/>
    <cellStyle name="Comma 4 4 3 6 2 2" xfId="23559" xr:uid="{5709E177-7AA0-4B03-9FFA-6D49E1650CEF}"/>
    <cellStyle name="Comma 4 4 3 6 2 3" xfId="15130" xr:uid="{2018F2C8-EB64-410B-BABB-6AD6B94C1E16}"/>
    <cellStyle name="Comma 4 4 3 6 2 4" xfId="31987" xr:uid="{D9924B9E-96AB-44E9-9D4E-3B43365DE59B}"/>
    <cellStyle name="Comma 4 4 3 6 3" xfId="19341" xr:uid="{99033E4A-B666-422B-86C3-F6853C5C2A28}"/>
    <cellStyle name="Comma 4 4 3 6 4" xfId="10912" xr:uid="{DFD30EBC-2326-4C82-A728-BB897F3460DA}"/>
    <cellStyle name="Comma 4 4 3 6 5" xfId="27770" xr:uid="{32EDCA6B-0086-4B5D-8701-716EE4E5B707}"/>
    <cellStyle name="Comma 4 4 3 7" xfId="2706" xr:uid="{00000000-0005-0000-0000-00000E0A0000}"/>
    <cellStyle name="Comma 4 4 3 8" xfId="2788" xr:uid="{00000000-0005-0000-0000-00000F0A0000}"/>
    <cellStyle name="Comma 4 4 3 8 2" xfId="7012" xr:uid="{00000000-0005-0000-0000-0000100A0000}"/>
    <cellStyle name="Comma 4 4 3 8 2 2" xfId="23876" xr:uid="{53D8BD4F-521E-4231-8D89-31E87D01973E}"/>
    <cellStyle name="Comma 4 4 3 8 2 3" xfId="15447" xr:uid="{CE766225-46D3-44AF-9F4A-B739AC522C81}"/>
    <cellStyle name="Comma 4 4 3 8 2 4" xfId="32304" xr:uid="{0E8387D1-65CD-480B-BE14-1193F705AD80}"/>
    <cellStyle name="Comma 4 4 3 8 3" xfId="19658" xr:uid="{8BE13DF9-68A8-4E79-9880-C67620E02D43}"/>
    <cellStyle name="Comma 4 4 3 8 4" xfId="11229" xr:uid="{7EB00A09-40D2-40BD-A1E2-81C59B0E98FE}"/>
    <cellStyle name="Comma 4 4 3 8 5" xfId="28087" xr:uid="{2634BFA3-7919-412D-8352-0A34427213D0}"/>
    <cellStyle name="Comma 4 4 3 9" xfId="4629" xr:uid="{00000000-0005-0000-0000-0000110A0000}"/>
    <cellStyle name="Comma 4 4 3 9 2" xfId="21493" xr:uid="{3F89DF6B-BB06-4A38-AB3A-60A6AC7C4FF0}"/>
    <cellStyle name="Comma 4 4 3 9 3" xfId="13064" xr:uid="{BBD097A8-546C-46F9-88B9-A61E19A09BDC}"/>
    <cellStyle name="Comma 4 4 3 9 4" xfId="29921" xr:uid="{4D5F48E8-3505-4529-84E1-9DE49AFB7BDA}"/>
    <cellStyle name="Comma 4 4 4" xfId="691" xr:uid="{00000000-0005-0000-0000-0000120A0000}"/>
    <cellStyle name="Comma 4 4 4 2" xfId="2962" xr:uid="{00000000-0005-0000-0000-0000130A0000}"/>
    <cellStyle name="Comma 4 4 4 2 2" xfId="7185" xr:uid="{00000000-0005-0000-0000-0000140A0000}"/>
    <cellStyle name="Comma 4 4 4 2 2 2" xfId="24049" xr:uid="{6422D1CF-9D1A-4A74-AD18-1B1E22652D16}"/>
    <cellStyle name="Comma 4 4 4 2 2 3" xfId="15620" xr:uid="{6C50A770-BE64-4A1A-8769-353DD4881266}"/>
    <cellStyle name="Comma 4 4 4 2 2 4" xfId="32477" xr:uid="{B8541357-B14F-4974-B1DF-A9113511F254}"/>
    <cellStyle name="Comma 4 4 4 2 3" xfId="19831" xr:uid="{4113B7A7-B56A-4D1F-A61E-D33BBB3D4547}"/>
    <cellStyle name="Comma 4 4 4 2 4" xfId="11402" xr:uid="{5CF37F11-3D39-4536-B9E5-91CD7B898D0D}"/>
    <cellStyle name="Comma 4 4 4 2 5" xfId="28260" xr:uid="{7D34943E-DD25-4BAD-A2AF-6EEC907BAA37}"/>
    <cellStyle name="Comma 4 4 4 3" xfId="5040" xr:uid="{00000000-0005-0000-0000-0000150A0000}"/>
    <cellStyle name="Comma 4 4 4 3 2" xfId="21904" xr:uid="{1D3A1334-F977-4D31-9C9D-6C96A9A29A09}"/>
    <cellStyle name="Comma 4 4 4 3 3" xfId="13475" xr:uid="{68295A7E-5E94-4065-B338-73B6E15F8A79}"/>
    <cellStyle name="Comma 4 4 4 3 4" xfId="30332" xr:uid="{5E696453-8BD6-444E-AE0E-814EE0BF05AE}"/>
    <cellStyle name="Comma 4 4 4 4" xfId="17686" xr:uid="{18936B29-8A36-4A5B-81D3-4B3F73722C01}"/>
    <cellStyle name="Comma 4 4 4 5" xfId="9257" xr:uid="{D8E76B4F-9625-4853-86E5-7F7263DC9399}"/>
    <cellStyle name="Comma 4 4 4 6" xfId="26115" xr:uid="{EEFDA315-B8EA-4864-A98F-2232A1C68F8C}"/>
    <cellStyle name="Comma 4 4 5" xfId="1144" xr:uid="{00000000-0005-0000-0000-0000160A0000}"/>
    <cellStyle name="Comma 4 4 5 2" xfId="3375" xr:uid="{00000000-0005-0000-0000-0000170A0000}"/>
    <cellStyle name="Comma 4 4 5 2 2" xfId="7598" xr:uid="{00000000-0005-0000-0000-0000180A0000}"/>
    <cellStyle name="Comma 4 4 5 2 2 2" xfId="24462" xr:uid="{F2902939-32D7-46C7-B42B-09B6A0928A6E}"/>
    <cellStyle name="Comma 4 4 5 2 2 3" xfId="16033" xr:uid="{740AA909-F689-4991-8DC8-A0C9FC538B4E}"/>
    <cellStyle name="Comma 4 4 5 2 2 4" xfId="32890" xr:uid="{54E897A4-97DD-442B-AD5F-003944DD7E5F}"/>
    <cellStyle name="Comma 4 4 5 2 3" xfId="20244" xr:uid="{1CC74952-65A6-4D70-87D7-101296E920D1}"/>
    <cellStyle name="Comma 4 4 5 2 4" xfId="11815" xr:uid="{1EEEF22F-6E95-423F-9CA9-BBB73DD3288C}"/>
    <cellStyle name="Comma 4 4 5 2 5" xfId="28673" xr:uid="{A843C6E1-732A-4EDA-A0E3-46801DEA0E68}"/>
    <cellStyle name="Comma 4 4 5 3" xfId="5453" xr:uid="{00000000-0005-0000-0000-0000190A0000}"/>
    <cellStyle name="Comma 4 4 5 3 2" xfId="22317" xr:uid="{099788B7-1776-411D-98C1-6E92C30EE953}"/>
    <cellStyle name="Comma 4 4 5 3 3" xfId="13888" xr:uid="{66398764-C784-46DA-8AF2-35A9AB5643C2}"/>
    <cellStyle name="Comma 4 4 5 3 4" xfId="30745" xr:uid="{23704D18-512F-430E-BDFE-36B9ECB7ECC0}"/>
    <cellStyle name="Comma 4 4 5 4" xfId="18099" xr:uid="{63849485-5B54-4451-865D-9509215E1BB4}"/>
    <cellStyle name="Comma 4 4 5 5" xfId="9670" xr:uid="{090C00B5-0BD1-4502-9235-22292DBEEB52}"/>
    <cellStyle name="Comma 4 4 5 6" xfId="26528" xr:uid="{4AC67198-278A-4D2C-8F11-F9EFF5F80ADF}"/>
    <cellStyle name="Comma 4 4 6" xfId="1558" xr:uid="{00000000-0005-0000-0000-00001A0A0000}"/>
    <cellStyle name="Comma 4 4 6 2" xfId="3788" xr:uid="{00000000-0005-0000-0000-00001B0A0000}"/>
    <cellStyle name="Comma 4 4 6 2 2" xfId="8011" xr:uid="{00000000-0005-0000-0000-00001C0A0000}"/>
    <cellStyle name="Comma 4 4 6 2 2 2" xfId="24875" xr:uid="{AE223515-9B0D-44F2-98A4-120C5C3CB9F6}"/>
    <cellStyle name="Comma 4 4 6 2 2 3" xfId="16446" xr:uid="{8D7DD6BE-9DCF-4ED5-8A31-2EB8ACBB6E29}"/>
    <cellStyle name="Comma 4 4 6 2 2 4" xfId="33303" xr:uid="{A94E4BB6-F799-41A2-B9F1-E4A04F9A39FC}"/>
    <cellStyle name="Comma 4 4 6 2 3" xfId="20657" xr:uid="{BB8F0BED-3458-4C7C-B877-7F0A740C9D3B}"/>
    <cellStyle name="Comma 4 4 6 2 4" xfId="12228" xr:uid="{5F049433-A171-40B9-B59B-7F776AFA0057}"/>
    <cellStyle name="Comma 4 4 6 2 5" xfId="29086" xr:uid="{BD21297A-885B-4ECE-91A9-B6E890F27106}"/>
    <cellStyle name="Comma 4 4 6 3" xfId="5866" xr:uid="{00000000-0005-0000-0000-00001D0A0000}"/>
    <cellStyle name="Comma 4 4 6 3 2" xfId="22730" xr:uid="{780D3391-718D-42E8-B429-621EB6837D40}"/>
    <cellStyle name="Comma 4 4 6 3 3" xfId="14301" xr:uid="{3C690496-BA89-42CE-B0D9-2627B96D1DF9}"/>
    <cellStyle name="Comma 4 4 6 3 4" xfId="31158" xr:uid="{3D6A0F94-DC52-4E35-9D78-22A4C1E42CA5}"/>
    <cellStyle name="Comma 4 4 6 4" xfId="18512" xr:uid="{EBE02B7D-5204-4DE0-8555-51DC50166E18}"/>
    <cellStyle name="Comma 4 4 6 5" xfId="10083" xr:uid="{1DD4F238-0A3A-4CBA-808A-6EE7F6788C0A}"/>
    <cellStyle name="Comma 4 4 6 6" xfId="26941" xr:uid="{BB2FF187-AFD7-42FD-9191-5EBFF65F7F4D}"/>
    <cellStyle name="Comma 4 4 7" xfId="1972" xr:uid="{00000000-0005-0000-0000-00001E0A0000}"/>
    <cellStyle name="Comma 4 4 7 2" xfId="4201" xr:uid="{00000000-0005-0000-0000-00001F0A0000}"/>
    <cellStyle name="Comma 4 4 7 2 2" xfId="8424" xr:uid="{00000000-0005-0000-0000-0000200A0000}"/>
    <cellStyle name="Comma 4 4 7 2 2 2" xfId="25288" xr:uid="{62AB0608-5C56-4308-A3BB-8D2B5D5CA000}"/>
    <cellStyle name="Comma 4 4 7 2 2 3" xfId="16859" xr:uid="{1907DB72-ED5A-464C-AB57-E835590DF30D}"/>
    <cellStyle name="Comma 4 4 7 2 2 4" xfId="33716" xr:uid="{A0E83793-7366-4AB4-8CED-DEC463B7C7CB}"/>
    <cellStyle name="Comma 4 4 7 2 3" xfId="21070" xr:uid="{06942602-8482-4B8C-B533-78972E73F1D1}"/>
    <cellStyle name="Comma 4 4 7 2 4" xfId="12641" xr:uid="{60B27433-201B-427C-A9A4-563591A608DD}"/>
    <cellStyle name="Comma 4 4 7 2 5" xfId="29499" xr:uid="{47405413-02B6-4AF5-B6C6-DD9155DC930B}"/>
    <cellStyle name="Comma 4 4 7 3" xfId="6279" xr:uid="{00000000-0005-0000-0000-0000210A0000}"/>
    <cellStyle name="Comma 4 4 7 3 2" xfId="23143" xr:uid="{D285D480-8FF3-495B-A583-85C866E4C642}"/>
    <cellStyle name="Comma 4 4 7 3 3" xfId="14714" xr:uid="{2F059D46-2992-4CB2-A35B-B2B19B78EF5B}"/>
    <cellStyle name="Comma 4 4 7 3 4" xfId="31571" xr:uid="{A9500BDD-3D40-41E9-AB0B-2FAEBD0FC760}"/>
    <cellStyle name="Comma 4 4 7 4" xfId="18925" xr:uid="{C3B46260-DFC4-4762-8F7E-1909297D7D44}"/>
    <cellStyle name="Comma 4 4 7 5" xfId="10496" xr:uid="{3F6CDD3D-BBFA-473F-82F2-867F96627C66}"/>
    <cellStyle name="Comma 4 4 7 6" xfId="27354" xr:uid="{1F3AEE29-075D-4A4B-B40A-7E91FB7156E3}"/>
    <cellStyle name="Comma 4 4 8" xfId="2407" xr:uid="{00000000-0005-0000-0000-0000220A0000}"/>
    <cellStyle name="Comma 4 4 8 2" xfId="6692" xr:uid="{00000000-0005-0000-0000-0000230A0000}"/>
    <cellStyle name="Comma 4 4 8 2 2" xfId="23556" xr:uid="{22F5BA2E-E637-4A4B-9CCA-A60ED414EAC4}"/>
    <cellStyle name="Comma 4 4 8 2 3" xfId="15127" xr:uid="{2812EFD6-0A2A-43C1-BF7E-298BE7D9255B}"/>
    <cellStyle name="Comma 4 4 8 2 4" xfId="31984" xr:uid="{E523B8A3-7281-487F-8A2A-096588FF6B66}"/>
    <cellStyle name="Comma 4 4 8 3" xfId="19338" xr:uid="{9AF211D2-A5DA-4741-BEE2-4554CA963D2C}"/>
    <cellStyle name="Comma 4 4 8 4" xfId="10909" xr:uid="{53B54BD3-FD9A-406A-B884-82413520F1B7}"/>
    <cellStyle name="Comma 4 4 8 5" xfId="27767" xr:uid="{9B7E2CAE-EECA-4720-BC37-DC3A8C5D1D94}"/>
    <cellStyle name="Comma 4 4 9" xfId="2703" xr:uid="{00000000-0005-0000-0000-0000240A0000}"/>
    <cellStyle name="Comma 4 5" xfId="157" xr:uid="{00000000-0005-0000-0000-0000250A0000}"/>
    <cellStyle name="Comma 4 5 10" xfId="4630" xr:uid="{00000000-0005-0000-0000-0000260A0000}"/>
    <cellStyle name="Comma 4 5 10 2" xfId="21494" xr:uid="{CC2C3C1D-1F28-459B-A5FD-190782C3C33B}"/>
    <cellStyle name="Comma 4 5 10 3" xfId="13065" xr:uid="{DB5885E9-186F-45A3-86DC-3A9CC7E50EE9}"/>
    <cellStyle name="Comma 4 5 10 4" xfId="29922" xr:uid="{A5E161C4-8004-4372-BFBF-B4338B58316E}"/>
    <cellStyle name="Comma 4 5 11" xfId="17276" xr:uid="{475F4F96-F0C2-4A2B-902E-7BAE100B2786}"/>
    <cellStyle name="Comma 4 5 12" xfId="8847" xr:uid="{9D8F6B91-CCD2-4736-B3FE-E76B926BF3F9}"/>
    <cellStyle name="Comma 4 5 13" xfId="25705" xr:uid="{503D067E-F8F1-4B36-A94E-E568614F4D87}"/>
    <cellStyle name="Comma 4 5 2" xfId="158" xr:uid="{00000000-0005-0000-0000-0000270A0000}"/>
    <cellStyle name="Comma 4 5 2 10" xfId="17277" xr:uid="{A87B9F3B-54C4-42B2-8C1F-3DB7FED84AC9}"/>
    <cellStyle name="Comma 4 5 2 11" xfId="8848" xr:uid="{EE454871-BADB-4386-8410-B7E006B773D8}"/>
    <cellStyle name="Comma 4 5 2 12" xfId="25706" xr:uid="{5B472EA6-6A33-4933-B62A-C391D12068EE}"/>
    <cellStyle name="Comma 4 5 2 2" xfId="696" xr:uid="{00000000-0005-0000-0000-0000280A0000}"/>
    <cellStyle name="Comma 4 5 2 2 2" xfId="2967" xr:uid="{00000000-0005-0000-0000-0000290A0000}"/>
    <cellStyle name="Comma 4 5 2 2 2 2" xfId="7190" xr:uid="{00000000-0005-0000-0000-00002A0A0000}"/>
    <cellStyle name="Comma 4 5 2 2 2 2 2" xfId="24054" xr:uid="{F1E343A4-D89B-416F-8B23-D380D357FCC2}"/>
    <cellStyle name="Comma 4 5 2 2 2 2 3" xfId="15625" xr:uid="{3FD60C88-0EDB-42DD-B8B5-22CD25D41B39}"/>
    <cellStyle name="Comma 4 5 2 2 2 2 4" xfId="32482" xr:uid="{A4E09322-1947-4F74-9573-B251097BDBDD}"/>
    <cellStyle name="Comma 4 5 2 2 2 3" xfId="19836" xr:uid="{78404C07-4551-4DAD-91B8-AECFCF4C0CCA}"/>
    <cellStyle name="Comma 4 5 2 2 2 4" xfId="11407" xr:uid="{CD356358-2D9F-41B3-BE1D-21DBD275F47D}"/>
    <cellStyle name="Comma 4 5 2 2 2 5" xfId="28265" xr:uid="{BF777FE4-4C15-4D8C-9BD4-239600758E45}"/>
    <cellStyle name="Comma 4 5 2 2 3" xfId="5045" xr:uid="{00000000-0005-0000-0000-00002B0A0000}"/>
    <cellStyle name="Comma 4 5 2 2 3 2" xfId="21909" xr:uid="{BE15B541-6257-47EE-B4C6-C7924B3B72B2}"/>
    <cellStyle name="Comma 4 5 2 2 3 3" xfId="13480" xr:uid="{18ED2EC5-80FE-4A17-9099-F725AA6A963A}"/>
    <cellStyle name="Comma 4 5 2 2 3 4" xfId="30337" xr:uid="{72F89D46-DB97-4E31-A4BA-5753AF2F5631}"/>
    <cellStyle name="Comma 4 5 2 2 4" xfId="17691" xr:uid="{FEEE98A3-9576-4B36-88CB-3A2A19D5D282}"/>
    <cellStyle name="Comma 4 5 2 2 5" xfId="9262" xr:uid="{33BFFC05-21C7-4D42-A2BA-445D56148E38}"/>
    <cellStyle name="Comma 4 5 2 2 6" xfId="26120" xr:uid="{0D7186BD-4E6C-4783-9FC0-F52D4D35F8D0}"/>
    <cellStyle name="Comma 4 5 2 3" xfId="1149" xr:uid="{00000000-0005-0000-0000-00002C0A0000}"/>
    <cellStyle name="Comma 4 5 2 3 2" xfId="3380" xr:uid="{00000000-0005-0000-0000-00002D0A0000}"/>
    <cellStyle name="Comma 4 5 2 3 2 2" xfId="7603" xr:uid="{00000000-0005-0000-0000-00002E0A0000}"/>
    <cellStyle name="Comma 4 5 2 3 2 2 2" xfId="24467" xr:uid="{3A917C10-21EE-4C09-B8F1-066C51C4E2A1}"/>
    <cellStyle name="Comma 4 5 2 3 2 2 3" xfId="16038" xr:uid="{EE6443C7-1725-4E5E-BDE3-068B73FE7EBD}"/>
    <cellStyle name="Comma 4 5 2 3 2 2 4" xfId="32895" xr:uid="{5B98A954-ED2E-48F8-9A10-B29A21637611}"/>
    <cellStyle name="Comma 4 5 2 3 2 3" xfId="20249" xr:uid="{DD65C430-47B5-4D51-8AFC-FD4E70C3279D}"/>
    <cellStyle name="Comma 4 5 2 3 2 4" xfId="11820" xr:uid="{63AC7060-03CD-46D9-949E-06F585596DD1}"/>
    <cellStyle name="Comma 4 5 2 3 2 5" xfId="28678" xr:uid="{3917D78D-0641-4A26-A93A-496F142C0B4F}"/>
    <cellStyle name="Comma 4 5 2 3 3" xfId="5458" xr:uid="{00000000-0005-0000-0000-00002F0A0000}"/>
    <cellStyle name="Comma 4 5 2 3 3 2" xfId="22322" xr:uid="{50B04983-C936-4AD3-85E0-531CC937E3DC}"/>
    <cellStyle name="Comma 4 5 2 3 3 3" xfId="13893" xr:uid="{BDD214A5-2073-4CDE-9F4F-948E42D93529}"/>
    <cellStyle name="Comma 4 5 2 3 3 4" xfId="30750" xr:uid="{46914C6F-91DC-4899-8C54-783848F312C5}"/>
    <cellStyle name="Comma 4 5 2 3 4" xfId="18104" xr:uid="{F29B6A6B-808C-4BB5-B6B8-32ACC065B90A}"/>
    <cellStyle name="Comma 4 5 2 3 5" xfId="9675" xr:uid="{4FDBB364-7ED6-40AD-BA93-313F5FFD639A}"/>
    <cellStyle name="Comma 4 5 2 3 6" xfId="26533" xr:uid="{55E702FA-3DAB-49EA-B7AD-478947B963B8}"/>
    <cellStyle name="Comma 4 5 2 4" xfId="1563" xr:uid="{00000000-0005-0000-0000-0000300A0000}"/>
    <cellStyle name="Comma 4 5 2 4 2" xfId="3793" xr:uid="{00000000-0005-0000-0000-0000310A0000}"/>
    <cellStyle name="Comma 4 5 2 4 2 2" xfId="8016" xr:uid="{00000000-0005-0000-0000-0000320A0000}"/>
    <cellStyle name="Comma 4 5 2 4 2 2 2" xfId="24880" xr:uid="{760530E7-CDCE-41F0-8973-68860FDAC80D}"/>
    <cellStyle name="Comma 4 5 2 4 2 2 3" xfId="16451" xr:uid="{2792D8EA-BC8B-45C9-A3D0-1C64F098D5CE}"/>
    <cellStyle name="Comma 4 5 2 4 2 2 4" xfId="33308" xr:uid="{5D0CAA22-B9A8-484B-8FD7-CFB1B945C26C}"/>
    <cellStyle name="Comma 4 5 2 4 2 3" xfId="20662" xr:uid="{DB4BB6FF-3EE1-4C8B-9C6C-823ABD02EF2E}"/>
    <cellStyle name="Comma 4 5 2 4 2 4" xfId="12233" xr:uid="{3295CD1D-DE44-4CF3-A4D1-6498F3B62B49}"/>
    <cellStyle name="Comma 4 5 2 4 2 5" xfId="29091" xr:uid="{8A04E456-6C4F-4555-B1DB-540857A0CD9C}"/>
    <cellStyle name="Comma 4 5 2 4 3" xfId="5871" xr:uid="{00000000-0005-0000-0000-0000330A0000}"/>
    <cellStyle name="Comma 4 5 2 4 3 2" xfId="22735" xr:uid="{3CE6F15E-D5FE-4211-B7C7-E91F463127D8}"/>
    <cellStyle name="Comma 4 5 2 4 3 3" xfId="14306" xr:uid="{ACFB2BAF-D44F-48BE-B63D-829456842BC2}"/>
    <cellStyle name="Comma 4 5 2 4 3 4" xfId="31163" xr:uid="{0AF2487B-57C6-485D-A31A-48E46A335BCE}"/>
    <cellStyle name="Comma 4 5 2 4 4" xfId="18517" xr:uid="{4E278622-0CD5-43C0-86A4-BA3A43365437}"/>
    <cellStyle name="Comma 4 5 2 4 5" xfId="10088" xr:uid="{5890BBA3-806E-41DB-A4E2-30B52710EB53}"/>
    <cellStyle name="Comma 4 5 2 4 6" xfId="26946" xr:uid="{0132B6FB-31C6-49C6-A6DE-6EAFB6FF4D92}"/>
    <cellStyle name="Comma 4 5 2 5" xfId="1977" xr:uid="{00000000-0005-0000-0000-0000340A0000}"/>
    <cellStyle name="Comma 4 5 2 5 2" xfId="4206" xr:uid="{00000000-0005-0000-0000-0000350A0000}"/>
    <cellStyle name="Comma 4 5 2 5 2 2" xfId="8429" xr:uid="{00000000-0005-0000-0000-0000360A0000}"/>
    <cellStyle name="Comma 4 5 2 5 2 2 2" xfId="25293" xr:uid="{A24A9B9B-C2EB-4276-B490-E787791E3A23}"/>
    <cellStyle name="Comma 4 5 2 5 2 2 3" xfId="16864" xr:uid="{32CEA6BB-D2F2-41D7-A9C0-5B68C660CDCE}"/>
    <cellStyle name="Comma 4 5 2 5 2 2 4" xfId="33721" xr:uid="{D91FD7CC-814B-4CEE-BFAF-75DFC66471BE}"/>
    <cellStyle name="Comma 4 5 2 5 2 3" xfId="21075" xr:uid="{C3112D30-5DB1-474F-BEEB-0D2A638CB2A3}"/>
    <cellStyle name="Comma 4 5 2 5 2 4" xfId="12646" xr:uid="{4D5EE3B8-B787-4428-AF96-ADA8FC38F8E4}"/>
    <cellStyle name="Comma 4 5 2 5 2 5" xfId="29504" xr:uid="{2467E6AE-6FD7-449E-8F6D-83FF94F7D703}"/>
    <cellStyle name="Comma 4 5 2 5 3" xfId="6284" xr:uid="{00000000-0005-0000-0000-0000370A0000}"/>
    <cellStyle name="Comma 4 5 2 5 3 2" xfId="23148" xr:uid="{483EFF76-F2C3-4837-BA4D-98C28E69BB0C}"/>
    <cellStyle name="Comma 4 5 2 5 3 3" xfId="14719" xr:uid="{A76735DC-70BE-47B9-94A8-DD5E05C9A6DE}"/>
    <cellStyle name="Comma 4 5 2 5 3 4" xfId="31576" xr:uid="{64CD3696-B550-4CA3-A636-00942778BD51}"/>
    <cellStyle name="Comma 4 5 2 5 4" xfId="18930" xr:uid="{827519D8-2FA8-4DF3-8841-CCDE70F6AA22}"/>
    <cellStyle name="Comma 4 5 2 5 5" xfId="10501" xr:uid="{7DA5D64B-FFD6-40F1-A776-AE330A5AA0EB}"/>
    <cellStyle name="Comma 4 5 2 5 6" xfId="27359" xr:uid="{168B74B8-19A2-4776-ACDB-6F72015BA0F0}"/>
    <cellStyle name="Comma 4 5 2 6" xfId="2412" xr:uid="{00000000-0005-0000-0000-0000380A0000}"/>
    <cellStyle name="Comma 4 5 2 6 2" xfId="6697" xr:uid="{00000000-0005-0000-0000-0000390A0000}"/>
    <cellStyle name="Comma 4 5 2 6 2 2" xfId="23561" xr:uid="{D94384BA-1ED3-4B0F-8858-54F77276EF1D}"/>
    <cellStyle name="Comma 4 5 2 6 2 3" xfId="15132" xr:uid="{480467A1-5E96-46BA-8C54-6F4E2D551F57}"/>
    <cellStyle name="Comma 4 5 2 6 2 4" xfId="31989" xr:uid="{88CBFDC9-A6F3-4393-9EE0-C1C94D5D3B55}"/>
    <cellStyle name="Comma 4 5 2 6 3" xfId="19343" xr:uid="{C237665C-3891-4EBC-9E29-57DEF3B120FC}"/>
    <cellStyle name="Comma 4 5 2 6 4" xfId="10914" xr:uid="{3E1D64BA-0FC2-41DD-B8FD-5C84FD8091DD}"/>
    <cellStyle name="Comma 4 5 2 6 5" xfId="27772" xr:uid="{9EA35442-471B-40BC-BBA8-67DE2F234FDD}"/>
    <cellStyle name="Comma 4 5 2 7" xfId="2708" xr:uid="{00000000-0005-0000-0000-00003A0A0000}"/>
    <cellStyle name="Comma 4 5 2 8" xfId="2790" xr:uid="{00000000-0005-0000-0000-00003B0A0000}"/>
    <cellStyle name="Comma 4 5 2 8 2" xfId="7014" xr:uid="{00000000-0005-0000-0000-00003C0A0000}"/>
    <cellStyle name="Comma 4 5 2 8 2 2" xfId="23878" xr:uid="{04B380CA-52E6-48BE-9641-F409422260CD}"/>
    <cellStyle name="Comma 4 5 2 8 2 3" xfId="15449" xr:uid="{FDCB635D-ED3D-4047-AC66-7535C1FF7218}"/>
    <cellStyle name="Comma 4 5 2 8 2 4" xfId="32306" xr:uid="{8C989DB3-778C-4C4A-BACA-020FEAE0EF3F}"/>
    <cellStyle name="Comma 4 5 2 8 3" xfId="19660" xr:uid="{D5E5D5AA-3EAF-423E-B39F-D4989721CB78}"/>
    <cellStyle name="Comma 4 5 2 8 4" xfId="11231" xr:uid="{89EDA44A-8C53-4C7F-AA0D-4D04ED3A562F}"/>
    <cellStyle name="Comma 4 5 2 8 5" xfId="28089" xr:uid="{8099A3B9-40EB-4F94-AF82-3AD422BAB479}"/>
    <cellStyle name="Comma 4 5 2 9" xfId="4631" xr:uid="{00000000-0005-0000-0000-00003D0A0000}"/>
    <cellStyle name="Comma 4 5 2 9 2" xfId="21495" xr:uid="{23E4FCBA-C9EC-4D6C-8AB0-03088F4B3422}"/>
    <cellStyle name="Comma 4 5 2 9 3" xfId="13066" xr:uid="{D53D28B8-E75F-47C1-BB07-C2BE6FD65D0F}"/>
    <cellStyle name="Comma 4 5 2 9 4" xfId="29923" xr:uid="{828B4A63-3003-4A20-A7E8-86499B3A8D2A}"/>
    <cellStyle name="Comma 4 5 3" xfId="695" xr:uid="{00000000-0005-0000-0000-00003E0A0000}"/>
    <cellStyle name="Comma 4 5 3 2" xfId="2966" xr:uid="{00000000-0005-0000-0000-00003F0A0000}"/>
    <cellStyle name="Comma 4 5 3 2 2" xfId="7189" xr:uid="{00000000-0005-0000-0000-0000400A0000}"/>
    <cellStyle name="Comma 4 5 3 2 2 2" xfId="24053" xr:uid="{88C26A2D-136B-48C9-B5F6-39CBAD6C7085}"/>
    <cellStyle name="Comma 4 5 3 2 2 3" xfId="15624" xr:uid="{CF61B07A-E30B-4BE8-B4FC-CCDC6E6DBAE2}"/>
    <cellStyle name="Comma 4 5 3 2 2 4" xfId="32481" xr:uid="{C52B1CA7-30CF-4888-A713-21188ED37EAD}"/>
    <cellStyle name="Comma 4 5 3 2 3" xfId="19835" xr:uid="{C7F513F3-54C1-492C-8316-029061B08ACB}"/>
    <cellStyle name="Comma 4 5 3 2 4" xfId="11406" xr:uid="{0B93C790-68D8-467D-8594-2C342C5C20DD}"/>
    <cellStyle name="Comma 4 5 3 2 5" xfId="28264" xr:uid="{23CF25B2-B7D6-4DBF-948A-94D5C6F4F133}"/>
    <cellStyle name="Comma 4 5 3 3" xfId="5044" xr:uid="{00000000-0005-0000-0000-0000410A0000}"/>
    <cellStyle name="Comma 4 5 3 3 2" xfId="21908" xr:uid="{7864505F-8EBC-441F-8854-BAB9A8D88457}"/>
    <cellStyle name="Comma 4 5 3 3 3" xfId="13479" xr:uid="{5EFBE0C2-1502-4A38-ADC8-9B8B9F84980F}"/>
    <cellStyle name="Comma 4 5 3 3 4" xfId="30336" xr:uid="{6F30F9BE-7445-4951-ACFE-0F5D5F094E29}"/>
    <cellStyle name="Comma 4 5 3 4" xfId="17690" xr:uid="{9A2EC00F-9F1E-4DFA-AE4F-FBB2EDDDE937}"/>
    <cellStyle name="Comma 4 5 3 5" xfId="9261" xr:uid="{742A32C8-9890-4E7E-8D06-330E14D06247}"/>
    <cellStyle name="Comma 4 5 3 6" xfId="26119" xr:uid="{86780265-F9A1-467E-95B7-A53DC2251726}"/>
    <cellStyle name="Comma 4 5 4" xfId="1148" xr:uid="{00000000-0005-0000-0000-0000420A0000}"/>
    <cellStyle name="Comma 4 5 4 2" xfId="3379" xr:uid="{00000000-0005-0000-0000-0000430A0000}"/>
    <cellStyle name="Comma 4 5 4 2 2" xfId="7602" xr:uid="{00000000-0005-0000-0000-0000440A0000}"/>
    <cellStyle name="Comma 4 5 4 2 2 2" xfId="24466" xr:uid="{D6F78EF7-173D-4AC9-972A-5A611E9E2F7C}"/>
    <cellStyle name="Comma 4 5 4 2 2 3" xfId="16037" xr:uid="{AB004FF6-137D-4091-9A6A-6DB59CD1CB60}"/>
    <cellStyle name="Comma 4 5 4 2 2 4" xfId="32894" xr:uid="{E791E9BF-CA7D-4E1F-9DA9-551F6C2A28BE}"/>
    <cellStyle name="Comma 4 5 4 2 3" xfId="20248" xr:uid="{323C63A1-464C-495E-B4C0-F7A7D41412B0}"/>
    <cellStyle name="Comma 4 5 4 2 4" xfId="11819" xr:uid="{D2EF719B-AAF5-4FD0-A1C4-7D62F6425D19}"/>
    <cellStyle name="Comma 4 5 4 2 5" xfId="28677" xr:uid="{96324D91-F054-455C-95D5-BBB41316DC6D}"/>
    <cellStyle name="Comma 4 5 4 3" xfId="5457" xr:uid="{00000000-0005-0000-0000-0000450A0000}"/>
    <cellStyle name="Comma 4 5 4 3 2" xfId="22321" xr:uid="{BC1FA820-9FFA-4695-A150-560B44E352D6}"/>
    <cellStyle name="Comma 4 5 4 3 3" xfId="13892" xr:uid="{D39E55E6-D82D-4A0F-81B0-FADAB36D9DAF}"/>
    <cellStyle name="Comma 4 5 4 3 4" xfId="30749" xr:uid="{FD5D1967-3926-455A-97AF-6B5092A0F130}"/>
    <cellStyle name="Comma 4 5 4 4" xfId="18103" xr:uid="{94588553-7BA1-4A1C-B12F-22E4CF9F6887}"/>
    <cellStyle name="Comma 4 5 4 5" xfId="9674" xr:uid="{B11957BA-EF40-4F72-95A2-31FF7C917B81}"/>
    <cellStyle name="Comma 4 5 4 6" xfId="26532" xr:uid="{9A106EAF-CAEF-4ED0-8076-901529256615}"/>
    <cellStyle name="Comma 4 5 5" xfId="1562" xr:uid="{00000000-0005-0000-0000-0000460A0000}"/>
    <cellStyle name="Comma 4 5 5 2" xfId="3792" xr:uid="{00000000-0005-0000-0000-0000470A0000}"/>
    <cellStyle name="Comma 4 5 5 2 2" xfId="8015" xr:uid="{00000000-0005-0000-0000-0000480A0000}"/>
    <cellStyle name="Comma 4 5 5 2 2 2" xfId="24879" xr:uid="{9DB68C43-7F15-462D-AC3D-A14E9FC6E4CF}"/>
    <cellStyle name="Comma 4 5 5 2 2 3" xfId="16450" xr:uid="{E4CC2EC9-6D1F-4EB3-B9AD-A71D9B8639A9}"/>
    <cellStyle name="Comma 4 5 5 2 2 4" xfId="33307" xr:uid="{785C57E5-EF82-49BE-8D18-9A03D3E76ECF}"/>
    <cellStyle name="Comma 4 5 5 2 3" xfId="20661" xr:uid="{C57F3C3A-506D-4A87-A2FB-B003FC3903CE}"/>
    <cellStyle name="Comma 4 5 5 2 4" xfId="12232" xr:uid="{DF8C8418-5CCD-46A7-B72D-7149F8BB70A9}"/>
    <cellStyle name="Comma 4 5 5 2 5" xfId="29090" xr:uid="{EB63A483-27AD-4AA5-9694-C9C748A3D757}"/>
    <cellStyle name="Comma 4 5 5 3" xfId="5870" xr:uid="{00000000-0005-0000-0000-0000490A0000}"/>
    <cellStyle name="Comma 4 5 5 3 2" xfId="22734" xr:uid="{D4C28012-3D8C-4C21-9083-B4C3641391F2}"/>
    <cellStyle name="Comma 4 5 5 3 3" xfId="14305" xr:uid="{C3BC45C0-17B3-4548-AD26-3F5B856119D1}"/>
    <cellStyle name="Comma 4 5 5 3 4" xfId="31162" xr:uid="{3F3FA042-9629-4C24-AD83-A4380A094108}"/>
    <cellStyle name="Comma 4 5 5 4" xfId="18516" xr:uid="{A02EF519-714F-4C4E-916E-BFBD3CEE8AA3}"/>
    <cellStyle name="Comma 4 5 5 5" xfId="10087" xr:uid="{788FF318-41EE-4955-A8D6-C714846CA8D7}"/>
    <cellStyle name="Comma 4 5 5 6" xfId="26945" xr:uid="{B03702ED-880C-4F1B-A1B0-B0151E2A9890}"/>
    <cellStyle name="Comma 4 5 6" xfId="1976" xr:uid="{00000000-0005-0000-0000-00004A0A0000}"/>
    <cellStyle name="Comma 4 5 6 2" xfId="4205" xr:uid="{00000000-0005-0000-0000-00004B0A0000}"/>
    <cellStyle name="Comma 4 5 6 2 2" xfId="8428" xr:uid="{00000000-0005-0000-0000-00004C0A0000}"/>
    <cellStyle name="Comma 4 5 6 2 2 2" xfId="25292" xr:uid="{9A1A5AFA-A575-439C-8D24-01709026462F}"/>
    <cellStyle name="Comma 4 5 6 2 2 3" xfId="16863" xr:uid="{E945184F-EED4-4407-B426-7E17668612C5}"/>
    <cellStyle name="Comma 4 5 6 2 2 4" xfId="33720" xr:uid="{5A57B9B3-F61B-4B53-AD55-A7E936679B30}"/>
    <cellStyle name="Comma 4 5 6 2 3" xfId="21074" xr:uid="{8AB78420-677A-4A2F-9465-FC801629382D}"/>
    <cellStyle name="Comma 4 5 6 2 4" xfId="12645" xr:uid="{CA418D66-7343-44D4-85AF-8CE1DB9BD357}"/>
    <cellStyle name="Comma 4 5 6 2 5" xfId="29503" xr:uid="{E6470E2D-5184-4E46-9DAF-E7CA8D892F30}"/>
    <cellStyle name="Comma 4 5 6 3" xfId="6283" xr:uid="{00000000-0005-0000-0000-00004D0A0000}"/>
    <cellStyle name="Comma 4 5 6 3 2" xfId="23147" xr:uid="{81824C3F-9BCC-496C-84BC-9DB7F2981693}"/>
    <cellStyle name="Comma 4 5 6 3 3" xfId="14718" xr:uid="{27B0CFDA-5CC3-44ED-BD1E-B828F461A0A0}"/>
    <cellStyle name="Comma 4 5 6 3 4" xfId="31575" xr:uid="{723FA9B4-2825-4099-BB53-36ED40342410}"/>
    <cellStyle name="Comma 4 5 6 4" xfId="18929" xr:uid="{100BE94E-405E-4C3E-976D-2581D9DB57E0}"/>
    <cellStyle name="Comma 4 5 6 5" xfId="10500" xr:uid="{ED8217C4-2B99-4E93-89E0-5C1109D09EDA}"/>
    <cellStyle name="Comma 4 5 6 6" xfId="27358" xr:uid="{582BD3C1-FC5D-4D79-9EBF-4C0B364D044E}"/>
    <cellStyle name="Comma 4 5 7" xfId="2411" xr:uid="{00000000-0005-0000-0000-00004E0A0000}"/>
    <cellStyle name="Comma 4 5 7 2" xfId="6696" xr:uid="{00000000-0005-0000-0000-00004F0A0000}"/>
    <cellStyle name="Comma 4 5 7 2 2" xfId="23560" xr:uid="{D9B26F03-EB12-45C8-A07A-14D313BB7CD3}"/>
    <cellStyle name="Comma 4 5 7 2 3" xfId="15131" xr:uid="{B0E57490-F6D8-4ECD-9945-6097779F567D}"/>
    <cellStyle name="Comma 4 5 7 2 4" xfId="31988" xr:uid="{1135130A-928E-43D9-B760-E8061D2EFD30}"/>
    <cellStyle name="Comma 4 5 7 3" xfId="19342" xr:uid="{0B4CABCF-6C94-4F75-9754-3EF516E74B1F}"/>
    <cellStyle name="Comma 4 5 7 4" xfId="10913" xr:uid="{C43CC540-8DE6-4551-B08E-20514AE86002}"/>
    <cellStyle name="Comma 4 5 7 5" xfId="27771" xr:uid="{FC0F2619-575D-4A07-BB27-D793CDE413EF}"/>
    <cellStyle name="Comma 4 5 8" xfId="2707" xr:uid="{00000000-0005-0000-0000-0000500A0000}"/>
    <cellStyle name="Comma 4 5 9" xfId="2789" xr:uid="{00000000-0005-0000-0000-0000510A0000}"/>
    <cellStyle name="Comma 4 5 9 2" xfId="7013" xr:uid="{00000000-0005-0000-0000-0000520A0000}"/>
    <cellStyle name="Comma 4 5 9 2 2" xfId="23877" xr:uid="{D269356F-2650-4452-990F-CA278E4A3649}"/>
    <cellStyle name="Comma 4 5 9 2 3" xfId="15448" xr:uid="{789D010C-EA16-4AC1-B79D-39E36B49598C}"/>
    <cellStyle name="Comma 4 5 9 2 4" xfId="32305" xr:uid="{5EF450B6-86DB-49EE-9606-1B738276AE41}"/>
    <cellStyle name="Comma 4 5 9 3" xfId="19659" xr:uid="{85B276E7-34C2-44C5-9C3E-7622EC8CAD9D}"/>
    <cellStyle name="Comma 4 5 9 4" xfId="11230" xr:uid="{40E8F1C6-7311-4293-A61C-FE40C53061B9}"/>
    <cellStyle name="Comma 4 5 9 5" xfId="28088" xr:uid="{42117ACD-1A41-49F4-9B8C-2D28FF102BA3}"/>
    <cellStyle name="Comma 4 6" xfId="159" xr:uid="{00000000-0005-0000-0000-0000530A0000}"/>
    <cellStyle name="Comma 4 6 10" xfId="17278" xr:uid="{FE6F5C0C-08D9-4730-BE60-1DF952123A5A}"/>
    <cellStyle name="Comma 4 6 11" xfId="8849" xr:uid="{3E6D5C78-286B-45BE-9FF9-444DC1D46BE5}"/>
    <cellStyle name="Comma 4 6 12" xfId="25707" xr:uid="{DB0984CB-D5BA-4FEF-82D4-0683207B18F6}"/>
    <cellStyle name="Comma 4 6 2" xfId="697" xr:uid="{00000000-0005-0000-0000-0000540A0000}"/>
    <cellStyle name="Comma 4 6 2 2" xfId="2968" xr:uid="{00000000-0005-0000-0000-0000550A0000}"/>
    <cellStyle name="Comma 4 6 2 2 2" xfId="7191" xr:uid="{00000000-0005-0000-0000-0000560A0000}"/>
    <cellStyle name="Comma 4 6 2 2 2 2" xfId="24055" xr:uid="{4943DD38-50E7-42B7-BC66-2446095D50E4}"/>
    <cellStyle name="Comma 4 6 2 2 2 3" xfId="15626" xr:uid="{F56F5D68-5381-410F-8025-71674D4E5FF8}"/>
    <cellStyle name="Comma 4 6 2 2 2 4" xfId="32483" xr:uid="{73373766-CF15-4474-89DE-58EF70C6A67A}"/>
    <cellStyle name="Comma 4 6 2 2 3" xfId="19837" xr:uid="{F6FD6450-CD92-4535-A67A-37AA822EFD02}"/>
    <cellStyle name="Comma 4 6 2 2 4" xfId="11408" xr:uid="{151AB698-1F91-4F60-BA8D-5BB5F49A1CF3}"/>
    <cellStyle name="Comma 4 6 2 2 5" xfId="28266" xr:uid="{69492C4E-244E-42E5-A211-D4A5EBBB0073}"/>
    <cellStyle name="Comma 4 6 2 3" xfId="5046" xr:uid="{00000000-0005-0000-0000-0000570A0000}"/>
    <cellStyle name="Comma 4 6 2 3 2" xfId="21910" xr:uid="{61DE1A26-52BC-4FFF-8773-46118AF79D96}"/>
    <cellStyle name="Comma 4 6 2 3 3" xfId="13481" xr:uid="{56E391C3-D011-48CE-AD28-2633212870C2}"/>
    <cellStyle name="Comma 4 6 2 3 4" xfId="30338" xr:uid="{9008BB82-BCA7-4DFC-ABCB-F97BAC86FD4F}"/>
    <cellStyle name="Comma 4 6 2 4" xfId="17692" xr:uid="{28D59C5B-4382-4620-B36E-5B3567F84349}"/>
    <cellStyle name="Comma 4 6 2 5" xfId="9263" xr:uid="{8B7C2239-D3DC-44C9-B1EC-58130FC6D7AA}"/>
    <cellStyle name="Comma 4 6 2 6" xfId="26121" xr:uid="{A56A1D7C-E54E-4D26-AF93-543C600D07CB}"/>
    <cellStyle name="Comma 4 6 3" xfId="1150" xr:uid="{00000000-0005-0000-0000-0000580A0000}"/>
    <cellStyle name="Comma 4 6 3 2" xfId="3381" xr:uid="{00000000-0005-0000-0000-0000590A0000}"/>
    <cellStyle name="Comma 4 6 3 2 2" xfId="7604" xr:uid="{00000000-0005-0000-0000-00005A0A0000}"/>
    <cellStyle name="Comma 4 6 3 2 2 2" xfId="24468" xr:uid="{19B6D695-9D06-4C52-9110-357A09474977}"/>
    <cellStyle name="Comma 4 6 3 2 2 3" xfId="16039" xr:uid="{BBF0586E-4E39-4D72-9AEC-475D5CDB81D2}"/>
    <cellStyle name="Comma 4 6 3 2 2 4" xfId="32896" xr:uid="{01FBCC52-DE9B-40CA-8438-44A522016658}"/>
    <cellStyle name="Comma 4 6 3 2 3" xfId="20250" xr:uid="{1E83B601-0A26-450C-884B-3748D68ED98A}"/>
    <cellStyle name="Comma 4 6 3 2 4" xfId="11821" xr:uid="{C463722E-A152-4230-B18D-773B0B2F7CD7}"/>
    <cellStyle name="Comma 4 6 3 2 5" xfId="28679" xr:uid="{DF6730FA-8CA9-4D75-AD80-2BB0376532B3}"/>
    <cellStyle name="Comma 4 6 3 3" xfId="5459" xr:uid="{00000000-0005-0000-0000-00005B0A0000}"/>
    <cellStyle name="Comma 4 6 3 3 2" xfId="22323" xr:uid="{8A8B2B5D-44AF-4836-A4C8-B12A3A3994B6}"/>
    <cellStyle name="Comma 4 6 3 3 3" xfId="13894" xr:uid="{9BF5EAE4-8B19-44E6-8A6C-4E939DE4E110}"/>
    <cellStyle name="Comma 4 6 3 3 4" xfId="30751" xr:uid="{A32E9CE7-80AD-4F39-9E91-F02F85A60925}"/>
    <cellStyle name="Comma 4 6 3 4" xfId="18105" xr:uid="{81733931-72E5-4858-B6A2-52940F3C9300}"/>
    <cellStyle name="Comma 4 6 3 5" xfId="9676" xr:uid="{0F032CA1-7931-44EB-87C9-EC9E0901C590}"/>
    <cellStyle name="Comma 4 6 3 6" xfId="26534" xr:uid="{9ADF41DD-9F26-4DE3-9FBF-804F0F51289C}"/>
    <cellStyle name="Comma 4 6 4" xfId="1564" xr:uid="{00000000-0005-0000-0000-00005C0A0000}"/>
    <cellStyle name="Comma 4 6 4 2" xfId="3794" xr:uid="{00000000-0005-0000-0000-00005D0A0000}"/>
    <cellStyle name="Comma 4 6 4 2 2" xfId="8017" xr:uid="{00000000-0005-0000-0000-00005E0A0000}"/>
    <cellStyle name="Comma 4 6 4 2 2 2" xfId="24881" xr:uid="{85CAA984-04CD-4AC7-AFC9-F37241328ECB}"/>
    <cellStyle name="Comma 4 6 4 2 2 3" xfId="16452" xr:uid="{1CEC905F-5358-4EDE-B5C2-A6BE63C5DCC9}"/>
    <cellStyle name="Comma 4 6 4 2 2 4" xfId="33309" xr:uid="{47A13861-3380-4AAF-9490-319FB06E85BF}"/>
    <cellStyle name="Comma 4 6 4 2 3" xfId="20663" xr:uid="{2ED24A7D-C78A-41DE-87DB-9572EBD6AC70}"/>
    <cellStyle name="Comma 4 6 4 2 4" xfId="12234" xr:uid="{28342CB3-C00C-4776-AA74-7748D67A9435}"/>
    <cellStyle name="Comma 4 6 4 2 5" xfId="29092" xr:uid="{9C014AD2-CA0B-435E-8FDE-A139C8375259}"/>
    <cellStyle name="Comma 4 6 4 3" xfId="5872" xr:uid="{00000000-0005-0000-0000-00005F0A0000}"/>
    <cellStyle name="Comma 4 6 4 3 2" xfId="22736" xr:uid="{E2B645B2-743A-444B-9CB2-E8BFC442C40B}"/>
    <cellStyle name="Comma 4 6 4 3 3" xfId="14307" xr:uid="{CA82AC7D-CCB6-4995-AE63-28EDB799E110}"/>
    <cellStyle name="Comma 4 6 4 3 4" xfId="31164" xr:uid="{2260B0E3-CB36-44C8-A1EB-6D2AED0819B4}"/>
    <cellStyle name="Comma 4 6 4 4" xfId="18518" xr:uid="{8F0F60ED-D6C2-4CAF-86B9-56E0F19D5464}"/>
    <cellStyle name="Comma 4 6 4 5" xfId="10089" xr:uid="{0F84F302-BAAF-41A1-B29B-D6B7547D402E}"/>
    <cellStyle name="Comma 4 6 4 6" xfId="26947" xr:uid="{AAD2FCFA-A2ED-436B-B372-C3040D71B418}"/>
    <cellStyle name="Comma 4 6 5" xfId="1978" xr:uid="{00000000-0005-0000-0000-0000600A0000}"/>
    <cellStyle name="Comma 4 6 5 2" xfId="4207" xr:uid="{00000000-0005-0000-0000-0000610A0000}"/>
    <cellStyle name="Comma 4 6 5 2 2" xfId="8430" xr:uid="{00000000-0005-0000-0000-0000620A0000}"/>
    <cellStyle name="Comma 4 6 5 2 2 2" xfId="25294" xr:uid="{35514CD7-53D5-40DF-8274-4B6DBE0F458E}"/>
    <cellStyle name="Comma 4 6 5 2 2 3" xfId="16865" xr:uid="{0BBD77FD-D4B2-493A-99C2-ACE5784A1490}"/>
    <cellStyle name="Comma 4 6 5 2 2 4" xfId="33722" xr:uid="{82B8FD72-6878-46CE-B71B-4AFD2D1782AA}"/>
    <cellStyle name="Comma 4 6 5 2 3" xfId="21076" xr:uid="{1B9CEA1A-7445-4712-98F3-310212E31AD0}"/>
    <cellStyle name="Comma 4 6 5 2 4" xfId="12647" xr:uid="{21399D58-6D87-4305-A5BC-169A95E69D6B}"/>
    <cellStyle name="Comma 4 6 5 2 5" xfId="29505" xr:uid="{0F23CFEF-3AF6-4DB8-91E1-C848B7393BF7}"/>
    <cellStyle name="Comma 4 6 5 3" xfId="6285" xr:uid="{00000000-0005-0000-0000-0000630A0000}"/>
    <cellStyle name="Comma 4 6 5 3 2" xfId="23149" xr:uid="{A71B4506-FC13-4162-B5EF-F254BDE4BC6F}"/>
    <cellStyle name="Comma 4 6 5 3 3" xfId="14720" xr:uid="{4C309932-BE08-48FE-A839-5ED50002B608}"/>
    <cellStyle name="Comma 4 6 5 3 4" xfId="31577" xr:uid="{AB6A78D2-D53B-44FB-BA61-2BE69D07190C}"/>
    <cellStyle name="Comma 4 6 5 4" xfId="18931" xr:uid="{46411FB3-67C2-496B-8CA3-D5380F33AC41}"/>
    <cellStyle name="Comma 4 6 5 5" xfId="10502" xr:uid="{30523695-EEC0-4331-89FF-C6E9EDD8B2BB}"/>
    <cellStyle name="Comma 4 6 5 6" xfId="27360" xr:uid="{B4BF03FE-AA9C-42A2-884C-0E9E8C0B6EFF}"/>
    <cellStyle name="Comma 4 6 6" xfId="2413" xr:uid="{00000000-0005-0000-0000-0000640A0000}"/>
    <cellStyle name="Comma 4 6 6 2" xfId="6698" xr:uid="{00000000-0005-0000-0000-0000650A0000}"/>
    <cellStyle name="Comma 4 6 6 2 2" xfId="23562" xr:uid="{DE80C909-55CE-4E34-A2A2-D07554D60B20}"/>
    <cellStyle name="Comma 4 6 6 2 3" xfId="15133" xr:uid="{0330143B-833E-4998-BC2C-7EF02D58FB31}"/>
    <cellStyle name="Comma 4 6 6 2 4" xfId="31990" xr:uid="{B2CFD62D-0B4E-42AC-9607-A0041EADFD80}"/>
    <cellStyle name="Comma 4 6 6 3" xfId="19344" xr:uid="{90147FAE-FC36-42CA-9EC8-C7CF6C397D00}"/>
    <cellStyle name="Comma 4 6 6 4" xfId="10915" xr:uid="{A92AF497-4561-408A-8445-A3BE32E2E85E}"/>
    <cellStyle name="Comma 4 6 6 5" xfId="27773" xr:uid="{E38729A4-55A1-461A-80FE-DADB40FCE9C6}"/>
    <cellStyle name="Comma 4 6 7" xfId="2709" xr:uid="{00000000-0005-0000-0000-0000660A0000}"/>
    <cellStyle name="Comma 4 6 8" xfId="2791" xr:uid="{00000000-0005-0000-0000-0000670A0000}"/>
    <cellStyle name="Comma 4 6 8 2" xfId="7015" xr:uid="{00000000-0005-0000-0000-0000680A0000}"/>
    <cellStyle name="Comma 4 6 8 2 2" xfId="23879" xr:uid="{6C314A9B-A9DD-43AE-839E-156078643DF0}"/>
    <cellStyle name="Comma 4 6 8 2 3" xfId="15450" xr:uid="{26092CE5-39F9-4078-828D-D16C88F6BE05}"/>
    <cellStyle name="Comma 4 6 8 2 4" xfId="32307" xr:uid="{CBCAAE93-C30B-49E8-AC2A-154881B1FB85}"/>
    <cellStyle name="Comma 4 6 8 3" xfId="19661" xr:uid="{A6E8C20A-B119-46DB-B0DC-C10463CEFC81}"/>
    <cellStyle name="Comma 4 6 8 4" xfId="11232" xr:uid="{5C8EC7D0-1FBB-423E-8504-AB6B20C9A3A9}"/>
    <cellStyle name="Comma 4 6 8 5" xfId="28090" xr:uid="{B6860DE9-BA88-4A5B-80AA-65F86D707CE5}"/>
    <cellStyle name="Comma 4 6 9" xfId="4632" xr:uid="{00000000-0005-0000-0000-0000690A0000}"/>
    <cellStyle name="Comma 4 6 9 2" xfId="21496" xr:uid="{3933560E-D1D1-4D56-8247-85181F91A84F}"/>
    <cellStyle name="Comma 4 6 9 3" xfId="13067" xr:uid="{F3DFDE59-5603-405B-9772-28A9FF7B249E}"/>
    <cellStyle name="Comma 4 6 9 4" xfId="29924" xr:uid="{D2A4255D-49DE-4ADC-80AC-FD72318FA97A}"/>
    <cellStyle name="Comma 4 7" xfId="160" xr:uid="{00000000-0005-0000-0000-00006A0A0000}"/>
    <cellStyle name="Comma 4 7 10" xfId="17279" xr:uid="{87D171D1-2BFD-4257-81A1-2037ABA407B4}"/>
    <cellStyle name="Comma 4 7 11" xfId="8850" xr:uid="{EF07B954-1BE9-402D-A97B-2FF1EF1E009F}"/>
    <cellStyle name="Comma 4 7 12" xfId="25708" xr:uid="{3428C981-A55A-47E4-9F68-DD8A983AE41F}"/>
    <cellStyle name="Comma 4 7 2" xfId="698" xr:uid="{00000000-0005-0000-0000-00006B0A0000}"/>
    <cellStyle name="Comma 4 7 2 2" xfId="2969" xr:uid="{00000000-0005-0000-0000-00006C0A0000}"/>
    <cellStyle name="Comma 4 7 2 2 2" xfId="7192" xr:uid="{00000000-0005-0000-0000-00006D0A0000}"/>
    <cellStyle name="Comma 4 7 2 2 2 2" xfId="24056" xr:uid="{7F4E5CD9-8C95-4226-8C1F-2C1098F604A9}"/>
    <cellStyle name="Comma 4 7 2 2 2 3" xfId="15627" xr:uid="{AA1FACDD-326A-4545-A559-0CA5B7B26E4B}"/>
    <cellStyle name="Comma 4 7 2 2 2 4" xfId="32484" xr:uid="{609FD999-B122-4E70-BFE4-74A890EBAA55}"/>
    <cellStyle name="Comma 4 7 2 2 3" xfId="19838" xr:uid="{03E66E51-91AB-448E-97F3-B6BEA79717E8}"/>
    <cellStyle name="Comma 4 7 2 2 4" xfId="11409" xr:uid="{46D07251-96E5-4E86-A863-9D18E683CB33}"/>
    <cellStyle name="Comma 4 7 2 2 5" xfId="28267" xr:uid="{3918507B-1E4D-4B12-B92D-3CD04F3673DE}"/>
    <cellStyle name="Comma 4 7 2 3" xfId="5047" xr:uid="{00000000-0005-0000-0000-00006E0A0000}"/>
    <cellStyle name="Comma 4 7 2 3 2" xfId="21911" xr:uid="{90571700-330A-4DEA-81FD-5B4BA1E595F1}"/>
    <cellStyle name="Comma 4 7 2 3 3" xfId="13482" xr:uid="{76931308-2CC6-4A40-BAE7-3D438F62FA3B}"/>
    <cellStyle name="Comma 4 7 2 3 4" xfId="30339" xr:uid="{CB5AC1AF-99E9-4C11-B1D4-E63C86B8FA15}"/>
    <cellStyle name="Comma 4 7 2 4" xfId="17693" xr:uid="{8E225B86-0643-47C6-9D63-697ED6C5E1DA}"/>
    <cellStyle name="Comma 4 7 2 5" xfId="9264" xr:uid="{B6ED3915-2E97-4D07-A0A2-2F711645C747}"/>
    <cellStyle name="Comma 4 7 2 6" xfId="26122" xr:uid="{218412C0-0406-44CC-8FFC-3576137787DF}"/>
    <cellStyle name="Comma 4 7 3" xfId="1151" xr:uid="{00000000-0005-0000-0000-00006F0A0000}"/>
    <cellStyle name="Comma 4 7 3 2" xfId="3382" xr:uid="{00000000-0005-0000-0000-0000700A0000}"/>
    <cellStyle name="Comma 4 7 3 2 2" xfId="7605" xr:uid="{00000000-0005-0000-0000-0000710A0000}"/>
    <cellStyle name="Comma 4 7 3 2 2 2" xfId="24469" xr:uid="{1D7E661E-3838-4CB4-84DF-07E6123868FD}"/>
    <cellStyle name="Comma 4 7 3 2 2 3" xfId="16040" xr:uid="{B4861FCE-24FE-430F-913D-362E96006CCE}"/>
    <cellStyle name="Comma 4 7 3 2 2 4" xfId="32897" xr:uid="{9D68B964-D928-4756-AFF0-DDC184212787}"/>
    <cellStyle name="Comma 4 7 3 2 3" xfId="20251" xr:uid="{54186830-9DC5-406B-ABC0-4DA9BEB55189}"/>
    <cellStyle name="Comma 4 7 3 2 4" xfId="11822" xr:uid="{52F037B4-584F-42E4-A63B-2A0801F6F382}"/>
    <cellStyle name="Comma 4 7 3 2 5" xfId="28680" xr:uid="{8F2E221E-8F3A-4761-8618-2B38B5C81D1F}"/>
    <cellStyle name="Comma 4 7 3 3" xfId="5460" xr:uid="{00000000-0005-0000-0000-0000720A0000}"/>
    <cellStyle name="Comma 4 7 3 3 2" xfId="22324" xr:uid="{B6E59B39-B568-47BC-8574-DE8CA7620828}"/>
    <cellStyle name="Comma 4 7 3 3 3" xfId="13895" xr:uid="{56650ACD-F56D-449D-9C8B-E4AD700779CC}"/>
    <cellStyle name="Comma 4 7 3 3 4" xfId="30752" xr:uid="{395A7F8A-46C8-4305-A731-CB279EB5F3B5}"/>
    <cellStyle name="Comma 4 7 3 4" xfId="18106" xr:uid="{2F62A9B9-B8FB-4E7D-9A7E-CD1A1EF4F95E}"/>
    <cellStyle name="Comma 4 7 3 5" xfId="9677" xr:uid="{4E48B273-323B-41B8-9CA9-DFC906A8687E}"/>
    <cellStyle name="Comma 4 7 3 6" xfId="26535" xr:uid="{A4AB3840-F1BD-465F-8C81-1750F83FAAA8}"/>
    <cellStyle name="Comma 4 7 4" xfId="1565" xr:uid="{00000000-0005-0000-0000-0000730A0000}"/>
    <cellStyle name="Comma 4 7 4 2" xfId="3795" xr:uid="{00000000-0005-0000-0000-0000740A0000}"/>
    <cellStyle name="Comma 4 7 4 2 2" xfId="8018" xr:uid="{00000000-0005-0000-0000-0000750A0000}"/>
    <cellStyle name="Comma 4 7 4 2 2 2" xfId="24882" xr:uid="{0A186D74-4698-45CB-9947-AAE436CD5502}"/>
    <cellStyle name="Comma 4 7 4 2 2 3" xfId="16453" xr:uid="{164C3706-1C7C-42DF-B7E3-78FEFB31119C}"/>
    <cellStyle name="Comma 4 7 4 2 2 4" xfId="33310" xr:uid="{5615AD33-8019-4F4E-99FE-8E0691D27D5C}"/>
    <cellStyle name="Comma 4 7 4 2 3" xfId="20664" xr:uid="{C7F4A6AC-2760-4744-9F24-8F7B0DA263DA}"/>
    <cellStyle name="Comma 4 7 4 2 4" xfId="12235" xr:uid="{FDF5C8C2-8F49-45F6-AAD2-2A2273BA57F3}"/>
    <cellStyle name="Comma 4 7 4 2 5" xfId="29093" xr:uid="{D5157AE5-F0D2-407C-82AF-5005C9837643}"/>
    <cellStyle name="Comma 4 7 4 3" xfId="5873" xr:uid="{00000000-0005-0000-0000-0000760A0000}"/>
    <cellStyle name="Comma 4 7 4 3 2" xfId="22737" xr:uid="{A033E8CE-300C-4D6F-901C-D40F4976E21B}"/>
    <cellStyle name="Comma 4 7 4 3 3" xfId="14308" xr:uid="{55C3A3F7-469E-4067-8B10-D1D34BDDE00F}"/>
    <cellStyle name="Comma 4 7 4 3 4" xfId="31165" xr:uid="{314E9FC6-FAEB-430A-A688-E68EABC6FBC7}"/>
    <cellStyle name="Comma 4 7 4 4" xfId="18519" xr:uid="{247AF8CC-6550-4EA8-9926-D4CB1E207540}"/>
    <cellStyle name="Comma 4 7 4 5" xfId="10090" xr:uid="{F884E272-1ECA-4839-9A3E-76C214BD7860}"/>
    <cellStyle name="Comma 4 7 4 6" xfId="26948" xr:uid="{BB9928D6-767E-4864-B248-0D3D5CF3D094}"/>
    <cellStyle name="Comma 4 7 5" xfId="1979" xr:uid="{00000000-0005-0000-0000-0000770A0000}"/>
    <cellStyle name="Comma 4 7 5 2" xfId="4208" xr:uid="{00000000-0005-0000-0000-0000780A0000}"/>
    <cellStyle name="Comma 4 7 5 2 2" xfId="8431" xr:uid="{00000000-0005-0000-0000-0000790A0000}"/>
    <cellStyle name="Comma 4 7 5 2 2 2" xfId="25295" xr:uid="{F9B26286-B02F-4B14-90BA-51F1C59DEDCA}"/>
    <cellStyle name="Comma 4 7 5 2 2 3" xfId="16866" xr:uid="{A172842B-F86A-4EC2-9329-0820EB9756CF}"/>
    <cellStyle name="Comma 4 7 5 2 2 4" xfId="33723" xr:uid="{BFDBBADD-FC6B-4B56-A192-62CB2E583E67}"/>
    <cellStyle name="Comma 4 7 5 2 3" xfId="21077" xr:uid="{38672408-C1EB-412C-84D8-705528646D4F}"/>
    <cellStyle name="Comma 4 7 5 2 4" xfId="12648" xr:uid="{374DFAD6-8E33-4C71-807A-AFF9AF11E959}"/>
    <cellStyle name="Comma 4 7 5 2 5" xfId="29506" xr:uid="{6CB0D96B-2CB4-4883-B06E-13C0363FBFC9}"/>
    <cellStyle name="Comma 4 7 5 3" xfId="6286" xr:uid="{00000000-0005-0000-0000-00007A0A0000}"/>
    <cellStyle name="Comma 4 7 5 3 2" xfId="23150" xr:uid="{CCB0EF42-B889-40EA-ACB8-CFCA277E54A1}"/>
    <cellStyle name="Comma 4 7 5 3 3" xfId="14721" xr:uid="{FAF1D71D-5D94-4A7F-BEAF-A9F15191E6F1}"/>
    <cellStyle name="Comma 4 7 5 3 4" xfId="31578" xr:uid="{E3FF059C-71F0-494C-A8C6-35ECFF161EBD}"/>
    <cellStyle name="Comma 4 7 5 4" xfId="18932" xr:uid="{F00EFD76-8FA6-4CF5-806D-D6D88E343EC4}"/>
    <cellStyle name="Comma 4 7 5 5" xfId="10503" xr:uid="{48C11BAC-8AE6-4C67-9914-9407B877EA1B}"/>
    <cellStyle name="Comma 4 7 5 6" xfId="27361" xr:uid="{3D051013-8C1C-4C7E-B94D-76D1DBE98AA2}"/>
    <cellStyle name="Comma 4 7 6" xfId="2414" xr:uid="{00000000-0005-0000-0000-00007B0A0000}"/>
    <cellStyle name="Comma 4 7 6 2" xfId="6699" xr:uid="{00000000-0005-0000-0000-00007C0A0000}"/>
    <cellStyle name="Comma 4 7 6 2 2" xfId="23563" xr:uid="{697F20AF-6E2C-4BF8-8EEF-368CDF70926A}"/>
    <cellStyle name="Comma 4 7 6 2 3" xfId="15134" xr:uid="{6D6CC0F4-39B0-450F-A6B3-FD50D192A0B1}"/>
    <cellStyle name="Comma 4 7 6 2 4" xfId="31991" xr:uid="{B9BF7292-B3F5-4CEF-909F-3F3F8E9BC363}"/>
    <cellStyle name="Comma 4 7 6 3" xfId="19345" xr:uid="{D8683E33-AE46-4D3E-B4A2-9BC8B767D83F}"/>
    <cellStyle name="Comma 4 7 6 4" xfId="10916" xr:uid="{EC791CD2-4D3D-49E4-BD88-09FC8BD48E98}"/>
    <cellStyle name="Comma 4 7 6 5" xfId="27774" xr:uid="{A031C382-18A0-4BF2-B81A-1A8E841273D7}"/>
    <cellStyle name="Comma 4 7 7" xfId="2710" xr:uid="{00000000-0005-0000-0000-00007D0A0000}"/>
    <cellStyle name="Comma 4 7 8" xfId="2792" xr:uid="{00000000-0005-0000-0000-00007E0A0000}"/>
    <cellStyle name="Comma 4 7 8 2" xfId="7016" xr:uid="{00000000-0005-0000-0000-00007F0A0000}"/>
    <cellStyle name="Comma 4 7 8 2 2" xfId="23880" xr:uid="{241FEC23-789C-44B4-987B-4E3B8AD051E1}"/>
    <cellStyle name="Comma 4 7 8 2 3" xfId="15451" xr:uid="{59734670-0E02-4360-AC83-94DDBD96FFAE}"/>
    <cellStyle name="Comma 4 7 8 2 4" xfId="32308" xr:uid="{C9A71DE2-5CE2-4A5A-B2E4-B8756FED7FD2}"/>
    <cellStyle name="Comma 4 7 8 3" xfId="19662" xr:uid="{22E3B80A-DA05-41CE-9450-371A529FB2F1}"/>
    <cellStyle name="Comma 4 7 8 4" xfId="11233" xr:uid="{8DD93582-808C-48E1-A49E-6A5165684390}"/>
    <cellStyle name="Comma 4 7 8 5" xfId="28091" xr:uid="{CB78FBAA-B7FF-4DE3-892C-D89EC583D03A}"/>
    <cellStyle name="Comma 4 7 9" xfId="4633" xr:uid="{00000000-0005-0000-0000-0000800A0000}"/>
    <cellStyle name="Comma 4 7 9 2" xfId="21497" xr:uid="{5B606D8F-2B19-42D2-9E63-E91E01D40748}"/>
    <cellStyle name="Comma 4 7 9 3" xfId="13068" xr:uid="{0CA9CCDA-BBBA-4B84-9832-52484132EEEE}"/>
    <cellStyle name="Comma 4 7 9 4" xfId="29925" xr:uid="{F7B473D9-FDB5-49E8-94E0-719F7DFB25B9}"/>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7 2" xfId="21365" xr:uid="{CF720324-28A8-402F-B8C1-50FF976F2156}"/>
    <cellStyle name="Comma 7 3" xfId="12936" xr:uid="{8764EC66-16CF-4BDD-A8A8-02DB790F3BE6}"/>
    <cellStyle name="Comma 7 4" xfId="29793" xr:uid="{B88FB9E2-0EF9-4378-B132-E232F4F7F0B8}"/>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2 2" xfId="21368" xr:uid="{54EB1C15-E549-49DE-B610-2F234AB51BAD}"/>
    <cellStyle name="Currency 14 3" xfId="8721" xr:uid="{729B09A7-2394-4D7C-912C-1471FB3455A3}"/>
    <cellStyle name="Currency 14 4" xfId="12939" xr:uid="{B65A3089-2F8F-41DC-8D03-36B87F3CC3A9}"/>
    <cellStyle name="Currency 14 5" xfId="29796" xr:uid="{85248BFB-BE6A-4EFC-A071-5533E4CCB316}"/>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0 2 2" xfId="23881" xr:uid="{C8F95D6C-86EC-47EC-AD4B-EF74D0AF1458}"/>
    <cellStyle name="Currency 3 2 2 10 2 3" xfId="15452" xr:uid="{06C5DEE5-D225-4821-B5EA-5937748AC5FA}"/>
    <cellStyle name="Currency 3 2 2 10 2 4" xfId="32309" xr:uid="{22E45A45-1407-4AAF-BD69-3D874328BF3B}"/>
    <cellStyle name="Currency 3 2 2 10 3" xfId="19663" xr:uid="{AEF6994A-4F5A-47BF-8E92-4A92D7FC8606}"/>
    <cellStyle name="Currency 3 2 2 10 4" xfId="11234" xr:uid="{1A22B442-2A2A-46A2-9FB9-12B7062692EE}"/>
    <cellStyle name="Currency 3 2 2 10 5" xfId="28092" xr:uid="{2E3D6BDB-BD9A-4E59-8388-1AC9AE47ACA0}"/>
    <cellStyle name="Currency 3 2 2 11" xfId="4634" xr:uid="{00000000-0005-0000-0000-0000A50A0000}"/>
    <cellStyle name="Currency 3 2 2 11 2" xfId="21498" xr:uid="{E8A55A85-80C8-4A8E-98F9-7216907231E4}"/>
    <cellStyle name="Currency 3 2 2 11 3" xfId="13069" xr:uid="{2F6863E2-4993-4C8F-AA89-62BBB0BBE881}"/>
    <cellStyle name="Currency 3 2 2 11 4" xfId="29926" xr:uid="{D3A892D6-95DF-4CA5-949F-83E23FADD11D}"/>
    <cellStyle name="Currency 3 2 2 12" xfId="17280" xr:uid="{50555A57-3261-4689-88C1-3DF518A24258}"/>
    <cellStyle name="Currency 3 2 2 13" xfId="8851" xr:uid="{C7C20E0E-2F1D-4DE2-8141-F086FF6BA9A0}"/>
    <cellStyle name="Currency 3 2 2 14" xfId="25709" xr:uid="{4DB8D3D4-EB66-4D91-BFF6-345FF679C385}"/>
    <cellStyle name="Currency 3 2 2 2" xfId="179" xr:uid="{00000000-0005-0000-0000-0000A60A0000}"/>
    <cellStyle name="Currency 3 2 2 2 10" xfId="4635" xr:uid="{00000000-0005-0000-0000-0000A70A0000}"/>
    <cellStyle name="Currency 3 2 2 2 10 2" xfId="21499" xr:uid="{A7CFA128-4BEC-46A0-80A3-E8838315D746}"/>
    <cellStyle name="Currency 3 2 2 2 10 3" xfId="13070" xr:uid="{01AFBA5C-6A71-4C12-9A38-D0B3E549CFA3}"/>
    <cellStyle name="Currency 3 2 2 2 10 4" xfId="29927" xr:uid="{844D9B57-57D3-4888-9517-F46AD490896F}"/>
    <cellStyle name="Currency 3 2 2 2 11" xfId="17281" xr:uid="{E4DC84A0-8BD9-4A2E-98DA-038ACD0EADA1}"/>
    <cellStyle name="Currency 3 2 2 2 12" xfId="8852" xr:uid="{EBA181F9-9E27-4123-973F-E1EFAFD92A77}"/>
    <cellStyle name="Currency 3 2 2 2 13" xfId="25710" xr:uid="{5978D5A0-F616-4BE7-87E1-90070B3A15CE}"/>
    <cellStyle name="Currency 3 2 2 2 2" xfId="180" xr:uid="{00000000-0005-0000-0000-0000A80A0000}"/>
    <cellStyle name="Currency 3 2 2 2 2 10" xfId="17282" xr:uid="{5FD286C9-0B94-4E1A-9E9A-6B3BE1DD2457}"/>
    <cellStyle name="Currency 3 2 2 2 2 11" xfId="8853" xr:uid="{3BF094A2-BE0D-4C32-8F31-7B5ECD0194A5}"/>
    <cellStyle name="Currency 3 2 2 2 2 12" xfId="25711" xr:uid="{FB34A194-2425-4FDB-AAB9-D83DA93FCFCA}"/>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2 2 2" xfId="24059" xr:uid="{CF9BA30C-34EC-4500-BECD-1A840F0C18E9}"/>
    <cellStyle name="Currency 3 2 2 2 2 2 2 2 3" xfId="15630" xr:uid="{218B70FB-96BC-4FBF-A1E3-759E3839F311}"/>
    <cellStyle name="Currency 3 2 2 2 2 2 2 2 4" xfId="32487" xr:uid="{2D760618-69AC-4BA3-9067-323FFF1E8D20}"/>
    <cellStyle name="Currency 3 2 2 2 2 2 2 3" xfId="19841" xr:uid="{00571114-54BC-4E62-92E1-13BF03062E8A}"/>
    <cellStyle name="Currency 3 2 2 2 2 2 2 4" xfId="11412" xr:uid="{685DF863-6C71-4D24-94BA-03C631F72A0C}"/>
    <cellStyle name="Currency 3 2 2 2 2 2 2 5" xfId="28270" xr:uid="{ECE5AAC9-0B8E-4FAA-9074-73BE8AC746CB}"/>
    <cellStyle name="Currency 3 2 2 2 2 2 3" xfId="5050" xr:uid="{00000000-0005-0000-0000-0000AC0A0000}"/>
    <cellStyle name="Currency 3 2 2 2 2 2 3 2" xfId="21914" xr:uid="{9AB6FD27-6BC3-418E-AB2A-60041351F3EB}"/>
    <cellStyle name="Currency 3 2 2 2 2 2 3 3" xfId="13485" xr:uid="{966DA5BD-1F0E-4566-A78E-1358C5EA6C78}"/>
    <cellStyle name="Currency 3 2 2 2 2 2 3 4" xfId="30342" xr:uid="{E0F9324D-C9B5-4C8E-B744-1F980EA9F83E}"/>
    <cellStyle name="Currency 3 2 2 2 2 2 4" xfId="17696" xr:uid="{F5FFDAC1-5800-4195-B680-9926646F79C8}"/>
    <cellStyle name="Currency 3 2 2 2 2 2 5" xfId="9267" xr:uid="{262632ED-1396-460B-AF9F-AAAD90C2EDD8}"/>
    <cellStyle name="Currency 3 2 2 2 2 2 6" xfId="26125" xr:uid="{E3336776-DAA7-4124-B669-B4BC7485246E}"/>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2 2 2" xfId="24472" xr:uid="{FFFAA2FC-99F4-4280-AD00-8217F93358A8}"/>
    <cellStyle name="Currency 3 2 2 2 2 3 2 2 3" xfId="16043" xr:uid="{88C5FC4F-D2EC-4AAD-9240-EAF1A1A4252F}"/>
    <cellStyle name="Currency 3 2 2 2 2 3 2 2 4" xfId="32900" xr:uid="{0CF9AC9D-3602-455F-8350-FA3679334CBF}"/>
    <cellStyle name="Currency 3 2 2 2 2 3 2 3" xfId="20254" xr:uid="{4CC9B7DE-4BB9-401C-94A4-7133846140C8}"/>
    <cellStyle name="Currency 3 2 2 2 2 3 2 4" xfId="11825" xr:uid="{4BF02AA2-3B57-413A-9DA6-5AB6FAD50BDD}"/>
    <cellStyle name="Currency 3 2 2 2 2 3 2 5" xfId="28683" xr:uid="{CB2F4CD7-409C-45D9-B00C-1459083DD2C3}"/>
    <cellStyle name="Currency 3 2 2 2 2 3 3" xfId="5463" xr:uid="{00000000-0005-0000-0000-0000B00A0000}"/>
    <cellStyle name="Currency 3 2 2 2 2 3 3 2" xfId="22327" xr:uid="{B02224FD-CE92-4E01-9118-68381F591DBB}"/>
    <cellStyle name="Currency 3 2 2 2 2 3 3 3" xfId="13898" xr:uid="{36F160B0-843A-4498-9072-43C2459906B6}"/>
    <cellStyle name="Currency 3 2 2 2 2 3 3 4" xfId="30755" xr:uid="{D3C618A4-FE2B-4D42-A299-41D1BAFB9787}"/>
    <cellStyle name="Currency 3 2 2 2 2 3 4" xfId="18109" xr:uid="{1644823B-ADE4-4678-8CE9-0310AD754E4A}"/>
    <cellStyle name="Currency 3 2 2 2 2 3 5" xfId="9680" xr:uid="{7D27F42D-FC2B-4588-9ADA-8BFC6FF6AC50}"/>
    <cellStyle name="Currency 3 2 2 2 2 3 6" xfId="26538" xr:uid="{3E99163C-5E9D-4EC1-9B1C-DFD1667EF4FE}"/>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2 2 2" xfId="24885" xr:uid="{17F56318-3DE7-4988-96A0-12102E9A9FFA}"/>
    <cellStyle name="Currency 3 2 2 2 2 4 2 2 3" xfId="16456" xr:uid="{7BBD2F5E-6137-490E-8B3E-A00269473A5F}"/>
    <cellStyle name="Currency 3 2 2 2 2 4 2 2 4" xfId="33313" xr:uid="{EF555AB2-3D6A-413D-A7F8-0B31E4DAC4F1}"/>
    <cellStyle name="Currency 3 2 2 2 2 4 2 3" xfId="20667" xr:uid="{FA46A252-AA4D-4258-B0EF-D58A98932EF5}"/>
    <cellStyle name="Currency 3 2 2 2 2 4 2 4" xfId="12238" xr:uid="{0B9DB2DF-8D49-46DE-97E1-BC03FCDBD676}"/>
    <cellStyle name="Currency 3 2 2 2 2 4 2 5" xfId="29096" xr:uid="{4A25F0CC-80A0-424F-9E0B-AED91BF3920E}"/>
    <cellStyle name="Currency 3 2 2 2 2 4 3" xfId="5876" xr:uid="{00000000-0005-0000-0000-0000B40A0000}"/>
    <cellStyle name="Currency 3 2 2 2 2 4 3 2" xfId="22740" xr:uid="{90CD09AE-9B9F-4F52-A70B-7564B96CD0CA}"/>
    <cellStyle name="Currency 3 2 2 2 2 4 3 3" xfId="14311" xr:uid="{87BEFDFF-64B4-4E21-BE33-D3DA48DD4809}"/>
    <cellStyle name="Currency 3 2 2 2 2 4 3 4" xfId="31168" xr:uid="{AB7D739E-2DCC-4D78-966A-F0A68F1FA63B}"/>
    <cellStyle name="Currency 3 2 2 2 2 4 4" xfId="18522" xr:uid="{D77391AF-CB0A-44C3-8CDB-51A97C77C4B4}"/>
    <cellStyle name="Currency 3 2 2 2 2 4 5" xfId="10093" xr:uid="{E619EFBD-FBFC-417E-8854-13BC0523F095}"/>
    <cellStyle name="Currency 3 2 2 2 2 4 6" xfId="26951" xr:uid="{D3AF6E0E-D7F5-4BC5-BAF0-787E2EEB27E5}"/>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2 2 2" xfId="25298" xr:uid="{F235D3DF-48EB-4712-B944-D8FED0DC16A3}"/>
    <cellStyle name="Currency 3 2 2 2 2 5 2 2 3" xfId="16869" xr:uid="{84A996B4-2E35-4ACA-BA41-CFE14C6F2198}"/>
    <cellStyle name="Currency 3 2 2 2 2 5 2 2 4" xfId="33726" xr:uid="{4B57300D-3925-42BD-A425-5DFB1E5CCD86}"/>
    <cellStyle name="Currency 3 2 2 2 2 5 2 3" xfId="21080" xr:uid="{72D8C01B-55C9-44EF-9731-C88C77469E7E}"/>
    <cellStyle name="Currency 3 2 2 2 2 5 2 4" xfId="12651" xr:uid="{9A3A50B6-37E9-4B6E-9DDB-06C4FC4A4768}"/>
    <cellStyle name="Currency 3 2 2 2 2 5 2 5" xfId="29509" xr:uid="{E906D8F6-BE7E-4591-AE64-782417AE180C}"/>
    <cellStyle name="Currency 3 2 2 2 2 5 3" xfId="6289" xr:uid="{00000000-0005-0000-0000-0000B80A0000}"/>
    <cellStyle name="Currency 3 2 2 2 2 5 3 2" xfId="23153" xr:uid="{DAFC8464-3A5F-4328-9DB6-C6F444C04277}"/>
    <cellStyle name="Currency 3 2 2 2 2 5 3 3" xfId="14724" xr:uid="{A99996C2-A7A0-4FC0-9403-87690A84DDAD}"/>
    <cellStyle name="Currency 3 2 2 2 2 5 3 4" xfId="31581" xr:uid="{5C948CD8-A5B9-432D-A658-797D4D43899E}"/>
    <cellStyle name="Currency 3 2 2 2 2 5 4" xfId="18935" xr:uid="{DA5B08A4-D27A-45CB-858E-92B7F6123EAC}"/>
    <cellStyle name="Currency 3 2 2 2 2 5 5" xfId="10506" xr:uid="{5E2AD899-7CCD-4B5F-8EA4-53B8EE60ACDD}"/>
    <cellStyle name="Currency 3 2 2 2 2 5 6" xfId="27364" xr:uid="{150F23BC-F842-4774-8425-15B1672DE515}"/>
    <cellStyle name="Currency 3 2 2 2 2 6" xfId="2417" xr:uid="{00000000-0005-0000-0000-0000B90A0000}"/>
    <cellStyle name="Currency 3 2 2 2 2 6 2" xfId="6702" xr:uid="{00000000-0005-0000-0000-0000BA0A0000}"/>
    <cellStyle name="Currency 3 2 2 2 2 6 2 2" xfId="23566" xr:uid="{C1A16337-854A-45A0-BF42-9245472A33AF}"/>
    <cellStyle name="Currency 3 2 2 2 2 6 2 3" xfId="15137" xr:uid="{B19E7C9D-214C-40DA-B53A-855017401136}"/>
    <cellStyle name="Currency 3 2 2 2 2 6 2 4" xfId="31994" xr:uid="{D4502168-4F7C-4CE3-912B-B65CA7230966}"/>
    <cellStyle name="Currency 3 2 2 2 2 6 3" xfId="19348" xr:uid="{50030179-BA7E-4279-A3ED-CB1B54C54F8F}"/>
    <cellStyle name="Currency 3 2 2 2 2 6 4" xfId="10919" xr:uid="{4921D982-C752-4755-80E5-3982E0C5BC0B}"/>
    <cellStyle name="Currency 3 2 2 2 2 6 5" xfId="27777" xr:uid="{3DE3F1EE-78AC-4EB8-8FB9-4AA37F9C1ACF}"/>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8 2 2" xfId="23883" xr:uid="{A374808D-3B2E-41CA-9101-1F4B6E5BF228}"/>
    <cellStyle name="Currency 3 2 2 2 2 8 2 3" xfId="15454" xr:uid="{BDEF3A8C-B064-4DFB-940D-E77CC6CAE790}"/>
    <cellStyle name="Currency 3 2 2 2 2 8 2 4" xfId="32311" xr:uid="{36C4B88C-2A63-43D1-AD24-4A365715AB12}"/>
    <cellStyle name="Currency 3 2 2 2 2 8 3" xfId="19665" xr:uid="{5A317207-C029-49C4-9E78-7ABC15770638}"/>
    <cellStyle name="Currency 3 2 2 2 2 8 4" xfId="11236" xr:uid="{82630906-EFCF-49C8-9EDB-4690FD70E09A}"/>
    <cellStyle name="Currency 3 2 2 2 2 8 5" xfId="28094" xr:uid="{D74315B9-41CF-4730-A629-E75EBA3816BE}"/>
    <cellStyle name="Currency 3 2 2 2 2 9" xfId="4636" xr:uid="{00000000-0005-0000-0000-0000BE0A0000}"/>
    <cellStyle name="Currency 3 2 2 2 2 9 2" xfId="21500" xr:uid="{6969EA21-DC36-4651-A2B3-7A0FC99D5B14}"/>
    <cellStyle name="Currency 3 2 2 2 2 9 3" xfId="13071" xr:uid="{ED161010-1B9F-40C7-9BBE-5B10CF3E940E}"/>
    <cellStyle name="Currency 3 2 2 2 2 9 4" xfId="29928" xr:uid="{A0AF1245-57DC-49B2-8C60-18A2849115BC}"/>
    <cellStyle name="Currency 3 2 2 2 3" xfId="710" xr:uid="{00000000-0005-0000-0000-0000BF0A0000}"/>
    <cellStyle name="Currency 3 2 2 2 3 2" xfId="2971" xr:uid="{00000000-0005-0000-0000-0000C00A0000}"/>
    <cellStyle name="Currency 3 2 2 2 3 2 2" xfId="7194" xr:uid="{00000000-0005-0000-0000-0000C10A0000}"/>
    <cellStyle name="Currency 3 2 2 2 3 2 2 2" xfId="24058" xr:uid="{F14A1FC3-2B45-4EDA-BCB5-77D863A1C503}"/>
    <cellStyle name="Currency 3 2 2 2 3 2 2 3" xfId="15629" xr:uid="{C88118D3-5C1F-4627-B494-5691C7E9B939}"/>
    <cellStyle name="Currency 3 2 2 2 3 2 2 4" xfId="32486" xr:uid="{1A4E60CC-8613-44B8-B076-B445F77D9258}"/>
    <cellStyle name="Currency 3 2 2 2 3 2 3" xfId="19840" xr:uid="{07D48E53-1E07-4C47-B839-CDADE8BFAD46}"/>
    <cellStyle name="Currency 3 2 2 2 3 2 4" xfId="11411" xr:uid="{0BAA71C0-A19F-4BEA-94DC-37DC02D83B86}"/>
    <cellStyle name="Currency 3 2 2 2 3 2 5" xfId="28269" xr:uid="{DB37D2AA-9EC9-4B91-9B6D-008BDA32EA88}"/>
    <cellStyle name="Currency 3 2 2 2 3 3" xfId="5049" xr:uid="{00000000-0005-0000-0000-0000C20A0000}"/>
    <cellStyle name="Currency 3 2 2 2 3 3 2" xfId="21913" xr:uid="{621AE5BF-9B74-4EAE-81B0-4D03F15ECA41}"/>
    <cellStyle name="Currency 3 2 2 2 3 3 3" xfId="13484" xr:uid="{2D691AC7-290C-4463-AB28-8BDA343B9B23}"/>
    <cellStyle name="Currency 3 2 2 2 3 3 4" xfId="30341" xr:uid="{526B5313-ADFD-4028-89BB-856C49378F39}"/>
    <cellStyle name="Currency 3 2 2 2 3 4" xfId="17695" xr:uid="{C7CBA885-0532-4AE9-B726-C52C26879247}"/>
    <cellStyle name="Currency 3 2 2 2 3 5" xfId="9266" xr:uid="{4C25159A-07E1-4F0F-A400-2D95111B42E4}"/>
    <cellStyle name="Currency 3 2 2 2 3 6" xfId="26124" xr:uid="{676120DD-C4A6-432E-8090-A5EE1317F928}"/>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2 2 2" xfId="24471" xr:uid="{34DD4818-41A7-4624-BC1F-267C6C21A2ED}"/>
    <cellStyle name="Currency 3 2 2 2 4 2 2 3" xfId="16042" xr:uid="{B79EEBC0-AD9C-46DE-AE48-8E9F9B08B919}"/>
    <cellStyle name="Currency 3 2 2 2 4 2 2 4" xfId="32899" xr:uid="{6C00F474-10C0-4C84-9667-5C4606EBEF7F}"/>
    <cellStyle name="Currency 3 2 2 2 4 2 3" xfId="20253" xr:uid="{45C02695-4BFA-4B17-9137-EAC2A48E8BD3}"/>
    <cellStyle name="Currency 3 2 2 2 4 2 4" xfId="11824" xr:uid="{72A5D260-EB38-44EB-A985-FF40D5D91599}"/>
    <cellStyle name="Currency 3 2 2 2 4 2 5" xfId="28682" xr:uid="{544B9B42-9A15-45B8-AE9E-108F55CB7096}"/>
    <cellStyle name="Currency 3 2 2 2 4 3" xfId="5462" xr:uid="{00000000-0005-0000-0000-0000C60A0000}"/>
    <cellStyle name="Currency 3 2 2 2 4 3 2" xfId="22326" xr:uid="{E0362260-D1BF-47AA-AD8A-72091B422008}"/>
    <cellStyle name="Currency 3 2 2 2 4 3 3" xfId="13897" xr:uid="{DEFCFDD0-5FE8-47FB-B91D-BF8202084D20}"/>
    <cellStyle name="Currency 3 2 2 2 4 3 4" xfId="30754" xr:uid="{D7010604-5F15-4EDE-9DCC-32C47C627DE0}"/>
    <cellStyle name="Currency 3 2 2 2 4 4" xfId="18108" xr:uid="{F683EA97-0752-4903-9F78-093A8CB9CFA2}"/>
    <cellStyle name="Currency 3 2 2 2 4 5" xfId="9679" xr:uid="{CC6810C3-C33C-4897-A1D4-B2B066531D24}"/>
    <cellStyle name="Currency 3 2 2 2 4 6" xfId="26537" xr:uid="{77176F67-EC0E-4847-B010-A1D9CCE3F019}"/>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2 2 2" xfId="24884" xr:uid="{56FC7907-26DC-486A-B6E5-5C3C46A0C915}"/>
    <cellStyle name="Currency 3 2 2 2 5 2 2 3" xfId="16455" xr:uid="{FDCD74AB-8D0A-458C-A2CB-95F92219C147}"/>
    <cellStyle name="Currency 3 2 2 2 5 2 2 4" xfId="33312" xr:uid="{0786EA20-6CF7-413A-98E9-0C7DCB3F707A}"/>
    <cellStyle name="Currency 3 2 2 2 5 2 3" xfId="20666" xr:uid="{D8AD0DFB-8851-4B27-83E1-8F0221867C16}"/>
    <cellStyle name="Currency 3 2 2 2 5 2 4" xfId="12237" xr:uid="{8F24D105-CE6E-466A-89A8-958D5D6E2C5C}"/>
    <cellStyle name="Currency 3 2 2 2 5 2 5" xfId="29095" xr:uid="{89C66157-AEC5-4587-9CDF-01211DB8E205}"/>
    <cellStyle name="Currency 3 2 2 2 5 3" xfId="5875" xr:uid="{00000000-0005-0000-0000-0000CA0A0000}"/>
    <cellStyle name="Currency 3 2 2 2 5 3 2" xfId="22739" xr:uid="{63D6BCF6-A7DE-448B-9618-EE2D5912B131}"/>
    <cellStyle name="Currency 3 2 2 2 5 3 3" xfId="14310" xr:uid="{EAA104E1-E679-4877-9724-4FFC787436F1}"/>
    <cellStyle name="Currency 3 2 2 2 5 3 4" xfId="31167" xr:uid="{DF289A39-36EB-4FDD-B62F-D8320199B795}"/>
    <cellStyle name="Currency 3 2 2 2 5 4" xfId="18521" xr:uid="{BBF6048A-6574-454A-879A-174F6D2B988A}"/>
    <cellStyle name="Currency 3 2 2 2 5 5" xfId="10092" xr:uid="{9DEB5CF7-CFDD-4CE2-B156-D84DB3D48857}"/>
    <cellStyle name="Currency 3 2 2 2 5 6" xfId="26950" xr:uid="{AEC740CD-90D2-4752-8F40-B57B066EADEF}"/>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2 2 2" xfId="25297" xr:uid="{172E175E-0FD6-4361-B0D7-4017363B4515}"/>
    <cellStyle name="Currency 3 2 2 2 6 2 2 3" xfId="16868" xr:uid="{B448B98B-87C1-4DF1-B10A-136C12390FBC}"/>
    <cellStyle name="Currency 3 2 2 2 6 2 2 4" xfId="33725" xr:uid="{5881C209-CA06-4657-85DC-FBFD69D04B48}"/>
    <cellStyle name="Currency 3 2 2 2 6 2 3" xfId="21079" xr:uid="{98ACA1FA-0CF7-40E8-9B7D-0B1E8436CC2E}"/>
    <cellStyle name="Currency 3 2 2 2 6 2 4" xfId="12650" xr:uid="{E97F46E0-CC16-48E2-8F55-C0C909D1B5B9}"/>
    <cellStyle name="Currency 3 2 2 2 6 2 5" xfId="29508" xr:uid="{58C5D4CC-763F-48F3-BBE9-3ECCBB94D495}"/>
    <cellStyle name="Currency 3 2 2 2 6 3" xfId="6288" xr:uid="{00000000-0005-0000-0000-0000CE0A0000}"/>
    <cellStyle name="Currency 3 2 2 2 6 3 2" xfId="23152" xr:uid="{914ADC6F-2253-4777-93E4-0CBECA5E39DA}"/>
    <cellStyle name="Currency 3 2 2 2 6 3 3" xfId="14723" xr:uid="{65251251-1000-4711-9A87-70268118D1D5}"/>
    <cellStyle name="Currency 3 2 2 2 6 3 4" xfId="31580" xr:uid="{F534D18B-8C11-41DB-9943-C6049E764C72}"/>
    <cellStyle name="Currency 3 2 2 2 6 4" xfId="18934" xr:uid="{0080FA14-D456-46FD-A70F-50A21A8BC136}"/>
    <cellStyle name="Currency 3 2 2 2 6 5" xfId="10505" xr:uid="{70D4FA24-2293-48EE-8615-F52A83F950FA}"/>
    <cellStyle name="Currency 3 2 2 2 6 6" xfId="27363" xr:uid="{CB289A84-1AC4-4014-B306-6BB925D58CC1}"/>
    <cellStyle name="Currency 3 2 2 2 7" xfId="2416" xr:uid="{00000000-0005-0000-0000-0000CF0A0000}"/>
    <cellStyle name="Currency 3 2 2 2 7 2" xfId="6701" xr:uid="{00000000-0005-0000-0000-0000D00A0000}"/>
    <cellStyle name="Currency 3 2 2 2 7 2 2" xfId="23565" xr:uid="{D6EC1328-8003-4979-AF0C-24F1D63E8AAC}"/>
    <cellStyle name="Currency 3 2 2 2 7 2 3" xfId="15136" xr:uid="{D963D80A-8F6E-4D94-91F7-532B104CDA39}"/>
    <cellStyle name="Currency 3 2 2 2 7 2 4" xfId="31993" xr:uid="{3CCD445D-E208-47D9-A89A-DF150833B4AD}"/>
    <cellStyle name="Currency 3 2 2 2 7 3" xfId="19347" xr:uid="{E795B392-21FD-469A-A750-968808D01E4D}"/>
    <cellStyle name="Currency 3 2 2 2 7 4" xfId="10918" xr:uid="{641D7D82-E30E-40B7-B1B7-3FFB707ABFFB}"/>
    <cellStyle name="Currency 3 2 2 2 7 5" xfId="27776" xr:uid="{7D6A5E7E-D9EA-4235-8419-E000EE2C76F8}"/>
    <cellStyle name="Currency 3 2 2 2 8" xfId="2713" xr:uid="{00000000-0005-0000-0000-0000D10A0000}"/>
    <cellStyle name="Currency 3 2 2 2 9" xfId="2794" xr:uid="{00000000-0005-0000-0000-0000D20A0000}"/>
    <cellStyle name="Currency 3 2 2 2 9 2" xfId="7018" xr:uid="{00000000-0005-0000-0000-0000D30A0000}"/>
    <cellStyle name="Currency 3 2 2 2 9 2 2" xfId="23882" xr:uid="{D03C8956-A8C2-43F7-8534-03D04DCBBB0D}"/>
    <cellStyle name="Currency 3 2 2 2 9 2 3" xfId="15453" xr:uid="{309792C9-CA33-4587-BBCA-D537DB98571B}"/>
    <cellStyle name="Currency 3 2 2 2 9 2 4" xfId="32310" xr:uid="{5992FD92-998E-4029-86C0-BF0A8DE0EC2A}"/>
    <cellStyle name="Currency 3 2 2 2 9 3" xfId="19664" xr:uid="{8CE61C30-E029-48C5-98D9-0AE13713F32F}"/>
    <cellStyle name="Currency 3 2 2 2 9 4" xfId="11235" xr:uid="{8DBB3724-E5AF-4128-9A99-C93E817E16D4}"/>
    <cellStyle name="Currency 3 2 2 2 9 5" xfId="28093" xr:uid="{BC79D486-3EEF-44FA-896A-8B4365E40AF6}"/>
    <cellStyle name="Currency 3 2 2 3" xfId="181" xr:uid="{00000000-0005-0000-0000-0000D40A0000}"/>
    <cellStyle name="Currency 3 2 2 3 10" xfId="17283" xr:uid="{28649FAD-BB87-470F-B48A-8A3E2CA35900}"/>
    <cellStyle name="Currency 3 2 2 3 11" xfId="8854" xr:uid="{09475758-F50D-41B5-BB24-83F07965A77F}"/>
    <cellStyle name="Currency 3 2 2 3 12" xfId="25712" xr:uid="{6B28536D-273D-4D37-B315-C26B03D55A92}"/>
    <cellStyle name="Currency 3 2 2 3 2" xfId="712" xr:uid="{00000000-0005-0000-0000-0000D50A0000}"/>
    <cellStyle name="Currency 3 2 2 3 2 2" xfId="2973" xr:uid="{00000000-0005-0000-0000-0000D60A0000}"/>
    <cellStyle name="Currency 3 2 2 3 2 2 2" xfId="7196" xr:uid="{00000000-0005-0000-0000-0000D70A0000}"/>
    <cellStyle name="Currency 3 2 2 3 2 2 2 2" xfId="24060" xr:uid="{737027F8-AB59-4015-8383-1A74754D1C08}"/>
    <cellStyle name="Currency 3 2 2 3 2 2 2 3" xfId="15631" xr:uid="{C89FBA83-2CAF-4882-91C9-848E949F8D21}"/>
    <cellStyle name="Currency 3 2 2 3 2 2 2 4" xfId="32488" xr:uid="{44598CC6-2712-4669-AEEE-442FEB7CDD5D}"/>
    <cellStyle name="Currency 3 2 2 3 2 2 3" xfId="19842" xr:uid="{D79D8084-7947-46D7-B5B7-9F4E4DDEA95C}"/>
    <cellStyle name="Currency 3 2 2 3 2 2 4" xfId="11413" xr:uid="{98971F8E-626C-4240-AAC1-2B71AB93742E}"/>
    <cellStyle name="Currency 3 2 2 3 2 2 5" xfId="28271" xr:uid="{383EFCA3-0F80-4463-8CA7-6C96D8304120}"/>
    <cellStyle name="Currency 3 2 2 3 2 3" xfId="5051" xr:uid="{00000000-0005-0000-0000-0000D80A0000}"/>
    <cellStyle name="Currency 3 2 2 3 2 3 2" xfId="21915" xr:uid="{9D589912-EBD5-4089-A4CC-2A60E2293C0B}"/>
    <cellStyle name="Currency 3 2 2 3 2 3 3" xfId="13486" xr:uid="{D6CE2715-4770-437D-9F3E-535070409105}"/>
    <cellStyle name="Currency 3 2 2 3 2 3 4" xfId="30343" xr:uid="{7DC887E7-3F78-4EF7-BAD5-C08F454470BD}"/>
    <cellStyle name="Currency 3 2 2 3 2 4" xfId="17697" xr:uid="{F8037A1C-12E9-41E4-8822-CDD960A672EA}"/>
    <cellStyle name="Currency 3 2 2 3 2 5" xfId="9268" xr:uid="{F86647AA-79BE-4BAA-92B4-F61BDAA3BADD}"/>
    <cellStyle name="Currency 3 2 2 3 2 6" xfId="26126" xr:uid="{35F44597-48A0-4CC3-801B-8A23EF0E13A9}"/>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2 2 2" xfId="24473" xr:uid="{7FCC8A18-C070-4214-BE26-463F5E63A7D7}"/>
    <cellStyle name="Currency 3 2 2 3 3 2 2 3" xfId="16044" xr:uid="{98CCF7DD-314C-4426-91E7-77E23BC5C3CF}"/>
    <cellStyle name="Currency 3 2 2 3 3 2 2 4" xfId="32901" xr:uid="{70FE6A0F-920B-4B81-AEE1-FBFF93C5D98E}"/>
    <cellStyle name="Currency 3 2 2 3 3 2 3" xfId="20255" xr:uid="{3DBE87D6-3C0F-43F3-866D-3CA867156516}"/>
    <cellStyle name="Currency 3 2 2 3 3 2 4" xfId="11826" xr:uid="{5BC9D21C-22AC-40B9-BA45-CB27CF90599D}"/>
    <cellStyle name="Currency 3 2 2 3 3 2 5" xfId="28684" xr:uid="{8E081179-7E60-49B8-9A01-7CC9E8FFC337}"/>
    <cellStyle name="Currency 3 2 2 3 3 3" xfId="5464" xr:uid="{00000000-0005-0000-0000-0000DC0A0000}"/>
    <cellStyle name="Currency 3 2 2 3 3 3 2" xfId="22328" xr:uid="{C04942C9-6364-4F34-AA6B-E2BDF16B91B0}"/>
    <cellStyle name="Currency 3 2 2 3 3 3 3" xfId="13899" xr:uid="{C108E535-CF5B-43C3-91EA-52A427543AFD}"/>
    <cellStyle name="Currency 3 2 2 3 3 3 4" xfId="30756" xr:uid="{8774F930-DE1B-477A-8A85-7B26A0A25D36}"/>
    <cellStyle name="Currency 3 2 2 3 3 4" xfId="18110" xr:uid="{F97E20E6-3F2C-42EA-949D-CBA0A240753A}"/>
    <cellStyle name="Currency 3 2 2 3 3 5" xfId="9681" xr:uid="{EF3D74DF-E2E1-4C3E-80E6-C9658516FEF4}"/>
    <cellStyle name="Currency 3 2 2 3 3 6" xfId="26539" xr:uid="{C530D7ED-2870-4465-AE2C-E26DB4E8B84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2 2 2" xfId="24886" xr:uid="{5FA5EDC2-3D03-4460-97AB-DEDFF693F5C1}"/>
    <cellStyle name="Currency 3 2 2 3 4 2 2 3" xfId="16457" xr:uid="{3B870697-311F-452F-89A8-B2FCC9474CC0}"/>
    <cellStyle name="Currency 3 2 2 3 4 2 2 4" xfId="33314" xr:uid="{32B55635-051D-4D18-B455-3991E2050EB9}"/>
    <cellStyle name="Currency 3 2 2 3 4 2 3" xfId="20668" xr:uid="{A59F9270-A300-48C9-9E62-2BE65197B065}"/>
    <cellStyle name="Currency 3 2 2 3 4 2 4" xfId="12239" xr:uid="{19E6DC30-5329-49B4-94DB-839374D18199}"/>
    <cellStyle name="Currency 3 2 2 3 4 2 5" xfId="29097" xr:uid="{71A347CB-FB83-4347-B843-D3D32A4DE3CE}"/>
    <cellStyle name="Currency 3 2 2 3 4 3" xfId="5877" xr:uid="{00000000-0005-0000-0000-0000E00A0000}"/>
    <cellStyle name="Currency 3 2 2 3 4 3 2" xfId="22741" xr:uid="{EB4750F3-5286-4CDE-92A1-6948A4D96672}"/>
    <cellStyle name="Currency 3 2 2 3 4 3 3" xfId="14312" xr:uid="{6B806EB5-F72A-4224-9EA6-89D0FD17BAE7}"/>
    <cellStyle name="Currency 3 2 2 3 4 3 4" xfId="31169" xr:uid="{F000501A-D307-457E-ADE5-3C7A2CE19FF6}"/>
    <cellStyle name="Currency 3 2 2 3 4 4" xfId="18523" xr:uid="{A658E57C-6A84-48D2-B942-98B3CE754301}"/>
    <cellStyle name="Currency 3 2 2 3 4 5" xfId="10094" xr:uid="{5AE2168A-A6E6-4401-9502-116832894BD1}"/>
    <cellStyle name="Currency 3 2 2 3 4 6" xfId="26952" xr:uid="{D53FAC56-795B-47BA-850E-F4B75BF8D787}"/>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2 2 2" xfId="25299" xr:uid="{B936A947-0843-4267-8450-98DE7B68D57F}"/>
    <cellStyle name="Currency 3 2 2 3 5 2 2 3" xfId="16870" xr:uid="{992E1F24-7BBA-4B74-90B6-1111B12D050E}"/>
    <cellStyle name="Currency 3 2 2 3 5 2 2 4" xfId="33727" xr:uid="{30B9574F-3A99-4C1D-906B-16B9D5F2684D}"/>
    <cellStyle name="Currency 3 2 2 3 5 2 3" xfId="21081" xr:uid="{2C8D42E2-0D3D-409B-8E8B-9759719F0813}"/>
    <cellStyle name="Currency 3 2 2 3 5 2 4" xfId="12652" xr:uid="{64EBC93F-8514-446A-8191-748585DADD84}"/>
    <cellStyle name="Currency 3 2 2 3 5 2 5" xfId="29510" xr:uid="{55B6DD89-B300-43DB-9F0C-AB332757FDDA}"/>
    <cellStyle name="Currency 3 2 2 3 5 3" xfId="6290" xr:uid="{00000000-0005-0000-0000-0000E40A0000}"/>
    <cellStyle name="Currency 3 2 2 3 5 3 2" xfId="23154" xr:uid="{FEBF7505-F2AA-4767-AD6B-0CEB4406AD24}"/>
    <cellStyle name="Currency 3 2 2 3 5 3 3" xfId="14725" xr:uid="{9364DC61-D434-40B7-B7BD-203B2073C915}"/>
    <cellStyle name="Currency 3 2 2 3 5 3 4" xfId="31582" xr:uid="{D4A98AE8-0BCE-445B-8957-1422E4CC935F}"/>
    <cellStyle name="Currency 3 2 2 3 5 4" xfId="18936" xr:uid="{664B9841-C596-40EB-BC0A-B1CA4CA0A531}"/>
    <cellStyle name="Currency 3 2 2 3 5 5" xfId="10507" xr:uid="{616C8684-DD87-4C94-AB33-06D1B734A305}"/>
    <cellStyle name="Currency 3 2 2 3 5 6" xfId="27365" xr:uid="{02C1EE2C-C8DB-4209-8AD2-05D84AC56992}"/>
    <cellStyle name="Currency 3 2 2 3 6" xfId="2418" xr:uid="{00000000-0005-0000-0000-0000E50A0000}"/>
    <cellStyle name="Currency 3 2 2 3 6 2" xfId="6703" xr:uid="{00000000-0005-0000-0000-0000E60A0000}"/>
    <cellStyle name="Currency 3 2 2 3 6 2 2" xfId="23567" xr:uid="{64A77485-E504-407D-959A-5077F4FCAD6F}"/>
    <cellStyle name="Currency 3 2 2 3 6 2 3" xfId="15138" xr:uid="{BE475C10-8A53-4D33-A4CB-FD769FDC61AB}"/>
    <cellStyle name="Currency 3 2 2 3 6 2 4" xfId="31995" xr:uid="{B1636BDE-E91A-4BD5-A9AE-82EC1666AC32}"/>
    <cellStyle name="Currency 3 2 2 3 6 3" xfId="19349" xr:uid="{51BC3ADB-901E-484A-AAFA-C659B9C6096A}"/>
    <cellStyle name="Currency 3 2 2 3 6 4" xfId="10920" xr:uid="{5EF7E98E-1251-403E-8D53-BBAF95BB6FF7}"/>
    <cellStyle name="Currency 3 2 2 3 6 5" xfId="27778" xr:uid="{2A21E3DF-B082-4EE2-BC9F-598180A3A721}"/>
    <cellStyle name="Currency 3 2 2 3 7" xfId="2715" xr:uid="{00000000-0005-0000-0000-0000E70A0000}"/>
    <cellStyle name="Currency 3 2 2 3 8" xfId="2796" xr:uid="{00000000-0005-0000-0000-0000E80A0000}"/>
    <cellStyle name="Currency 3 2 2 3 8 2" xfId="7020" xr:uid="{00000000-0005-0000-0000-0000E90A0000}"/>
    <cellStyle name="Currency 3 2 2 3 8 2 2" xfId="23884" xr:uid="{63DF3BE2-CFFE-4802-A9F2-243E1AEFD101}"/>
    <cellStyle name="Currency 3 2 2 3 8 2 3" xfId="15455" xr:uid="{39355C52-8F71-48DF-A5B2-C463776E6312}"/>
    <cellStyle name="Currency 3 2 2 3 8 2 4" xfId="32312" xr:uid="{F1B1E323-12BB-44C3-850C-2BFC8CE83665}"/>
    <cellStyle name="Currency 3 2 2 3 8 3" xfId="19666" xr:uid="{228D1267-CF39-47C4-A6DC-5D4F4B9B2D51}"/>
    <cellStyle name="Currency 3 2 2 3 8 4" xfId="11237" xr:uid="{C37EF9B9-7C69-4CDC-9E00-E567FB98A9BE}"/>
    <cellStyle name="Currency 3 2 2 3 8 5" xfId="28095" xr:uid="{34654C38-B97C-4D9F-A030-F17AAA5F235F}"/>
    <cellStyle name="Currency 3 2 2 3 9" xfId="4637" xr:uid="{00000000-0005-0000-0000-0000EA0A0000}"/>
    <cellStyle name="Currency 3 2 2 3 9 2" xfId="21501" xr:uid="{5CA69317-60AA-4BFB-8BF7-5B5F9A71E769}"/>
    <cellStyle name="Currency 3 2 2 3 9 3" xfId="13072" xr:uid="{DFE716EB-152A-46FD-8DA7-C60EC9457ABB}"/>
    <cellStyle name="Currency 3 2 2 3 9 4" xfId="29929" xr:uid="{28AF391E-6751-4C30-92E3-10AE8336DA49}"/>
    <cellStyle name="Currency 3 2 2 4" xfId="709" xr:uid="{00000000-0005-0000-0000-0000EB0A0000}"/>
    <cellStyle name="Currency 3 2 2 4 2" xfId="2970" xr:uid="{00000000-0005-0000-0000-0000EC0A0000}"/>
    <cellStyle name="Currency 3 2 2 4 2 2" xfId="7193" xr:uid="{00000000-0005-0000-0000-0000ED0A0000}"/>
    <cellStyle name="Currency 3 2 2 4 2 2 2" xfId="24057" xr:uid="{8A320CF0-1573-47D4-AD9C-52F73099FF4F}"/>
    <cellStyle name="Currency 3 2 2 4 2 2 3" xfId="15628" xr:uid="{934E721A-A655-487C-A275-684A3586786D}"/>
    <cellStyle name="Currency 3 2 2 4 2 2 4" xfId="32485" xr:uid="{F8CD5A64-00D3-4DBC-8FE2-43CC0D6C2951}"/>
    <cellStyle name="Currency 3 2 2 4 2 3" xfId="19839" xr:uid="{248065C5-7BB8-4C22-A828-8D469D824443}"/>
    <cellStyle name="Currency 3 2 2 4 2 4" xfId="11410" xr:uid="{381D5E9D-3D2F-4010-AA9B-2A5E8EE2C042}"/>
    <cellStyle name="Currency 3 2 2 4 2 5" xfId="28268" xr:uid="{7A605B3A-FE68-4A60-80F3-C3326E71F497}"/>
    <cellStyle name="Currency 3 2 2 4 3" xfId="5048" xr:uid="{00000000-0005-0000-0000-0000EE0A0000}"/>
    <cellStyle name="Currency 3 2 2 4 3 2" xfId="21912" xr:uid="{657E8146-0122-466E-9ABB-B4E6D97F7C28}"/>
    <cellStyle name="Currency 3 2 2 4 3 3" xfId="13483" xr:uid="{98CFF207-5F08-44B6-AB00-96A8060B2997}"/>
    <cellStyle name="Currency 3 2 2 4 3 4" xfId="30340" xr:uid="{E0816105-E89B-4C63-99BB-664F10A86C11}"/>
    <cellStyle name="Currency 3 2 2 4 4" xfId="17694" xr:uid="{089A336F-4D8D-4F71-8C7C-8EB958219E44}"/>
    <cellStyle name="Currency 3 2 2 4 5" xfId="9265" xr:uid="{2B8AB864-F3E3-42F8-9A55-C8690EFCE136}"/>
    <cellStyle name="Currency 3 2 2 4 6" xfId="26123" xr:uid="{FF95D8CE-E732-4F82-8A79-BC6CBF961C6B}"/>
    <cellStyle name="Currency 3 2 2 5" xfId="1152" xr:uid="{00000000-0005-0000-0000-0000EF0A0000}"/>
    <cellStyle name="Currency 3 2 2 5 2" xfId="3383" xr:uid="{00000000-0005-0000-0000-0000F00A0000}"/>
    <cellStyle name="Currency 3 2 2 5 2 2" xfId="7606" xr:uid="{00000000-0005-0000-0000-0000F10A0000}"/>
    <cellStyle name="Currency 3 2 2 5 2 2 2" xfId="24470" xr:uid="{341EBC96-47DB-414C-93F0-27FD898E4485}"/>
    <cellStyle name="Currency 3 2 2 5 2 2 3" xfId="16041" xr:uid="{7E001862-AE44-46A4-9A32-AAF31289813D}"/>
    <cellStyle name="Currency 3 2 2 5 2 2 4" xfId="32898" xr:uid="{1844A113-ECBE-4F4F-A092-EFC388DB1E05}"/>
    <cellStyle name="Currency 3 2 2 5 2 3" xfId="20252" xr:uid="{5498057F-D3DD-4CB4-A355-4CEF973D5CF7}"/>
    <cellStyle name="Currency 3 2 2 5 2 4" xfId="11823" xr:uid="{AC41A7A1-FBF7-45A1-8A8E-710D5DCAC5F0}"/>
    <cellStyle name="Currency 3 2 2 5 2 5" xfId="28681" xr:uid="{9AE9328F-5A87-4098-826E-A0DF76C0CE9B}"/>
    <cellStyle name="Currency 3 2 2 5 3" xfId="5461" xr:uid="{00000000-0005-0000-0000-0000F20A0000}"/>
    <cellStyle name="Currency 3 2 2 5 3 2" xfId="22325" xr:uid="{4D2055DA-7EC6-453E-A9F1-9006609613FB}"/>
    <cellStyle name="Currency 3 2 2 5 3 3" xfId="13896" xr:uid="{47176B5E-71AB-43C9-BDF2-ECE36628E034}"/>
    <cellStyle name="Currency 3 2 2 5 3 4" xfId="30753" xr:uid="{DA9C08F3-5376-4BA7-88C3-E19A92C4899C}"/>
    <cellStyle name="Currency 3 2 2 5 4" xfId="18107" xr:uid="{34063E94-058B-4C5A-BCE6-2E36DCD2BB73}"/>
    <cellStyle name="Currency 3 2 2 5 5" xfId="9678" xr:uid="{080CC4E8-2350-45DB-8333-9B207567A20C}"/>
    <cellStyle name="Currency 3 2 2 5 6" xfId="26536" xr:uid="{97E83C30-82E2-416D-973E-9FE5CE5A4D5A}"/>
    <cellStyle name="Currency 3 2 2 6" xfId="1566" xr:uid="{00000000-0005-0000-0000-0000F30A0000}"/>
    <cellStyle name="Currency 3 2 2 6 2" xfId="3796" xr:uid="{00000000-0005-0000-0000-0000F40A0000}"/>
    <cellStyle name="Currency 3 2 2 6 2 2" xfId="8019" xr:uid="{00000000-0005-0000-0000-0000F50A0000}"/>
    <cellStyle name="Currency 3 2 2 6 2 2 2" xfId="24883" xr:uid="{9525FCE0-5CD3-479D-A8B6-8232CFBEF96F}"/>
    <cellStyle name="Currency 3 2 2 6 2 2 3" xfId="16454" xr:uid="{C78DC397-B5DD-49FA-9CA9-D6EA22DF230A}"/>
    <cellStyle name="Currency 3 2 2 6 2 2 4" xfId="33311" xr:uid="{D5BBACC8-BA14-4B6D-8FB6-89EC37753D74}"/>
    <cellStyle name="Currency 3 2 2 6 2 3" xfId="20665" xr:uid="{C3EC7F43-E764-40DE-B175-E91638DCB524}"/>
    <cellStyle name="Currency 3 2 2 6 2 4" xfId="12236" xr:uid="{312C6620-E117-41FA-BC18-82BF2D2E29AB}"/>
    <cellStyle name="Currency 3 2 2 6 2 5" xfId="29094" xr:uid="{3CED9A08-E648-4643-A592-5362BCE07F05}"/>
    <cellStyle name="Currency 3 2 2 6 3" xfId="5874" xr:uid="{00000000-0005-0000-0000-0000F60A0000}"/>
    <cellStyle name="Currency 3 2 2 6 3 2" xfId="22738" xr:uid="{2D6ACD83-4BC1-4126-9521-F6374C503D3D}"/>
    <cellStyle name="Currency 3 2 2 6 3 3" xfId="14309" xr:uid="{38C1F789-BBDE-43E6-A270-ABD2973A6AEC}"/>
    <cellStyle name="Currency 3 2 2 6 3 4" xfId="31166" xr:uid="{C384F89A-4A43-45C5-8D63-70416E9D00B6}"/>
    <cellStyle name="Currency 3 2 2 6 4" xfId="18520" xr:uid="{8C3B28B3-B607-4633-A3B2-CF389175A9CE}"/>
    <cellStyle name="Currency 3 2 2 6 5" xfId="10091" xr:uid="{87272D4D-7235-44D4-B8D0-DAD20CAAFEC8}"/>
    <cellStyle name="Currency 3 2 2 6 6" xfId="26949" xr:uid="{E3875695-136A-471B-94C8-A4586FB4128B}"/>
    <cellStyle name="Currency 3 2 2 7" xfId="1980" xr:uid="{00000000-0005-0000-0000-0000F70A0000}"/>
    <cellStyle name="Currency 3 2 2 7 2" xfId="4209" xr:uid="{00000000-0005-0000-0000-0000F80A0000}"/>
    <cellStyle name="Currency 3 2 2 7 2 2" xfId="8432" xr:uid="{00000000-0005-0000-0000-0000F90A0000}"/>
    <cellStyle name="Currency 3 2 2 7 2 2 2" xfId="25296" xr:uid="{87841BB9-A1A8-4EAB-A027-C9F87D1BB6F0}"/>
    <cellStyle name="Currency 3 2 2 7 2 2 3" xfId="16867" xr:uid="{4748EBB6-8521-48E2-ACE5-3E517CAB85C8}"/>
    <cellStyle name="Currency 3 2 2 7 2 2 4" xfId="33724" xr:uid="{E7594EE3-6BFC-4A30-B417-10494F1F89BA}"/>
    <cellStyle name="Currency 3 2 2 7 2 3" xfId="21078" xr:uid="{1666DCF1-6BAD-4AE0-8001-03F489125DEE}"/>
    <cellStyle name="Currency 3 2 2 7 2 4" xfId="12649" xr:uid="{27478D53-62BB-488D-96E1-04451035B008}"/>
    <cellStyle name="Currency 3 2 2 7 2 5" xfId="29507" xr:uid="{8F11A57B-AF16-4752-9CE8-F929DC504879}"/>
    <cellStyle name="Currency 3 2 2 7 3" xfId="6287" xr:uid="{00000000-0005-0000-0000-0000FA0A0000}"/>
    <cellStyle name="Currency 3 2 2 7 3 2" xfId="23151" xr:uid="{FAC22B4F-2B44-494D-9173-72C61CE6BDBE}"/>
    <cellStyle name="Currency 3 2 2 7 3 3" xfId="14722" xr:uid="{46F51ACA-C0D9-4C6A-B5E5-968298394263}"/>
    <cellStyle name="Currency 3 2 2 7 3 4" xfId="31579" xr:uid="{9D525C27-9277-411B-826E-644F2D6E568A}"/>
    <cellStyle name="Currency 3 2 2 7 4" xfId="18933" xr:uid="{3FA5A294-9721-4C31-9053-EA98DFB92013}"/>
    <cellStyle name="Currency 3 2 2 7 5" xfId="10504" xr:uid="{EBCE6902-0A4B-459E-A162-410FEF808E1F}"/>
    <cellStyle name="Currency 3 2 2 7 6" xfId="27362" xr:uid="{4B49C497-FBB0-4682-B4DF-B5EE53A42787}"/>
    <cellStyle name="Currency 3 2 2 8" xfId="2415" xr:uid="{00000000-0005-0000-0000-0000FB0A0000}"/>
    <cellStyle name="Currency 3 2 2 8 2" xfId="6700" xr:uid="{00000000-0005-0000-0000-0000FC0A0000}"/>
    <cellStyle name="Currency 3 2 2 8 2 2" xfId="23564" xr:uid="{DD6DD93E-D77A-43A9-A338-480933F2352E}"/>
    <cellStyle name="Currency 3 2 2 8 2 3" xfId="15135" xr:uid="{3219AEDF-DE00-4804-BCB9-2A0069C22FEC}"/>
    <cellStyle name="Currency 3 2 2 8 2 4" xfId="31992" xr:uid="{17D8B897-C6FA-42D6-9B94-FAEE524F4464}"/>
    <cellStyle name="Currency 3 2 2 8 3" xfId="19346" xr:uid="{9D4FD165-C9EB-47DB-88E9-C161D1670303}"/>
    <cellStyle name="Currency 3 2 2 8 4" xfId="10917" xr:uid="{47CF8CE6-8FCD-489A-8133-2B2338F284FB}"/>
    <cellStyle name="Currency 3 2 2 8 5" xfId="27775" xr:uid="{8E4A6887-C418-460F-84B9-4A83AE0C6D6E}"/>
    <cellStyle name="Currency 3 2 2 9" xfId="2712" xr:uid="{00000000-0005-0000-0000-0000FD0A0000}"/>
    <cellStyle name="Currency 3 2 3" xfId="182" xr:uid="{00000000-0005-0000-0000-0000FE0A0000}"/>
    <cellStyle name="Currency 3 2 3 10" xfId="4638" xr:uid="{00000000-0005-0000-0000-0000FF0A0000}"/>
    <cellStyle name="Currency 3 2 3 10 2" xfId="21502" xr:uid="{0FA14FFC-C3A4-431E-BAAF-0F9465D8DB29}"/>
    <cellStyle name="Currency 3 2 3 10 3" xfId="13073" xr:uid="{29DB0DC0-DFAF-4799-8F22-58EFF0639BD8}"/>
    <cellStyle name="Currency 3 2 3 10 4" xfId="29930" xr:uid="{D81A3B33-7784-462B-A501-8A0A97424BDE}"/>
    <cellStyle name="Currency 3 2 3 11" xfId="17284" xr:uid="{6F4E89A1-9C65-4101-99D1-1F04B5416818}"/>
    <cellStyle name="Currency 3 2 3 12" xfId="8855" xr:uid="{353D14C8-FC50-4FA1-ACB0-5BE469D4705E}"/>
    <cellStyle name="Currency 3 2 3 13" xfId="25713" xr:uid="{D3CCCC2C-977A-468A-AC2E-5876DAC32E8D}"/>
    <cellStyle name="Currency 3 2 3 2" xfId="183" xr:uid="{00000000-0005-0000-0000-0000000B0000}"/>
    <cellStyle name="Currency 3 2 3 2 10" xfId="17285" xr:uid="{23EA4A41-09BE-45EA-9EF0-138F5BEDF30B}"/>
    <cellStyle name="Currency 3 2 3 2 11" xfId="8856" xr:uid="{C6681F9D-C9BD-446F-AA0F-766867B2630A}"/>
    <cellStyle name="Currency 3 2 3 2 12" xfId="25714" xr:uid="{E5EF13DF-A512-4628-BCD9-C92BFA077E8C}"/>
    <cellStyle name="Currency 3 2 3 2 2" xfId="714" xr:uid="{00000000-0005-0000-0000-0000010B0000}"/>
    <cellStyle name="Currency 3 2 3 2 2 2" xfId="2975" xr:uid="{00000000-0005-0000-0000-0000020B0000}"/>
    <cellStyle name="Currency 3 2 3 2 2 2 2" xfId="7198" xr:uid="{00000000-0005-0000-0000-0000030B0000}"/>
    <cellStyle name="Currency 3 2 3 2 2 2 2 2" xfId="24062" xr:uid="{518E22BF-614F-420C-9768-1C635065E433}"/>
    <cellStyle name="Currency 3 2 3 2 2 2 2 3" xfId="15633" xr:uid="{9D649980-0964-467B-BF87-4AD4E0D41E64}"/>
    <cellStyle name="Currency 3 2 3 2 2 2 2 4" xfId="32490" xr:uid="{C27F6B05-4596-4C12-AD2C-F37E47E12A70}"/>
    <cellStyle name="Currency 3 2 3 2 2 2 3" xfId="19844" xr:uid="{DBB24805-C43C-4B5A-A3EB-00AC0DA5772B}"/>
    <cellStyle name="Currency 3 2 3 2 2 2 4" xfId="11415" xr:uid="{2A3A556C-1DA1-492E-80D5-872FFB291D27}"/>
    <cellStyle name="Currency 3 2 3 2 2 2 5" xfId="28273" xr:uid="{51573CE9-C2DA-480B-ADED-DFE3D2E20352}"/>
    <cellStyle name="Currency 3 2 3 2 2 3" xfId="5053" xr:uid="{00000000-0005-0000-0000-0000040B0000}"/>
    <cellStyle name="Currency 3 2 3 2 2 3 2" xfId="21917" xr:uid="{C3CA98B3-847E-4871-AD00-CB52914D4E39}"/>
    <cellStyle name="Currency 3 2 3 2 2 3 3" xfId="13488" xr:uid="{D436D39C-4C12-4A72-8105-08FF325A652D}"/>
    <cellStyle name="Currency 3 2 3 2 2 3 4" xfId="30345" xr:uid="{6C2A5A26-9ED0-452C-91A7-0CEDE48810C3}"/>
    <cellStyle name="Currency 3 2 3 2 2 4" xfId="17699" xr:uid="{635BF7CF-8506-49E3-A513-62E80D44CB71}"/>
    <cellStyle name="Currency 3 2 3 2 2 5" xfId="9270" xr:uid="{4BEE4150-F0DC-47B6-9524-05A8FBFE8C77}"/>
    <cellStyle name="Currency 3 2 3 2 2 6" xfId="26128" xr:uid="{242032CB-CCF8-4D86-9CBA-C01C0017398B}"/>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2 2 2" xfId="24475" xr:uid="{BBE05E91-54C4-4B68-8868-3AD74DE2C293}"/>
    <cellStyle name="Currency 3 2 3 2 3 2 2 3" xfId="16046" xr:uid="{B2CA2B98-C8B1-4CBF-8D6F-97A2AF12BE50}"/>
    <cellStyle name="Currency 3 2 3 2 3 2 2 4" xfId="32903" xr:uid="{18EFA76F-AF7A-4654-B54A-03EADAB54096}"/>
    <cellStyle name="Currency 3 2 3 2 3 2 3" xfId="20257" xr:uid="{355D7689-1AAE-4EFE-A735-3FB594F998F6}"/>
    <cellStyle name="Currency 3 2 3 2 3 2 4" xfId="11828" xr:uid="{CC2A1D10-07F8-4EEC-AE07-E97FEB7ABCB9}"/>
    <cellStyle name="Currency 3 2 3 2 3 2 5" xfId="28686" xr:uid="{B650EC32-0CAA-4967-8ED7-4AB2F0EB98C3}"/>
    <cellStyle name="Currency 3 2 3 2 3 3" xfId="5466" xr:uid="{00000000-0005-0000-0000-0000080B0000}"/>
    <cellStyle name="Currency 3 2 3 2 3 3 2" xfId="22330" xr:uid="{7F287EEC-7615-45ED-A256-506615D85069}"/>
    <cellStyle name="Currency 3 2 3 2 3 3 3" xfId="13901" xr:uid="{44B0108A-1654-41A3-B7C3-A1D15DFDB402}"/>
    <cellStyle name="Currency 3 2 3 2 3 3 4" xfId="30758" xr:uid="{22E7C44E-C46C-4AC1-B8A7-F8553A7CDB6F}"/>
    <cellStyle name="Currency 3 2 3 2 3 4" xfId="18112" xr:uid="{1509CE06-DDE1-43C2-9C9C-9009F18CF087}"/>
    <cellStyle name="Currency 3 2 3 2 3 5" xfId="9683" xr:uid="{6B1207C5-1A33-42F0-A852-9463087A327B}"/>
    <cellStyle name="Currency 3 2 3 2 3 6" xfId="26541" xr:uid="{5C4CA8C0-41EC-4015-8D5D-A4C3C2E6EEC1}"/>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2 2 2" xfId="24888" xr:uid="{19E19ACF-7C86-4850-9E41-44608E244573}"/>
    <cellStyle name="Currency 3 2 3 2 4 2 2 3" xfId="16459" xr:uid="{10B0F700-12F2-4CAC-9B0A-3E20E3CE9DA6}"/>
    <cellStyle name="Currency 3 2 3 2 4 2 2 4" xfId="33316" xr:uid="{26380BA0-22CE-463A-92BC-79A4349E05A3}"/>
    <cellStyle name="Currency 3 2 3 2 4 2 3" xfId="20670" xr:uid="{F9602D3A-CE5C-448D-A2A0-2ADF29A3E625}"/>
    <cellStyle name="Currency 3 2 3 2 4 2 4" xfId="12241" xr:uid="{1F99CEA3-2B1A-4B7E-9574-23A5A295717F}"/>
    <cellStyle name="Currency 3 2 3 2 4 2 5" xfId="29099" xr:uid="{4B830D30-AC27-4072-BF52-2C970D28DD74}"/>
    <cellStyle name="Currency 3 2 3 2 4 3" xfId="5879" xr:uid="{00000000-0005-0000-0000-00000C0B0000}"/>
    <cellStyle name="Currency 3 2 3 2 4 3 2" xfId="22743" xr:uid="{490F10D6-88BB-4147-A18B-CB3817707702}"/>
    <cellStyle name="Currency 3 2 3 2 4 3 3" xfId="14314" xr:uid="{7910C705-049D-4CFB-917D-456A955BDB32}"/>
    <cellStyle name="Currency 3 2 3 2 4 3 4" xfId="31171" xr:uid="{BA401D97-B96E-443F-9F9A-D24DEBE7241A}"/>
    <cellStyle name="Currency 3 2 3 2 4 4" xfId="18525" xr:uid="{809479BC-D58E-4668-996C-A2107212C788}"/>
    <cellStyle name="Currency 3 2 3 2 4 5" xfId="10096" xr:uid="{53F51606-03A7-40C7-8D61-559C49E906CA}"/>
    <cellStyle name="Currency 3 2 3 2 4 6" xfId="26954" xr:uid="{9AB1D7BC-051E-43C7-8436-3504EF9189D3}"/>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2 2 2" xfId="25301" xr:uid="{1AE5A1CF-B926-4BA3-90F4-61627DFA9F2E}"/>
    <cellStyle name="Currency 3 2 3 2 5 2 2 3" xfId="16872" xr:uid="{F08CFC69-A6BC-4C75-BCC1-0F1F86EC2990}"/>
    <cellStyle name="Currency 3 2 3 2 5 2 2 4" xfId="33729" xr:uid="{50399631-F85B-4330-BCA0-DC41F536D8E9}"/>
    <cellStyle name="Currency 3 2 3 2 5 2 3" xfId="21083" xr:uid="{39597BFF-9937-4C9B-8C6C-ED0E20C4907D}"/>
    <cellStyle name="Currency 3 2 3 2 5 2 4" xfId="12654" xr:uid="{68CD0D48-9A6A-44B4-A102-551C5153FDCB}"/>
    <cellStyle name="Currency 3 2 3 2 5 2 5" xfId="29512" xr:uid="{584FCEEA-AE89-420E-AB15-C48AFB5800FA}"/>
    <cellStyle name="Currency 3 2 3 2 5 3" xfId="6292" xr:uid="{00000000-0005-0000-0000-0000100B0000}"/>
    <cellStyle name="Currency 3 2 3 2 5 3 2" xfId="23156" xr:uid="{453BD574-A88C-4224-954F-C206B15B4387}"/>
    <cellStyle name="Currency 3 2 3 2 5 3 3" xfId="14727" xr:uid="{0F1F8D21-8C98-41A5-B3C7-A3373597A1C3}"/>
    <cellStyle name="Currency 3 2 3 2 5 3 4" xfId="31584" xr:uid="{CF535F62-3A75-4036-9B14-6E3046DDDAAB}"/>
    <cellStyle name="Currency 3 2 3 2 5 4" xfId="18938" xr:uid="{2B4F76F8-F428-4947-A9F1-2C0B587CCE31}"/>
    <cellStyle name="Currency 3 2 3 2 5 5" xfId="10509" xr:uid="{F531421C-4A71-4A56-B74E-A8B813D2AA0D}"/>
    <cellStyle name="Currency 3 2 3 2 5 6" xfId="27367" xr:uid="{F995E19F-478D-4C7A-A3EA-657F90A654E1}"/>
    <cellStyle name="Currency 3 2 3 2 6" xfId="2420" xr:uid="{00000000-0005-0000-0000-0000110B0000}"/>
    <cellStyle name="Currency 3 2 3 2 6 2" xfId="6705" xr:uid="{00000000-0005-0000-0000-0000120B0000}"/>
    <cellStyle name="Currency 3 2 3 2 6 2 2" xfId="23569" xr:uid="{6F3EFDF8-F962-43EE-A80A-9F0D9CA3FA40}"/>
    <cellStyle name="Currency 3 2 3 2 6 2 3" xfId="15140" xr:uid="{EF4CA878-0E26-4472-9DA9-161B20A0FA8C}"/>
    <cellStyle name="Currency 3 2 3 2 6 2 4" xfId="31997" xr:uid="{6298C2B1-E123-4E14-94E7-7C96A673080A}"/>
    <cellStyle name="Currency 3 2 3 2 6 3" xfId="19351" xr:uid="{5F52F0E7-CC41-4CF1-A7D1-48BB0BB3F629}"/>
    <cellStyle name="Currency 3 2 3 2 6 4" xfId="10922" xr:uid="{665285C1-3690-4415-9D03-461993476C6A}"/>
    <cellStyle name="Currency 3 2 3 2 6 5" xfId="27780" xr:uid="{3D91B0DF-A0CE-463A-985B-91C59405906E}"/>
    <cellStyle name="Currency 3 2 3 2 7" xfId="2717" xr:uid="{00000000-0005-0000-0000-0000130B0000}"/>
    <cellStyle name="Currency 3 2 3 2 8" xfId="2798" xr:uid="{00000000-0005-0000-0000-0000140B0000}"/>
    <cellStyle name="Currency 3 2 3 2 8 2" xfId="7022" xr:uid="{00000000-0005-0000-0000-0000150B0000}"/>
    <cellStyle name="Currency 3 2 3 2 8 2 2" xfId="23886" xr:uid="{640E5E15-9C8F-4308-8EDB-CB29711A359B}"/>
    <cellStyle name="Currency 3 2 3 2 8 2 3" xfId="15457" xr:uid="{5029C0EE-9070-43F3-81A1-4146654CF097}"/>
    <cellStyle name="Currency 3 2 3 2 8 2 4" xfId="32314" xr:uid="{AE830F77-A62E-42AA-9A57-C9DD08B1994C}"/>
    <cellStyle name="Currency 3 2 3 2 8 3" xfId="19668" xr:uid="{937CD8C1-4CF2-4FEC-918A-D662F8749F23}"/>
    <cellStyle name="Currency 3 2 3 2 8 4" xfId="11239" xr:uid="{1575961C-B51E-4D45-A6E9-637EFCB3A633}"/>
    <cellStyle name="Currency 3 2 3 2 8 5" xfId="28097" xr:uid="{2E7CC98F-7C45-4A29-B4E3-810B72EB2C0C}"/>
    <cellStyle name="Currency 3 2 3 2 9" xfId="4639" xr:uid="{00000000-0005-0000-0000-0000160B0000}"/>
    <cellStyle name="Currency 3 2 3 2 9 2" xfId="21503" xr:uid="{ED84FE68-D92E-4392-BEE0-5A906D65527C}"/>
    <cellStyle name="Currency 3 2 3 2 9 3" xfId="13074" xr:uid="{4AE2CE15-223A-40D9-9B1E-B6E9A64088C3}"/>
    <cellStyle name="Currency 3 2 3 2 9 4" xfId="29931" xr:uid="{0E792EA1-D59A-421F-BF6E-08D91A39B871}"/>
    <cellStyle name="Currency 3 2 3 3" xfId="713" xr:uid="{00000000-0005-0000-0000-0000170B0000}"/>
    <cellStyle name="Currency 3 2 3 3 2" xfId="2974" xr:uid="{00000000-0005-0000-0000-0000180B0000}"/>
    <cellStyle name="Currency 3 2 3 3 2 2" xfId="7197" xr:uid="{00000000-0005-0000-0000-0000190B0000}"/>
    <cellStyle name="Currency 3 2 3 3 2 2 2" xfId="24061" xr:uid="{6B8EF363-32B9-4DE8-834D-5CB725123888}"/>
    <cellStyle name="Currency 3 2 3 3 2 2 3" xfId="15632" xr:uid="{A216EAB7-73B7-4C61-A672-97DAE4B2BB9D}"/>
    <cellStyle name="Currency 3 2 3 3 2 2 4" xfId="32489" xr:uid="{74B675C8-34D7-4FC5-B114-345B1009FC53}"/>
    <cellStyle name="Currency 3 2 3 3 2 3" xfId="19843" xr:uid="{7F02817B-4CB7-45B4-BB49-EE91BD61E6B9}"/>
    <cellStyle name="Currency 3 2 3 3 2 4" xfId="11414" xr:uid="{71310DB8-3A7D-4621-9F37-017759A87389}"/>
    <cellStyle name="Currency 3 2 3 3 2 5" xfId="28272" xr:uid="{FF83F486-668F-4339-B5F3-83BE801AD4BD}"/>
    <cellStyle name="Currency 3 2 3 3 3" xfId="5052" xr:uid="{00000000-0005-0000-0000-00001A0B0000}"/>
    <cellStyle name="Currency 3 2 3 3 3 2" xfId="21916" xr:uid="{42792C41-CCF0-42A2-91C9-43C2A9C27869}"/>
    <cellStyle name="Currency 3 2 3 3 3 3" xfId="13487" xr:uid="{219F3F1D-DD95-46E8-9CCF-8AD1C2A16A06}"/>
    <cellStyle name="Currency 3 2 3 3 3 4" xfId="30344" xr:uid="{20E89EFF-462D-403E-95E0-B2B524BB0F0A}"/>
    <cellStyle name="Currency 3 2 3 3 4" xfId="17698" xr:uid="{548E8478-FFD9-475A-BF3C-BC608A09DD23}"/>
    <cellStyle name="Currency 3 2 3 3 5" xfId="9269" xr:uid="{2ABECD7F-B991-4793-B767-EC8E0BBAC29A}"/>
    <cellStyle name="Currency 3 2 3 3 6" xfId="26127" xr:uid="{FEEF156F-B135-4A74-89CD-D6002CB63162}"/>
    <cellStyle name="Currency 3 2 3 4" xfId="1156" xr:uid="{00000000-0005-0000-0000-00001B0B0000}"/>
    <cellStyle name="Currency 3 2 3 4 2" xfId="3387" xr:uid="{00000000-0005-0000-0000-00001C0B0000}"/>
    <cellStyle name="Currency 3 2 3 4 2 2" xfId="7610" xr:uid="{00000000-0005-0000-0000-00001D0B0000}"/>
    <cellStyle name="Currency 3 2 3 4 2 2 2" xfId="24474" xr:uid="{85B1CB45-3A46-4195-B9B4-37961658E46E}"/>
    <cellStyle name="Currency 3 2 3 4 2 2 3" xfId="16045" xr:uid="{5330512F-7D18-4905-8BD0-0570159D3072}"/>
    <cellStyle name="Currency 3 2 3 4 2 2 4" xfId="32902" xr:uid="{11F61076-6EF4-4779-96DA-E9DBD6780ED5}"/>
    <cellStyle name="Currency 3 2 3 4 2 3" xfId="20256" xr:uid="{9EB2A9A8-9B79-4B8E-A297-166811624420}"/>
    <cellStyle name="Currency 3 2 3 4 2 4" xfId="11827" xr:uid="{43458334-DE1A-4068-8AE2-7AB82AA60CB8}"/>
    <cellStyle name="Currency 3 2 3 4 2 5" xfId="28685" xr:uid="{586DA40C-FD05-4B27-BFC2-1CF2486A7265}"/>
    <cellStyle name="Currency 3 2 3 4 3" xfId="5465" xr:uid="{00000000-0005-0000-0000-00001E0B0000}"/>
    <cellStyle name="Currency 3 2 3 4 3 2" xfId="22329" xr:uid="{084A4505-B01A-420C-92E1-9FF5F1DC5AEF}"/>
    <cellStyle name="Currency 3 2 3 4 3 3" xfId="13900" xr:uid="{96B7C617-DA6F-48C1-869B-370E6D269B72}"/>
    <cellStyle name="Currency 3 2 3 4 3 4" xfId="30757" xr:uid="{F0D89C78-DC15-4513-8AA8-D8D5AC257CB6}"/>
    <cellStyle name="Currency 3 2 3 4 4" xfId="18111" xr:uid="{A23087F4-F3BA-40C6-B1FD-890F5D9EC245}"/>
    <cellStyle name="Currency 3 2 3 4 5" xfId="9682" xr:uid="{84005B2F-4B08-4BE3-91F0-70A11A7F1FDD}"/>
    <cellStyle name="Currency 3 2 3 4 6" xfId="26540" xr:uid="{BB2BBDCD-B39D-4E29-85EC-5378BF7DA599}"/>
    <cellStyle name="Currency 3 2 3 5" xfId="1570" xr:uid="{00000000-0005-0000-0000-00001F0B0000}"/>
    <cellStyle name="Currency 3 2 3 5 2" xfId="3800" xr:uid="{00000000-0005-0000-0000-0000200B0000}"/>
    <cellStyle name="Currency 3 2 3 5 2 2" xfId="8023" xr:uid="{00000000-0005-0000-0000-0000210B0000}"/>
    <cellStyle name="Currency 3 2 3 5 2 2 2" xfId="24887" xr:uid="{80DD2E06-88F9-427B-ABBF-3AB5E4C16EB3}"/>
    <cellStyle name="Currency 3 2 3 5 2 2 3" xfId="16458" xr:uid="{5DDC7831-6C2D-4F18-97E2-7812633E436C}"/>
    <cellStyle name="Currency 3 2 3 5 2 2 4" xfId="33315" xr:uid="{DD27C026-70C7-4439-BCE8-D1894B58292D}"/>
    <cellStyle name="Currency 3 2 3 5 2 3" xfId="20669" xr:uid="{5FEB0F99-AA63-4F6E-8D66-9CB2E8947F6D}"/>
    <cellStyle name="Currency 3 2 3 5 2 4" xfId="12240" xr:uid="{223B80AA-44EF-475F-B9AD-C2A84B3ED831}"/>
    <cellStyle name="Currency 3 2 3 5 2 5" xfId="29098" xr:uid="{518870DD-ABDC-4107-A008-DF1D56567767}"/>
    <cellStyle name="Currency 3 2 3 5 3" xfId="5878" xr:uid="{00000000-0005-0000-0000-0000220B0000}"/>
    <cellStyle name="Currency 3 2 3 5 3 2" xfId="22742" xr:uid="{56186A46-1513-4AF1-B4CD-7F528247AA25}"/>
    <cellStyle name="Currency 3 2 3 5 3 3" xfId="14313" xr:uid="{D4BFFD53-9E73-4FCD-9256-01031ABD8AEE}"/>
    <cellStyle name="Currency 3 2 3 5 3 4" xfId="31170" xr:uid="{5EA979A0-BA87-43D7-BF76-3FDD016DD4C2}"/>
    <cellStyle name="Currency 3 2 3 5 4" xfId="18524" xr:uid="{0846B9DC-AC66-49A0-8B41-8DD0CCC2EAD3}"/>
    <cellStyle name="Currency 3 2 3 5 5" xfId="10095" xr:uid="{F5D65059-4F6B-45C9-8C8B-FF5A58C9D324}"/>
    <cellStyle name="Currency 3 2 3 5 6" xfId="26953" xr:uid="{50155B44-0315-44B4-8E3B-49B8CADFD3DB}"/>
    <cellStyle name="Currency 3 2 3 6" xfId="1984" xr:uid="{00000000-0005-0000-0000-0000230B0000}"/>
    <cellStyle name="Currency 3 2 3 6 2" xfId="4213" xr:uid="{00000000-0005-0000-0000-0000240B0000}"/>
    <cellStyle name="Currency 3 2 3 6 2 2" xfId="8436" xr:uid="{00000000-0005-0000-0000-0000250B0000}"/>
    <cellStyle name="Currency 3 2 3 6 2 2 2" xfId="25300" xr:uid="{E4A08189-07D7-47F8-8053-5E2F87BE8FF1}"/>
    <cellStyle name="Currency 3 2 3 6 2 2 3" xfId="16871" xr:uid="{8877762E-3FE1-45E8-AEE3-F819BE1C61C1}"/>
    <cellStyle name="Currency 3 2 3 6 2 2 4" xfId="33728" xr:uid="{C6D56EB4-0AEA-4737-B5A9-7FB3AAA4063C}"/>
    <cellStyle name="Currency 3 2 3 6 2 3" xfId="21082" xr:uid="{A956F4E5-9CF2-444C-AA51-01028444C4D9}"/>
    <cellStyle name="Currency 3 2 3 6 2 4" xfId="12653" xr:uid="{58576C60-8E5F-4122-838A-F2EFE091E540}"/>
    <cellStyle name="Currency 3 2 3 6 2 5" xfId="29511" xr:uid="{0EE354F0-FA53-4138-BBDE-DD8E2A9AD7EC}"/>
    <cellStyle name="Currency 3 2 3 6 3" xfId="6291" xr:uid="{00000000-0005-0000-0000-0000260B0000}"/>
    <cellStyle name="Currency 3 2 3 6 3 2" xfId="23155" xr:uid="{D79660F6-2E02-4229-B8DA-0B5B001C1837}"/>
    <cellStyle name="Currency 3 2 3 6 3 3" xfId="14726" xr:uid="{C50EB0DD-C0FE-4285-BCFD-2A6F292708E3}"/>
    <cellStyle name="Currency 3 2 3 6 3 4" xfId="31583" xr:uid="{02770166-1E23-47AD-8195-BD5D249FDE54}"/>
    <cellStyle name="Currency 3 2 3 6 4" xfId="18937" xr:uid="{B1A6B54A-2316-46A1-A425-20EA9F93F24E}"/>
    <cellStyle name="Currency 3 2 3 6 5" xfId="10508" xr:uid="{79802781-35B5-4F44-86B1-C65B05C3DBE9}"/>
    <cellStyle name="Currency 3 2 3 6 6" xfId="27366" xr:uid="{B7C52025-DDB3-44ED-B03A-72206C063163}"/>
    <cellStyle name="Currency 3 2 3 7" xfId="2419" xr:uid="{00000000-0005-0000-0000-0000270B0000}"/>
    <cellStyle name="Currency 3 2 3 7 2" xfId="6704" xr:uid="{00000000-0005-0000-0000-0000280B0000}"/>
    <cellStyle name="Currency 3 2 3 7 2 2" xfId="23568" xr:uid="{C7F167F6-9585-4C38-AFF5-D9796D7FBE07}"/>
    <cellStyle name="Currency 3 2 3 7 2 3" xfId="15139" xr:uid="{3E6110F5-91B9-4C85-ADE6-4FB9C98D36C1}"/>
    <cellStyle name="Currency 3 2 3 7 2 4" xfId="31996" xr:uid="{65751CD1-2AB2-444E-86B2-C856A8407A50}"/>
    <cellStyle name="Currency 3 2 3 7 3" xfId="19350" xr:uid="{2EC2A2BC-3D96-4BE9-8164-54F68EEC5AB8}"/>
    <cellStyle name="Currency 3 2 3 7 4" xfId="10921" xr:uid="{FFAC5E72-325A-4297-9200-BFD8ABA277DA}"/>
    <cellStyle name="Currency 3 2 3 7 5" xfId="27779" xr:uid="{3FC4C859-8129-472D-B054-197074E8F2CC}"/>
    <cellStyle name="Currency 3 2 3 8" xfId="2716" xr:uid="{00000000-0005-0000-0000-0000290B0000}"/>
    <cellStyle name="Currency 3 2 3 9" xfId="2797" xr:uid="{00000000-0005-0000-0000-00002A0B0000}"/>
    <cellStyle name="Currency 3 2 3 9 2" xfId="7021" xr:uid="{00000000-0005-0000-0000-00002B0B0000}"/>
    <cellStyle name="Currency 3 2 3 9 2 2" xfId="23885" xr:uid="{B57CAFEA-67EC-4BBE-92D2-B2946BF1730B}"/>
    <cellStyle name="Currency 3 2 3 9 2 3" xfId="15456" xr:uid="{428728F1-9D45-4195-98B0-12380621FA1B}"/>
    <cellStyle name="Currency 3 2 3 9 2 4" xfId="32313" xr:uid="{FB3AFD59-C03F-4598-BCE6-2D4F9F9028EC}"/>
    <cellStyle name="Currency 3 2 3 9 3" xfId="19667" xr:uid="{2D46575C-A565-4A35-9BB6-3D78AF3D03EA}"/>
    <cellStyle name="Currency 3 2 3 9 4" xfId="11238" xr:uid="{36A918D8-CCEE-4206-A435-2EE811F9F7EA}"/>
    <cellStyle name="Currency 3 2 3 9 5" xfId="28096" xr:uid="{42A9995D-EACE-4A8E-8316-ED3AC6D2CEDE}"/>
    <cellStyle name="Currency 3 2 4" xfId="184" xr:uid="{00000000-0005-0000-0000-00002C0B0000}"/>
    <cellStyle name="Currency 3 2 4 10" xfId="17286" xr:uid="{9930509D-90B8-432B-937B-3C9E65286110}"/>
    <cellStyle name="Currency 3 2 4 11" xfId="8857" xr:uid="{50BE533D-9385-4DD6-8896-11372EB81E86}"/>
    <cellStyle name="Currency 3 2 4 12" xfId="25715" xr:uid="{0AA9C33A-C43D-47D6-BFF5-BF1978994A76}"/>
    <cellStyle name="Currency 3 2 4 2" xfId="715" xr:uid="{00000000-0005-0000-0000-00002D0B0000}"/>
    <cellStyle name="Currency 3 2 4 2 2" xfId="2976" xr:uid="{00000000-0005-0000-0000-00002E0B0000}"/>
    <cellStyle name="Currency 3 2 4 2 2 2" xfId="7199" xr:uid="{00000000-0005-0000-0000-00002F0B0000}"/>
    <cellStyle name="Currency 3 2 4 2 2 2 2" xfId="24063" xr:uid="{FC8AA2C0-8780-425E-98FF-0B98A5C7C451}"/>
    <cellStyle name="Currency 3 2 4 2 2 2 3" xfId="15634" xr:uid="{830A9F03-3311-4FCC-840F-67F021ECD44B}"/>
    <cellStyle name="Currency 3 2 4 2 2 2 4" xfId="32491" xr:uid="{DCECDC44-BA99-4940-91EA-8F7704DDB6D6}"/>
    <cellStyle name="Currency 3 2 4 2 2 3" xfId="19845" xr:uid="{64739C81-96BC-4210-A864-240655BC6F66}"/>
    <cellStyle name="Currency 3 2 4 2 2 4" xfId="11416" xr:uid="{FAB8F2F7-19C1-466C-8CDB-D7C69581BE3A}"/>
    <cellStyle name="Currency 3 2 4 2 2 5" xfId="28274" xr:uid="{F8813C68-533D-4D35-8D50-16C8F1AAEEB1}"/>
    <cellStyle name="Currency 3 2 4 2 3" xfId="5054" xr:uid="{00000000-0005-0000-0000-0000300B0000}"/>
    <cellStyle name="Currency 3 2 4 2 3 2" xfId="21918" xr:uid="{9C2BEE56-DAE3-416D-98FE-89D93749C051}"/>
    <cellStyle name="Currency 3 2 4 2 3 3" xfId="13489" xr:uid="{7F07E1CB-A9F7-436F-8334-118BC07EA73F}"/>
    <cellStyle name="Currency 3 2 4 2 3 4" xfId="30346" xr:uid="{4272DE4C-69F2-4845-AB38-F7301011900D}"/>
    <cellStyle name="Currency 3 2 4 2 4" xfId="17700" xr:uid="{777D3F85-6A2B-4908-99F3-5B2F15915768}"/>
    <cellStyle name="Currency 3 2 4 2 5" xfId="9271" xr:uid="{9DD555B7-9ECE-46B0-810D-3D7C6CCF1380}"/>
    <cellStyle name="Currency 3 2 4 2 6" xfId="26129" xr:uid="{039298AE-976C-4CF0-8BE2-CE260BAFB6A8}"/>
    <cellStyle name="Currency 3 2 4 3" xfId="1158" xr:uid="{00000000-0005-0000-0000-0000310B0000}"/>
    <cellStyle name="Currency 3 2 4 3 2" xfId="3389" xr:uid="{00000000-0005-0000-0000-0000320B0000}"/>
    <cellStyle name="Currency 3 2 4 3 2 2" xfId="7612" xr:uid="{00000000-0005-0000-0000-0000330B0000}"/>
    <cellStyle name="Currency 3 2 4 3 2 2 2" xfId="24476" xr:uid="{B9116A27-D0CC-4907-BD6A-898CD608FD33}"/>
    <cellStyle name="Currency 3 2 4 3 2 2 3" xfId="16047" xr:uid="{224AD4D1-F80E-489D-A2DB-08D15007AC37}"/>
    <cellStyle name="Currency 3 2 4 3 2 2 4" xfId="32904" xr:uid="{DBF89B17-6C39-4903-A26C-278BAE02CB24}"/>
    <cellStyle name="Currency 3 2 4 3 2 3" xfId="20258" xr:uid="{00F19EBF-CF38-41BD-82C9-F41C480C0D63}"/>
    <cellStyle name="Currency 3 2 4 3 2 4" xfId="11829" xr:uid="{C2145536-84D8-43A2-A869-53E4693F3442}"/>
    <cellStyle name="Currency 3 2 4 3 2 5" xfId="28687" xr:uid="{B264EE8D-DA2F-42CC-90D8-29BB42F01464}"/>
    <cellStyle name="Currency 3 2 4 3 3" xfId="5467" xr:uid="{00000000-0005-0000-0000-0000340B0000}"/>
    <cellStyle name="Currency 3 2 4 3 3 2" xfId="22331" xr:uid="{661C45F7-6129-4238-B4BE-B2E2E8E722B5}"/>
    <cellStyle name="Currency 3 2 4 3 3 3" xfId="13902" xr:uid="{D4712BEF-4A06-4F67-907F-9976F45232D4}"/>
    <cellStyle name="Currency 3 2 4 3 3 4" xfId="30759" xr:uid="{710A1DD0-E3EA-45FA-A095-1570E3866E49}"/>
    <cellStyle name="Currency 3 2 4 3 4" xfId="18113" xr:uid="{44822F2C-A900-40A0-8E13-3F1A28B2672C}"/>
    <cellStyle name="Currency 3 2 4 3 5" xfId="9684" xr:uid="{6ED9E044-FFB0-40E4-A8CB-F44A71EA16AD}"/>
    <cellStyle name="Currency 3 2 4 3 6" xfId="26542" xr:uid="{B6572909-F583-4B99-AF2A-79F06E9D8CA6}"/>
    <cellStyle name="Currency 3 2 4 4" xfId="1572" xr:uid="{00000000-0005-0000-0000-0000350B0000}"/>
    <cellStyle name="Currency 3 2 4 4 2" xfId="3802" xr:uid="{00000000-0005-0000-0000-0000360B0000}"/>
    <cellStyle name="Currency 3 2 4 4 2 2" xfId="8025" xr:uid="{00000000-0005-0000-0000-0000370B0000}"/>
    <cellStyle name="Currency 3 2 4 4 2 2 2" xfId="24889" xr:uid="{230D871C-D6AF-4CB2-83A2-7A119A6F8760}"/>
    <cellStyle name="Currency 3 2 4 4 2 2 3" xfId="16460" xr:uid="{68212E78-BA1D-4F8E-BC21-EA663DB65891}"/>
    <cellStyle name="Currency 3 2 4 4 2 2 4" xfId="33317" xr:uid="{B6568BFB-6EF4-446A-B10B-3C70E1D7E72D}"/>
    <cellStyle name="Currency 3 2 4 4 2 3" xfId="20671" xr:uid="{AC994F0C-AC72-44B9-A856-B4FED7BAC986}"/>
    <cellStyle name="Currency 3 2 4 4 2 4" xfId="12242" xr:uid="{A7805DAC-1839-4833-9CE3-B54D5B2BCF38}"/>
    <cellStyle name="Currency 3 2 4 4 2 5" xfId="29100" xr:uid="{7CCA65A9-2F33-486A-9797-36A1AC9A24A1}"/>
    <cellStyle name="Currency 3 2 4 4 3" xfId="5880" xr:uid="{00000000-0005-0000-0000-0000380B0000}"/>
    <cellStyle name="Currency 3 2 4 4 3 2" xfId="22744" xr:uid="{A9A19C4A-6EBC-4B57-BACD-25177AC9E307}"/>
    <cellStyle name="Currency 3 2 4 4 3 3" xfId="14315" xr:uid="{60D4BDF6-0F0B-4812-BD3F-70285C908995}"/>
    <cellStyle name="Currency 3 2 4 4 3 4" xfId="31172" xr:uid="{B29CE6A1-3798-4904-8724-D31667E3FB9A}"/>
    <cellStyle name="Currency 3 2 4 4 4" xfId="18526" xr:uid="{A179F251-996A-4021-978C-241060442D9A}"/>
    <cellStyle name="Currency 3 2 4 4 5" xfId="10097" xr:uid="{A1762A87-7496-4742-8C61-E97F38520271}"/>
    <cellStyle name="Currency 3 2 4 4 6" xfId="26955" xr:uid="{45FEF53E-DB34-4B5B-ADAF-241106A940FF}"/>
    <cellStyle name="Currency 3 2 4 5" xfId="1986" xr:uid="{00000000-0005-0000-0000-0000390B0000}"/>
    <cellStyle name="Currency 3 2 4 5 2" xfId="4215" xr:uid="{00000000-0005-0000-0000-00003A0B0000}"/>
    <cellStyle name="Currency 3 2 4 5 2 2" xfId="8438" xr:uid="{00000000-0005-0000-0000-00003B0B0000}"/>
    <cellStyle name="Currency 3 2 4 5 2 2 2" xfId="25302" xr:uid="{4C087AFB-928A-435B-87E3-4D401AEE9B3E}"/>
    <cellStyle name="Currency 3 2 4 5 2 2 3" xfId="16873" xr:uid="{C96E629E-1560-4176-B4F2-CC2FEA867F10}"/>
    <cellStyle name="Currency 3 2 4 5 2 2 4" xfId="33730" xr:uid="{2A363EEC-8B16-49A6-8189-84DAB4212439}"/>
    <cellStyle name="Currency 3 2 4 5 2 3" xfId="21084" xr:uid="{30D547B6-7981-4250-A6D1-7CFAE89F3FFA}"/>
    <cellStyle name="Currency 3 2 4 5 2 4" xfId="12655" xr:uid="{67D5BD2D-5B3F-466A-9D8A-10408A769F15}"/>
    <cellStyle name="Currency 3 2 4 5 2 5" xfId="29513" xr:uid="{CAEA0F7A-4768-426D-BF35-77E76717ADA6}"/>
    <cellStyle name="Currency 3 2 4 5 3" xfId="6293" xr:uid="{00000000-0005-0000-0000-00003C0B0000}"/>
    <cellStyle name="Currency 3 2 4 5 3 2" xfId="23157" xr:uid="{6AB28BD9-0737-4CDF-B270-A1880B81D258}"/>
    <cellStyle name="Currency 3 2 4 5 3 3" xfId="14728" xr:uid="{624DBBFA-1C65-4355-BDF3-F3F54860720D}"/>
    <cellStyle name="Currency 3 2 4 5 3 4" xfId="31585" xr:uid="{15A9783F-F812-4411-A455-D1A656845820}"/>
    <cellStyle name="Currency 3 2 4 5 4" xfId="18939" xr:uid="{6ED6810C-29C3-41C5-B790-7EAFC1F49B77}"/>
    <cellStyle name="Currency 3 2 4 5 5" xfId="10510" xr:uid="{71288333-06F4-40FB-9F8A-CC9785FE0FE7}"/>
    <cellStyle name="Currency 3 2 4 5 6" xfId="27368" xr:uid="{971F25C1-02D6-4AA0-9BD8-2680DF0165E7}"/>
    <cellStyle name="Currency 3 2 4 6" xfId="2421" xr:uid="{00000000-0005-0000-0000-00003D0B0000}"/>
    <cellStyle name="Currency 3 2 4 6 2" xfId="6706" xr:uid="{00000000-0005-0000-0000-00003E0B0000}"/>
    <cellStyle name="Currency 3 2 4 6 2 2" xfId="23570" xr:uid="{C0890D3E-796A-4E9F-B216-BE8F2FD23C6C}"/>
    <cellStyle name="Currency 3 2 4 6 2 3" xfId="15141" xr:uid="{56D15D16-6224-4360-8EBE-2CB44BA03DC6}"/>
    <cellStyle name="Currency 3 2 4 6 2 4" xfId="31998" xr:uid="{4C320517-7083-42D6-AD61-C54FAF527CFF}"/>
    <cellStyle name="Currency 3 2 4 6 3" xfId="19352" xr:uid="{17AEC737-296F-4FC7-B5D0-258D617A6EC7}"/>
    <cellStyle name="Currency 3 2 4 6 4" xfId="10923" xr:uid="{404EEC08-CC5B-43E9-8C99-BA541A6FFD82}"/>
    <cellStyle name="Currency 3 2 4 6 5" xfId="27781" xr:uid="{7C880F1B-8E23-4349-81C3-75DCC5277917}"/>
    <cellStyle name="Currency 3 2 4 7" xfId="2718" xr:uid="{00000000-0005-0000-0000-00003F0B0000}"/>
    <cellStyle name="Currency 3 2 4 8" xfId="2799" xr:uid="{00000000-0005-0000-0000-0000400B0000}"/>
    <cellStyle name="Currency 3 2 4 8 2" xfId="7023" xr:uid="{00000000-0005-0000-0000-0000410B0000}"/>
    <cellStyle name="Currency 3 2 4 8 2 2" xfId="23887" xr:uid="{E5730622-235F-4AE6-9BBA-887778A1AC31}"/>
    <cellStyle name="Currency 3 2 4 8 2 3" xfId="15458" xr:uid="{6BF612F7-2073-4A4E-B1C7-23692A770869}"/>
    <cellStyle name="Currency 3 2 4 8 2 4" xfId="32315" xr:uid="{AEFD85E0-C576-4B03-9C09-1A7E89B20172}"/>
    <cellStyle name="Currency 3 2 4 8 3" xfId="19669" xr:uid="{EE60F024-3FCD-4538-8765-365D7A8DEEC2}"/>
    <cellStyle name="Currency 3 2 4 8 4" xfId="11240" xr:uid="{3563F25C-A7C7-4567-9EE2-6881378D86DF}"/>
    <cellStyle name="Currency 3 2 4 8 5" xfId="28098" xr:uid="{54678DC7-A264-403C-8C64-C9622643E984}"/>
    <cellStyle name="Currency 3 2 4 9" xfId="4640" xr:uid="{00000000-0005-0000-0000-0000420B0000}"/>
    <cellStyle name="Currency 3 2 4 9 2" xfId="21504" xr:uid="{B8296B65-4527-4004-AAE5-F7575FF9A91C}"/>
    <cellStyle name="Currency 3 2 4 9 3" xfId="13075" xr:uid="{D85A6552-23BA-457B-8FD5-32E785C5E8DD}"/>
    <cellStyle name="Currency 3 2 4 9 4" xfId="29932" xr:uid="{1526B4AA-F062-4366-B50F-DC51205A5515}"/>
    <cellStyle name="Currency 3 2 5" xfId="185" xr:uid="{00000000-0005-0000-0000-0000430B0000}"/>
    <cellStyle name="Currency 3 2 5 10" xfId="17287" xr:uid="{750DCD25-1A13-4A36-9182-94801A7776D8}"/>
    <cellStyle name="Currency 3 2 5 11" xfId="8858" xr:uid="{F2A2671A-B1F4-4EB6-8BD8-3E0B4EB32210}"/>
    <cellStyle name="Currency 3 2 5 12" xfId="25716" xr:uid="{EFD403FB-5EE9-4602-841E-3181F88C55B5}"/>
    <cellStyle name="Currency 3 2 5 2" xfId="716" xr:uid="{00000000-0005-0000-0000-0000440B0000}"/>
    <cellStyle name="Currency 3 2 5 2 2" xfId="2977" xr:uid="{00000000-0005-0000-0000-0000450B0000}"/>
    <cellStyle name="Currency 3 2 5 2 2 2" xfId="7200" xr:uid="{00000000-0005-0000-0000-0000460B0000}"/>
    <cellStyle name="Currency 3 2 5 2 2 2 2" xfId="24064" xr:uid="{28D00ED8-F5F2-4EA3-8908-0FB4B7EFF166}"/>
    <cellStyle name="Currency 3 2 5 2 2 2 3" xfId="15635" xr:uid="{D5412275-2010-4138-A2D2-59F758D5E487}"/>
    <cellStyle name="Currency 3 2 5 2 2 2 4" xfId="32492" xr:uid="{95FFCD11-83A5-4824-9529-33B617AC2816}"/>
    <cellStyle name="Currency 3 2 5 2 2 3" xfId="19846" xr:uid="{96247531-EA0D-4869-B7BD-BFA3F55198CB}"/>
    <cellStyle name="Currency 3 2 5 2 2 4" xfId="11417" xr:uid="{FFB1FD7F-D328-41D5-8725-E9DAF26044E4}"/>
    <cellStyle name="Currency 3 2 5 2 2 5" xfId="28275" xr:uid="{B5BF40B6-E384-491A-98DB-D425841846F6}"/>
    <cellStyle name="Currency 3 2 5 2 3" xfId="5055" xr:uid="{00000000-0005-0000-0000-0000470B0000}"/>
    <cellStyle name="Currency 3 2 5 2 3 2" xfId="21919" xr:uid="{58B76C83-0044-4981-8A7A-CE889EC28131}"/>
    <cellStyle name="Currency 3 2 5 2 3 3" xfId="13490" xr:uid="{D027470E-C3F4-4233-897D-7EBC982DD7D1}"/>
    <cellStyle name="Currency 3 2 5 2 3 4" xfId="30347" xr:uid="{AE0A8B79-FB8A-4F5F-888E-DD4D059FD009}"/>
    <cellStyle name="Currency 3 2 5 2 4" xfId="17701" xr:uid="{F56254F9-9CE1-40CD-BBC8-20288E84C79C}"/>
    <cellStyle name="Currency 3 2 5 2 5" xfId="9272" xr:uid="{26DFF949-9845-472B-9316-ECEE9D0B7962}"/>
    <cellStyle name="Currency 3 2 5 2 6" xfId="26130" xr:uid="{E6DC071B-52BF-407A-B187-97AFA8CC0B61}"/>
    <cellStyle name="Currency 3 2 5 3" xfId="1159" xr:uid="{00000000-0005-0000-0000-0000480B0000}"/>
    <cellStyle name="Currency 3 2 5 3 2" xfId="3390" xr:uid="{00000000-0005-0000-0000-0000490B0000}"/>
    <cellStyle name="Currency 3 2 5 3 2 2" xfId="7613" xr:uid="{00000000-0005-0000-0000-00004A0B0000}"/>
    <cellStyle name="Currency 3 2 5 3 2 2 2" xfId="24477" xr:uid="{FF406238-02F1-4AFF-A378-C483EEF0F7B6}"/>
    <cellStyle name="Currency 3 2 5 3 2 2 3" xfId="16048" xr:uid="{6A462926-2C01-4BAC-BC9D-5717B5AD5F45}"/>
    <cellStyle name="Currency 3 2 5 3 2 2 4" xfId="32905" xr:uid="{9E1ACBED-D859-40BB-AB80-BAB86CCF98F3}"/>
    <cellStyle name="Currency 3 2 5 3 2 3" xfId="20259" xr:uid="{5105232E-C9AB-4A0F-AFB7-930091517C92}"/>
    <cellStyle name="Currency 3 2 5 3 2 4" xfId="11830" xr:uid="{A1CC3B77-68C0-4743-B1FF-1D8B9A5DCB5A}"/>
    <cellStyle name="Currency 3 2 5 3 2 5" xfId="28688" xr:uid="{2F330F98-FA86-4971-841D-C6E36AC7F9C1}"/>
    <cellStyle name="Currency 3 2 5 3 3" xfId="5468" xr:uid="{00000000-0005-0000-0000-00004B0B0000}"/>
    <cellStyle name="Currency 3 2 5 3 3 2" xfId="22332" xr:uid="{AA8B15DE-EB31-463F-B07B-0FB3424BE283}"/>
    <cellStyle name="Currency 3 2 5 3 3 3" xfId="13903" xr:uid="{240825A6-447B-4427-82C8-F5080BC84625}"/>
    <cellStyle name="Currency 3 2 5 3 3 4" xfId="30760" xr:uid="{C86425A9-6144-42EB-A35E-6441848F72A7}"/>
    <cellStyle name="Currency 3 2 5 3 4" xfId="18114" xr:uid="{42D9D622-74C7-45CC-A0D6-47B0EA363C54}"/>
    <cellStyle name="Currency 3 2 5 3 5" xfId="9685" xr:uid="{DD512E3C-61B8-4DE4-B63D-A3835E48EE47}"/>
    <cellStyle name="Currency 3 2 5 3 6" xfId="26543" xr:uid="{32E1420B-7538-4587-88DF-D27DD50A061A}"/>
    <cellStyle name="Currency 3 2 5 4" xfId="1573" xr:uid="{00000000-0005-0000-0000-00004C0B0000}"/>
    <cellStyle name="Currency 3 2 5 4 2" xfId="3803" xr:uid="{00000000-0005-0000-0000-00004D0B0000}"/>
    <cellStyle name="Currency 3 2 5 4 2 2" xfId="8026" xr:uid="{00000000-0005-0000-0000-00004E0B0000}"/>
    <cellStyle name="Currency 3 2 5 4 2 2 2" xfId="24890" xr:uid="{E1567BF7-7415-49F4-B9A7-DDC02E36D934}"/>
    <cellStyle name="Currency 3 2 5 4 2 2 3" xfId="16461" xr:uid="{74EEBB7C-B58A-4A8F-9068-BCE4B7428E50}"/>
    <cellStyle name="Currency 3 2 5 4 2 2 4" xfId="33318" xr:uid="{F41D55FF-72DC-475A-AC79-F30CCEB2672A}"/>
    <cellStyle name="Currency 3 2 5 4 2 3" xfId="20672" xr:uid="{1F8CCAB9-E287-4466-9882-90B4D6D87DCE}"/>
    <cellStyle name="Currency 3 2 5 4 2 4" xfId="12243" xr:uid="{9963EBA1-4231-4F09-AD2D-0535196E024B}"/>
    <cellStyle name="Currency 3 2 5 4 2 5" xfId="29101" xr:uid="{CD05999F-B9BD-4E6D-92B9-E81E04AA9F72}"/>
    <cellStyle name="Currency 3 2 5 4 3" xfId="5881" xr:uid="{00000000-0005-0000-0000-00004F0B0000}"/>
    <cellStyle name="Currency 3 2 5 4 3 2" xfId="22745" xr:uid="{5E3D11DE-5A84-488D-B973-8F0B131DD827}"/>
    <cellStyle name="Currency 3 2 5 4 3 3" xfId="14316" xr:uid="{75EC2492-79A1-4E78-AFF8-BAC4AAACBFD9}"/>
    <cellStyle name="Currency 3 2 5 4 3 4" xfId="31173" xr:uid="{9FC0F7EF-A56B-40CD-A024-D8FBBC6C4353}"/>
    <cellStyle name="Currency 3 2 5 4 4" xfId="18527" xr:uid="{342834B6-5D9A-43F2-A46E-042D17A8E560}"/>
    <cellStyle name="Currency 3 2 5 4 5" xfId="10098" xr:uid="{5D50EA97-DC1D-4B14-8A8F-83088E454557}"/>
    <cellStyle name="Currency 3 2 5 4 6" xfId="26956" xr:uid="{2F1154B6-DB00-4976-BD99-0CF2E83447A6}"/>
    <cellStyle name="Currency 3 2 5 5" xfId="1987" xr:uid="{00000000-0005-0000-0000-0000500B0000}"/>
    <cellStyle name="Currency 3 2 5 5 2" xfId="4216" xr:uid="{00000000-0005-0000-0000-0000510B0000}"/>
    <cellStyle name="Currency 3 2 5 5 2 2" xfId="8439" xr:uid="{00000000-0005-0000-0000-0000520B0000}"/>
    <cellStyle name="Currency 3 2 5 5 2 2 2" xfId="25303" xr:uid="{F70CEB72-97FF-4BBF-835E-12DBAFA21277}"/>
    <cellStyle name="Currency 3 2 5 5 2 2 3" xfId="16874" xr:uid="{8D7D7CDB-DB4E-41E4-B65C-60CEEB947D24}"/>
    <cellStyle name="Currency 3 2 5 5 2 2 4" xfId="33731" xr:uid="{EF938843-38B7-4D6E-AD61-E914D6FBC464}"/>
    <cellStyle name="Currency 3 2 5 5 2 3" xfId="21085" xr:uid="{230BB5D6-EE21-4CCC-8216-F948E8DD825A}"/>
    <cellStyle name="Currency 3 2 5 5 2 4" xfId="12656" xr:uid="{8B108791-9AD6-4C42-AD0D-B4C941891747}"/>
    <cellStyle name="Currency 3 2 5 5 2 5" xfId="29514" xr:uid="{A8CA8F08-6122-4CBB-8D1A-1F8C013D12CD}"/>
    <cellStyle name="Currency 3 2 5 5 3" xfId="6294" xr:uid="{00000000-0005-0000-0000-0000530B0000}"/>
    <cellStyle name="Currency 3 2 5 5 3 2" xfId="23158" xr:uid="{44FD944A-3B4C-4C95-894D-2F365249DE86}"/>
    <cellStyle name="Currency 3 2 5 5 3 3" xfId="14729" xr:uid="{13CCB29D-BB4C-46CB-B52C-0E1221152633}"/>
    <cellStyle name="Currency 3 2 5 5 3 4" xfId="31586" xr:uid="{C2135075-9908-490E-ABFA-EB809AEC83E4}"/>
    <cellStyle name="Currency 3 2 5 5 4" xfId="18940" xr:uid="{401B97D7-C012-40EA-805E-5650CF5DBD42}"/>
    <cellStyle name="Currency 3 2 5 5 5" xfId="10511" xr:uid="{40AB5246-AD1E-4B56-A389-66128DB2DF69}"/>
    <cellStyle name="Currency 3 2 5 5 6" xfId="27369" xr:uid="{D40BFE33-9704-46C7-86D3-A7AD7BE6F36A}"/>
    <cellStyle name="Currency 3 2 5 6" xfId="2422" xr:uid="{00000000-0005-0000-0000-0000540B0000}"/>
    <cellStyle name="Currency 3 2 5 6 2" xfId="6707" xr:uid="{00000000-0005-0000-0000-0000550B0000}"/>
    <cellStyle name="Currency 3 2 5 6 2 2" xfId="23571" xr:uid="{51D4F884-8A1C-4352-8484-6664F5CB1553}"/>
    <cellStyle name="Currency 3 2 5 6 2 3" xfId="15142" xr:uid="{692817F5-2F51-4909-9C0D-6834E8935EA4}"/>
    <cellStyle name="Currency 3 2 5 6 2 4" xfId="31999" xr:uid="{62DECD53-991D-4571-A02B-9E0927993096}"/>
    <cellStyle name="Currency 3 2 5 6 3" xfId="19353" xr:uid="{C02E7988-9FE7-4CDC-9BC8-DDBFCE257940}"/>
    <cellStyle name="Currency 3 2 5 6 4" xfId="10924" xr:uid="{4EB82B8B-BEA7-41A5-BAB0-6F904CDAFDBF}"/>
    <cellStyle name="Currency 3 2 5 6 5" xfId="27782" xr:uid="{C2E05163-04D3-4E64-AB37-32DC7F65B9F2}"/>
    <cellStyle name="Currency 3 2 5 7" xfId="2719" xr:uid="{00000000-0005-0000-0000-0000560B0000}"/>
    <cellStyle name="Currency 3 2 5 8" xfId="2800" xr:uid="{00000000-0005-0000-0000-0000570B0000}"/>
    <cellStyle name="Currency 3 2 5 8 2" xfId="7024" xr:uid="{00000000-0005-0000-0000-0000580B0000}"/>
    <cellStyle name="Currency 3 2 5 8 2 2" xfId="23888" xr:uid="{75A73A3A-FBA7-478F-B776-04EBD8588D62}"/>
    <cellStyle name="Currency 3 2 5 8 2 3" xfId="15459" xr:uid="{FAC3C49B-70A0-4936-9E4D-2189C030DF14}"/>
    <cellStyle name="Currency 3 2 5 8 2 4" xfId="32316" xr:uid="{FA34EB3D-75CA-45DB-ADD9-D200741D0A98}"/>
    <cellStyle name="Currency 3 2 5 8 3" xfId="19670" xr:uid="{006B5E1F-638F-4089-8225-A898498A7F1D}"/>
    <cellStyle name="Currency 3 2 5 8 4" xfId="11241" xr:uid="{81B157D8-2EA3-4A35-ACE1-2ADAFD4DB744}"/>
    <cellStyle name="Currency 3 2 5 8 5" xfId="28099" xr:uid="{AA474C9E-9E9F-4269-B626-9FEB19E928EB}"/>
    <cellStyle name="Currency 3 2 5 9" xfId="4641" xr:uid="{00000000-0005-0000-0000-0000590B0000}"/>
    <cellStyle name="Currency 3 2 5 9 2" xfId="21505" xr:uid="{CFFD4CDA-7880-4388-A6A2-2CC06D12B480}"/>
    <cellStyle name="Currency 3 2 5 9 3" xfId="13076" xr:uid="{DC7A2ED9-8F77-48CF-9DD5-7D413CC32298}"/>
    <cellStyle name="Currency 3 2 5 9 4" xfId="29933" xr:uid="{BEBC8BFF-0BF0-4779-AE9F-8448E7049836}"/>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0 2 2" xfId="23889" xr:uid="{EFE86C1B-DFAD-4C94-BCDA-B279FE55AA58}"/>
    <cellStyle name="Currency 5 2 2 2 10 2 3" xfId="15460" xr:uid="{B6E826B6-5BBE-4282-9F82-26F926A0A818}"/>
    <cellStyle name="Currency 5 2 2 2 10 2 4" xfId="32317" xr:uid="{ECFA5156-1A07-4BA5-A0F3-027C6C47445E}"/>
    <cellStyle name="Currency 5 2 2 2 10 3" xfId="19671" xr:uid="{70602E20-6614-47C4-90F1-40C07ACBB11F}"/>
    <cellStyle name="Currency 5 2 2 2 10 4" xfId="11242" xr:uid="{DC24D186-92E2-4243-97F3-887CEA6046E7}"/>
    <cellStyle name="Currency 5 2 2 2 10 5" xfId="28100" xr:uid="{EFF74AEE-0F7F-43D6-91DC-686D34150422}"/>
    <cellStyle name="Currency 5 2 2 2 11" xfId="4642" xr:uid="{00000000-0005-0000-0000-00006C0B0000}"/>
    <cellStyle name="Currency 5 2 2 2 11 2" xfId="21506" xr:uid="{3CDBFD20-B8C5-4806-8E2C-C65E7F9D6217}"/>
    <cellStyle name="Currency 5 2 2 2 11 3" xfId="13077" xr:uid="{1BAE53CB-F1E3-477E-8DD0-267486B24512}"/>
    <cellStyle name="Currency 5 2 2 2 11 4" xfId="29934" xr:uid="{742B2F25-63A4-40D1-97AE-1676596AC13B}"/>
    <cellStyle name="Currency 5 2 2 2 12" xfId="17288" xr:uid="{72A5FEED-3427-45AA-97E1-16B894D189E6}"/>
    <cellStyle name="Currency 5 2 2 2 13" xfId="8859" xr:uid="{90F9B404-88EE-4AB1-A626-30D62E30CF29}"/>
    <cellStyle name="Currency 5 2 2 2 14" xfId="25717" xr:uid="{1F9667C1-247D-47DB-92AC-6A9B3435050B}"/>
    <cellStyle name="Currency 5 2 2 2 2" xfId="197" xr:uid="{00000000-0005-0000-0000-00006D0B0000}"/>
    <cellStyle name="Currency 5 2 2 2 2 10" xfId="4643" xr:uid="{00000000-0005-0000-0000-00006E0B0000}"/>
    <cellStyle name="Currency 5 2 2 2 2 10 2" xfId="21507" xr:uid="{75402CC0-D559-48DA-A8C6-2EC515864606}"/>
    <cellStyle name="Currency 5 2 2 2 2 10 3" xfId="13078" xr:uid="{B0A430FE-4633-478F-BF6D-91A86250D5C3}"/>
    <cellStyle name="Currency 5 2 2 2 2 10 4" xfId="29935" xr:uid="{AD7D680D-F0B0-4750-88CB-36E4E31881EB}"/>
    <cellStyle name="Currency 5 2 2 2 2 11" xfId="17289" xr:uid="{899CA2C6-4D04-4DDC-B390-1E8B471F245B}"/>
    <cellStyle name="Currency 5 2 2 2 2 12" xfId="8860" xr:uid="{BCE54F51-7B21-432D-9799-48A6DF68A80F}"/>
    <cellStyle name="Currency 5 2 2 2 2 13" xfId="25718" xr:uid="{B611E9B6-E853-4DDA-93D1-366D9CC89AE2}"/>
    <cellStyle name="Currency 5 2 2 2 2 2" xfId="198" xr:uid="{00000000-0005-0000-0000-00006F0B0000}"/>
    <cellStyle name="Currency 5 2 2 2 2 2 10" xfId="17290" xr:uid="{3F09DA11-1540-4040-A2AF-5B3827801D6D}"/>
    <cellStyle name="Currency 5 2 2 2 2 2 11" xfId="8861" xr:uid="{D9A1E5FE-2173-4AB0-B5AF-7C88B75AFAF5}"/>
    <cellStyle name="Currency 5 2 2 2 2 2 12" xfId="25719" xr:uid="{58C135DE-36AF-4545-938D-C11469A7D15D}"/>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2 2 2" xfId="24067" xr:uid="{B428A1AF-C3E8-44D7-BDB1-FD58CABF18D9}"/>
    <cellStyle name="Currency 5 2 2 2 2 2 2 2 2 3" xfId="15638" xr:uid="{E6455C14-E064-4C17-8BFF-F925795336F9}"/>
    <cellStyle name="Currency 5 2 2 2 2 2 2 2 2 4" xfId="32495" xr:uid="{4BD5BC48-265C-4E80-A0C9-63D04EF1949E}"/>
    <cellStyle name="Currency 5 2 2 2 2 2 2 2 3" xfId="19849" xr:uid="{561C9A3C-FC4D-4BE3-AC0F-5BFB56725FE9}"/>
    <cellStyle name="Currency 5 2 2 2 2 2 2 2 4" xfId="11420" xr:uid="{AAD74303-B998-44AC-BB85-E37582F9E97C}"/>
    <cellStyle name="Currency 5 2 2 2 2 2 2 2 5" xfId="28278" xr:uid="{50ABE6FF-F21B-4458-B948-03A208508FA3}"/>
    <cellStyle name="Currency 5 2 2 2 2 2 2 3" xfId="5058" xr:uid="{00000000-0005-0000-0000-0000730B0000}"/>
    <cellStyle name="Currency 5 2 2 2 2 2 2 3 2" xfId="21922" xr:uid="{63788476-4B43-4F0A-A195-3CC6512D7CC8}"/>
    <cellStyle name="Currency 5 2 2 2 2 2 2 3 3" xfId="13493" xr:uid="{D8161AA3-2D9D-4282-97A8-E3270EF616B5}"/>
    <cellStyle name="Currency 5 2 2 2 2 2 2 3 4" xfId="30350" xr:uid="{9C369983-8713-4DB3-8012-A98E91A3F2C5}"/>
    <cellStyle name="Currency 5 2 2 2 2 2 2 4" xfId="17704" xr:uid="{9E9A8842-0802-4A11-BF95-BBB90DDCF5DD}"/>
    <cellStyle name="Currency 5 2 2 2 2 2 2 5" xfId="9275" xr:uid="{AF70618F-4604-4868-86B1-12CDA4108F72}"/>
    <cellStyle name="Currency 5 2 2 2 2 2 2 6" xfId="26133" xr:uid="{10A85737-34B9-4E9C-97A6-28F595536442}"/>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2 2 2" xfId="24480" xr:uid="{03EE0956-37A2-4193-806C-F9A88C955018}"/>
    <cellStyle name="Currency 5 2 2 2 2 2 3 2 2 3" xfId="16051" xr:uid="{693EBECB-06FD-4C1C-A6EF-BF43EF0C361A}"/>
    <cellStyle name="Currency 5 2 2 2 2 2 3 2 2 4" xfId="32908" xr:uid="{677EE87F-0FCB-4FD7-84BB-5DF51060CF00}"/>
    <cellStyle name="Currency 5 2 2 2 2 2 3 2 3" xfId="20262" xr:uid="{53FAF299-6F7F-44B0-9A86-AF49F62591B0}"/>
    <cellStyle name="Currency 5 2 2 2 2 2 3 2 4" xfId="11833" xr:uid="{09607D6C-F4BA-473D-A371-8A17159BEAA8}"/>
    <cellStyle name="Currency 5 2 2 2 2 2 3 2 5" xfId="28691" xr:uid="{C22165DF-E817-4C52-92AE-EB3DB6255CF2}"/>
    <cellStyle name="Currency 5 2 2 2 2 2 3 3" xfId="5471" xr:uid="{00000000-0005-0000-0000-0000770B0000}"/>
    <cellStyle name="Currency 5 2 2 2 2 2 3 3 2" xfId="22335" xr:uid="{46405EDD-276E-4C2C-985F-181C66ED3427}"/>
    <cellStyle name="Currency 5 2 2 2 2 2 3 3 3" xfId="13906" xr:uid="{C4A03CB7-1643-4263-8E64-A792AB3D26BE}"/>
    <cellStyle name="Currency 5 2 2 2 2 2 3 3 4" xfId="30763" xr:uid="{91A905C6-8871-4574-BD9B-B374DD2C70CC}"/>
    <cellStyle name="Currency 5 2 2 2 2 2 3 4" xfId="18117" xr:uid="{2551B6E4-5AF7-4A90-977B-1B7C26225A69}"/>
    <cellStyle name="Currency 5 2 2 2 2 2 3 5" xfId="9688" xr:uid="{200FCF11-1FFE-4573-9D50-C6A5CECF0833}"/>
    <cellStyle name="Currency 5 2 2 2 2 2 3 6" xfId="26546" xr:uid="{563AD7EA-5108-491B-99BE-ACC4746C468A}"/>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2 2 2" xfId="24893" xr:uid="{B33AC744-001F-4545-B89F-C42F0C043008}"/>
    <cellStyle name="Currency 5 2 2 2 2 2 4 2 2 3" xfId="16464" xr:uid="{C58B115E-0DBF-4CA8-BA16-FA30E0A26121}"/>
    <cellStyle name="Currency 5 2 2 2 2 2 4 2 2 4" xfId="33321" xr:uid="{658E36C6-459B-4DD4-BABB-5C8138D1A451}"/>
    <cellStyle name="Currency 5 2 2 2 2 2 4 2 3" xfId="20675" xr:uid="{30D1A8EE-F9A5-40CF-B373-C41E4C004670}"/>
    <cellStyle name="Currency 5 2 2 2 2 2 4 2 4" xfId="12246" xr:uid="{C9F9E47E-CBD6-48B4-B8AD-F156A0554C41}"/>
    <cellStyle name="Currency 5 2 2 2 2 2 4 2 5" xfId="29104" xr:uid="{9703964C-3F8F-4EFA-82B0-156D62016FBE}"/>
    <cellStyle name="Currency 5 2 2 2 2 2 4 3" xfId="5884" xr:uid="{00000000-0005-0000-0000-00007B0B0000}"/>
    <cellStyle name="Currency 5 2 2 2 2 2 4 3 2" xfId="22748" xr:uid="{9078397A-9A9A-4426-B4D7-18A864406122}"/>
    <cellStyle name="Currency 5 2 2 2 2 2 4 3 3" xfId="14319" xr:uid="{2E8E32B2-1E2C-409C-B8D2-A99F88E0C40E}"/>
    <cellStyle name="Currency 5 2 2 2 2 2 4 3 4" xfId="31176" xr:uid="{D6D36FC9-B293-42BC-88F6-090BF8E93179}"/>
    <cellStyle name="Currency 5 2 2 2 2 2 4 4" xfId="18530" xr:uid="{504BE8F8-F2C1-43F1-9448-0A26C5DBAC33}"/>
    <cellStyle name="Currency 5 2 2 2 2 2 4 5" xfId="10101" xr:uid="{9DD73EC3-1619-4EDC-A995-811D0CC40608}"/>
    <cellStyle name="Currency 5 2 2 2 2 2 4 6" xfId="26959" xr:uid="{E7015D48-7994-4A4F-95ED-C6179F660F22}"/>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2 2 2" xfId="25306" xr:uid="{DC169ECF-79B5-42FF-AF35-8692C0CC4D9E}"/>
    <cellStyle name="Currency 5 2 2 2 2 2 5 2 2 3" xfId="16877" xr:uid="{9AA73F1F-6F09-4648-A714-179544CA672B}"/>
    <cellStyle name="Currency 5 2 2 2 2 2 5 2 2 4" xfId="33734" xr:uid="{8DEAF08C-3742-4623-9867-0C60E5E88885}"/>
    <cellStyle name="Currency 5 2 2 2 2 2 5 2 3" xfId="21088" xr:uid="{762903C4-5435-42C3-8723-1F5AD3356B41}"/>
    <cellStyle name="Currency 5 2 2 2 2 2 5 2 4" xfId="12659" xr:uid="{78294ACB-3B00-4F6B-BA7D-1E22ACBC6826}"/>
    <cellStyle name="Currency 5 2 2 2 2 2 5 2 5" xfId="29517" xr:uid="{F3746CCB-EFF4-4B3C-A4FF-5438DFF19693}"/>
    <cellStyle name="Currency 5 2 2 2 2 2 5 3" xfId="6297" xr:uid="{00000000-0005-0000-0000-00007F0B0000}"/>
    <cellStyle name="Currency 5 2 2 2 2 2 5 3 2" xfId="23161" xr:uid="{EEED7CC5-93F7-41BC-A410-F215E279FC68}"/>
    <cellStyle name="Currency 5 2 2 2 2 2 5 3 3" xfId="14732" xr:uid="{FAAF066F-4404-4BF0-A9E0-19E91C3C8CA9}"/>
    <cellStyle name="Currency 5 2 2 2 2 2 5 3 4" xfId="31589" xr:uid="{16F29528-CD29-4C9F-AE5A-2A97579E86D3}"/>
    <cellStyle name="Currency 5 2 2 2 2 2 5 4" xfId="18943" xr:uid="{FF355581-8328-4396-9168-41FF70D8C7CE}"/>
    <cellStyle name="Currency 5 2 2 2 2 2 5 5" xfId="10514" xr:uid="{6F799670-5844-4F42-BFF6-C892C823BC43}"/>
    <cellStyle name="Currency 5 2 2 2 2 2 5 6" xfId="27372" xr:uid="{5940A5E4-3257-4539-9CFC-07EEFDEE8038}"/>
    <cellStyle name="Currency 5 2 2 2 2 2 6" xfId="2425" xr:uid="{00000000-0005-0000-0000-0000800B0000}"/>
    <cellStyle name="Currency 5 2 2 2 2 2 6 2" xfId="6710" xr:uid="{00000000-0005-0000-0000-0000810B0000}"/>
    <cellStyle name="Currency 5 2 2 2 2 2 6 2 2" xfId="23574" xr:uid="{946E4D6E-D02B-437B-90F8-DD65DE96A8CE}"/>
    <cellStyle name="Currency 5 2 2 2 2 2 6 2 3" xfId="15145" xr:uid="{E3ACA6D0-F6E1-4F6C-B18A-C39270CB7F93}"/>
    <cellStyle name="Currency 5 2 2 2 2 2 6 2 4" xfId="32002" xr:uid="{06591F20-1A04-4FB6-A5AB-931D2C52BA7F}"/>
    <cellStyle name="Currency 5 2 2 2 2 2 6 3" xfId="19356" xr:uid="{C626C016-2B64-4282-916E-A02CC5E07DA1}"/>
    <cellStyle name="Currency 5 2 2 2 2 2 6 4" xfId="10927" xr:uid="{183E2770-7903-4FA2-B6F8-101CCDD85E91}"/>
    <cellStyle name="Currency 5 2 2 2 2 2 6 5" xfId="27785" xr:uid="{0D612B9A-ADDB-428D-9B16-2CFA7FAF9B4F}"/>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8 2 2" xfId="23891" xr:uid="{E50C2E83-ABAC-4351-BEFD-0A184F3E1ED4}"/>
    <cellStyle name="Currency 5 2 2 2 2 2 8 2 3" xfId="15462" xr:uid="{9CE53CDC-3DBC-457F-9562-D283B0036B57}"/>
    <cellStyle name="Currency 5 2 2 2 2 2 8 2 4" xfId="32319" xr:uid="{E3C5A331-8BA6-4884-9779-4D79790BDA72}"/>
    <cellStyle name="Currency 5 2 2 2 2 2 8 3" xfId="19673" xr:uid="{7FF93B52-052D-4B44-AC3C-458AE99180F1}"/>
    <cellStyle name="Currency 5 2 2 2 2 2 8 4" xfId="11244" xr:uid="{57E3CF1C-FC76-444C-97F9-0486041B9E61}"/>
    <cellStyle name="Currency 5 2 2 2 2 2 8 5" xfId="28102" xr:uid="{0795296F-1731-4223-82D0-B87ED280F7BB}"/>
    <cellStyle name="Currency 5 2 2 2 2 2 9" xfId="4644" xr:uid="{00000000-0005-0000-0000-0000850B0000}"/>
    <cellStyle name="Currency 5 2 2 2 2 2 9 2" xfId="21508" xr:uid="{EC68FDA0-3567-4EF6-A72C-6632C92F3AEB}"/>
    <cellStyle name="Currency 5 2 2 2 2 2 9 3" xfId="13079" xr:uid="{463C7FFC-1FD1-48DA-9CAC-15DEA15CAF0D}"/>
    <cellStyle name="Currency 5 2 2 2 2 2 9 4" xfId="29936" xr:uid="{B7189676-A9AE-4A3F-9A13-832F0FBE318F}"/>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2 2 2" xfId="24066" xr:uid="{70DA7E32-FB84-4E59-A0EC-757CA16895CC}"/>
    <cellStyle name="Currency 5 2 2 2 2 3 2 2 3" xfId="15637" xr:uid="{25E7C692-2B40-47AF-8ECA-FE12FC02F767}"/>
    <cellStyle name="Currency 5 2 2 2 2 3 2 2 4" xfId="32494" xr:uid="{55239ADD-C03D-4E21-B0CE-1514DC0212DE}"/>
    <cellStyle name="Currency 5 2 2 2 2 3 2 3" xfId="19848" xr:uid="{79B8FB30-D27D-410B-AAF2-627E2480DC52}"/>
    <cellStyle name="Currency 5 2 2 2 2 3 2 4" xfId="11419" xr:uid="{BD3662CA-07F6-48CE-B995-8284FD1D8970}"/>
    <cellStyle name="Currency 5 2 2 2 2 3 2 5" xfId="28277" xr:uid="{D5EB1AEF-7DC9-49EF-A22C-FAF6763EF5A7}"/>
    <cellStyle name="Currency 5 2 2 2 2 3 3" xfId="5057" xr:uid="{00000000-0005-0000-0000-0000890B0000}"/>
    <cellStyle name="Currency 5 2 2 2 2 3 3 2" xfId="21921" xr:uid="{C92B49F2-776D-433F-9445-112E7F74EFC4}"/>
    <cellStyle name="Currency 5 2 2 2 2 3 3 3" xfId="13492" xr:uid="{D039AD78-0FFF-495F-B649-78F07CFC2677}"/>
    <cellStyle name="Currency 5 2 2 2 2 3 3 4" xfId="30349" xr:uid="{6DE2795C-79CC-44B8-B290-EF75567F7409}"/>
    <cellStyle name="Currency 5 2 2 2 2 3 4" xfId="17703" xr:uid="{19E18203-449E-41DB-85BD-5E50D637E278}"/>
    <cellStyle name="Currency 5 2 2 2 2 3 5" xfId="9274" xr:uid="{15944ABE-22C8-4B3B-A9DB-5C0E1E41E686}"/>
    <cellStyle name="Currency 5 2 2 2 2 3 6" xfId="26132" xr:uid="{30C2BB52-8EE4-4B0D-811E-E5005FFB1719}"/>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2 2 2" xfId="24479" xr:uid="{92A32021-803D-49F1-B2EC-377ED62F11F9}"/>
    <cellStyle name="Currency 5 2 2 2 2 4 2 2 3" xfId="16050" xr:uid="{F04077CC-155A-46ED-AC4B-F40E7D52D2EB}"/>
    <cellStyle name="Currency 5 2 2 2 2 4 2 2 4" xfId="32907" xr:uid="{073DE5CE-F33C-40B6-8CAB-1FDF1C752687}"/>
    <cellStyle name="Currency 5 2 2 2 2 4 2 3" xfId="20261" xr:uid="{C015BB36-D684-4BAE-ABC6-544D5E9847EC}"/>
    <cellStyle name="Currency 5 2 2 2 2 4 2 4" xfId="11832" xr:uid="{4AC78CA3-CDEB-45AC-9179-71076A1F6AAC}"/>
    <cellStyle name="Currency 5 2 2 2 2 4 2 5" xfId="28690" xr:uid="{DC22AAEC-08AC-4AE6-88EF-258499C8D581}"/>
    <cellStyle name="Currency 5 2 2 2 2 4 3" xfId="5470" xr:uid="{00000000-0005-0000-0000-00008D0B0000}"/>
    <cellStyle name="Currency 5 2 2 2 2 4 3 2" xfId="22334" xr:uid="{770329E7-BC55-47E5-867C-88FD0B659328}"/>
    <cellStyle name="Currency 5 2 2 2 2 4 3 3" xfId="13905" xr:uid="{41CE385A-D6AC-4A0A-85B5-8100CDF028BD}"/>
    <cellStyle name="Currency 5 2 2 2 2 4 3 4" xfId="30762" xr:uid="{2893F130-4866-459F-9D1D-C24B30D034EA}"/>
    <cellStyle name="Currency 5 2 2 2 2 4 4" xfId="18116" xr:uid="{2C11B346-0416-430F-BBEA-5AB720F5FD51}"/>
    <cellStyle name="Currency 5 2 2 2 2 4 5" xfId="9687" xr:uid="{55F95A7B-97C4-426B-8FBB-FD2E1CD936B4}"/>
    <cellStyle name="Currency 5 2 2 2 2 4 6" xfId="26545" xr:uid="{AACA2F97-1C54-47F4-84F7-145268D51498}"/>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2 2 2" xfId="24892" xr:uid="{1A2BA18E-BF2F-4CFD-82BA-B0C9E94179D6}"/>
    <cellStyle name="Currency 5 2 2 2 2 5 2 2 3" xfId="16463" xr:uid="{99DCEB64-7712-4E89-A21D-405FDF8C96A1}"/>
    <cellStyle name="Currency 5 2 2 2 2 5 2 2 4" xfId="33320" xr:uid="{F238D91F-9AC6-4846-9D6C-77A71C4D452C}"/>
    <cellStyle name="Currency 5 2 2 2 2 5 2 3" xfId="20674" xr:uid="{0B756337-177C-4F0A-9E53-1C53EB3274A3}"/>
    <cellStyle name="Currency 5 2 2 2 2 5 2 4" xfId="12245" xr:uid="{757693B0-C676-470A-9A9E-734971720B2D}"/>
    <cellStyle name="Currency 5 2 2 2 2 5 2 5" xfId="29103" xr:uid="{2654D06F-5D7C-4907-8C9A-8D3311E7A2CA}"/>
    <cellStyle name="Currency 5 2 2 2 2 5 3" xfId="5883" xr:uid="{00000000-0005-0000-0000-0000910B0000}"/>
    <cellStyle name="Currency 5 2 2 2 2 5 3 2" xfId="22747" xr:uid="{69E4D1FE-6D2D-4C61-8841-ED43FA7A4385}"/>
    <cellStyle name="Currency 5 2 2 2 2 5 3 3" xfId="14318" xr:uid="{117EC0CA-8B34-4E61-BE7E-7B817A370F6E}"/>
    <cellStyle name="Currency 5 2 2 2 2 5 3 4" xfId="31175" xr:uid="{DC09E501-24F0-4021-AED9-7B5F777B2C81}"/>
    <cellStyle name="Currency 5 2 2 2 2 5 4" xfId="18529" xr:uid="{740F48C2-AF6D-496C-A9BC-CCA030B15F07}"/>
    <cellStyle name="Currency 5 2 2 2 2 5 5" xfId="10100" xr:uid="{0B14F76B-CC8E-4956-9732-2CEE70D60BCA}"/>
    <cellStyle name="Currency 5 2 2 2 2 5 6" xfId="26958" xr:uid="{1EEB7322-A10A-429E-8BF8-1539C9DE6614}"/>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2 2 2" xfId="25305" xr:uid="{3E24B337-B6BA-48EB-98FF-C92101532086}"/>
    <cellStyle name="Currency 5 2 2 2 2 6 2 2 3" xfId="16876" xr:uid="{D149C550-E786-4AAE-B348-47C6B46F6B41}"/>
    <cellStyle name="Currency 5 2 2 2 2 6 2 2 4" xfId="33733" xr:uid="{5CF80B9D-8337-49A1-964B-DEB43D5DAEB5}"/>
    <cellStyle name="Currency 5 2 2 2 2 6 2 3" xfId="21087" xr:uid="{C3AA12A5-1152-41A8-840D-EECF8D523C31}"/>
    <cellStyle name="Currency 5 2 2 2 2 6 2 4" xfId="12658" xr:uid="{6AC140AA-A15A-4236-BE4E-B85111A6B995}"/>
    <cellStyle name="Currency 5 2 2 2 2 6 2 5" xfId="29516" xr:uid="{D177D066-967F-423A-BF57-59A5FC18EBB8}"/>
    <cellStyle name="Currency 5 2 2 2 2 6 3" xfId="6296" xr:uid="{00000000-0005-0000-0000-0000950B0000}"/>
    <cellStyle name="Currency 5 2 2 2 2 6 3 2" xfId="23160" xr:uid="{E74583B0-29D2-4A66-975F-F8099FB675AE}"/>
    <cellStyle name="Currency 5 2 2 2 2 6 3 3" xfId="14731" xr:uid="{07FFAA70-F18C-436F-B1CB-60AC7CF3B949}"/>
    <cellStyle name="Currency 5 2 2 2 2 6 3 4" xfId="31588" xr:uid="{34E6878D-AB50-4DFB-AC47-5B889D47B50D}"/>
    <cellStyle name="Currency 5 2 2 2 2 6 4" xfId="18942" xr:uid="{98E4B294-7918-44A1-B495-670AD7032A44}"/>
    <cellStyle name="Currency 5 2 2 2 2 6 5" xfId="10513" xr:uid="{FF300F0D-7139-488E-B252-7C3C4286EF4A}"/>
    <cellStyle name="Currency 5 2 2 2 2 6 6" xfId="27371" xr:uid="{8DFA8DDF-C638-4C0A-91C7-E91CBA46B816}"/>
    <cellStyle name="Currency 5 2 2 2 2 7" xfId="2424" xr:uid="{00000000-0005-0000-0000-0000960B0000}"/>
    <cellStyle name="Currency 5 2 2 2 2 7 2" xfId="6709" xr:uid="{00000000-0005-0000-0000-0000970B0000}"/>
    <cellStyle name="Currency 5 2 2 2 2 7 2 2" xfId="23573" xr:uid="{04457DEA-E7B2-4580-84F3-6431F0078A2B}"/>
    <cellStyle name="Currency 5 2 2 2 2 7 2 3" xfId="15144" xr:uid="{C5FC9DEE-BF59-445D-B0DE-165DB44849DB}"/>
    <cellStyle name="Currency 5 2 2 2 2 7 2 4" xfId="32001" xr:uid="{C4FFB23D-6018-4784-BE9A-D3CBC4334E4B}"/>
    <cellStyle name="Currency 5 2 2 2 2 7 3" xfId="19355" xr:uid="{CB9008EA-C428-4ABE-8573-AF2F1490114C}"/>
    <cellStyle name="Currency 5 2 2 2 2 7 4" xfId="10926" xr:uid="{D624CF67-03CF-4775-8FB8-69D44E704658}"/>
    <cellStyle name="Currency 5 2 2 2 2 7 5" xfId="27784" xr:uid="{10225C3E-C860-415E-B7EB-BC04824EA11E}"/>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2 9 2 2" xfId="23890" xr:uid="{11D9E9CB-BDB3-40F4-A9BC-60A3F773A82B}"/>
    <cellStyle name="Currency 5 2 2 2 2 9 2 3" xfId="15461" xr:uid="{C6F1A011-AA76-4622-ADF6-7876F0BF8C3D}"/>
    <cellStyle name="Currency 5 2 2 2 2 9 2 4" xfId="32318" xr:uid="{AB904E7E-3477-46EA-9058-15070FC289D7}"/>
    <cellStyle name="Currency 5 2 2 2 2 9 3" xfId="19672" xr:uid="{9BA08481-482A-4E52-9DB6-02765A03683D}"/>
    <cellStyle name="Currency 5 2 2 2 2 9 4" xfId="11243" xr:uid="{798AB9E5-089D-43A6-BB60-CDC3269EA05F}"/>
    <cellStyle name="Currency 5 2 2 2 2 9 5" xfId="28101" xr:uid="{93A28BF2-7FA2-4782-A25F-B06C314B3A1D}"/>
    <cellStyle name="Currency 5 2 2 2 3" xfId="199" xr:uid="{00000000-0005-0000-0000-00009B0B0000}"/>
    <cellStyle name="Currency 5 2 2 2 3 10" xfId="17291" xr:uid="{93F51E6B-BFC3-4106-8588-F6BFEEDD1FC4}"/>
    <cellStyle name="Currency 5 2 2 2 3 11" xfId="8862" xr:uid="{7043896E-688C-4DA8-80C2-779133EEDFB0}"/>
    <cellStyle name="Currency 5 2 2 2 3 12" xfId="25720" xr:uid="{885BF821-7135-409C-8F96-9D7ED9B9752E}"/>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2 2 2" xfId="24068" xr:uid="{1A771B93-ED87-4633-AFDF-C0D6CB36A760}"/>
    <cellStyle name="Currency 5 2 2 2 3 2 2 2 3" xfId="15639" xr:uid="{4669CAAE-4F81-4E31-8BD3-FC4D4CD3B0CA}"/>
    <cellStyle name="Currency 5 2 2 2 3 2 2 2 4" xfId="32496" xr:uid="{F7B3B22E-3287-40BC-BF2C-DC9246B9A45A}"/>
    <cellStyle name="Currency 5 2 2 2 3 2 2 3" xfId="19850" xr:uid="{DF74E6E5-966E-49E3-BE99-1790E5EC9DFF}"/>
    <cellStyle name="Currency 5 2 2 2 3 2 2 4" xfId="11421" xr:uid="{8A1A2C06-991C-48A9-A7B6-E5F52958309C}"/>
    <cellStyle name="Currency 5 2 2 2 3 2 2 5" xfId="28279" xr:uid="{81E8A316-877B-46D9-9635-AE5CF7D6E606}"/>
    <cellStyle name="Currency 5 2 2 2 3 2 3" xfId="5059" xr:uid="{00000000-0005-0000-0000-00009F0B0000}"/>
    <cellStyle name="Currency 5 2 2 2 3 2 3 2" xfId="21923" xr:uid="{837D49AB-B2F7-47F6-A9BC-3D402CF643F3}"/>
    <cellStyle name="Currency 5 2 2 2 3 2 3 3" xfId="13494" xr:uid="{42C2A699-20DE-4177-8274-C488A8FB4176}"/>
    <cellStyle name="Currency 5 2 2 2 3 2 3 4" xfId="30351" xr:uid="{5405DD6B-75F4-4279-886F-E2DCA9BED3FC}"/>
    <cellStyle name="Currency 5 2 2 2 3 2 4" xfId="17705" xr:uid="{0B4CCE96-6FA9-4C16-A8D8-9B9977E6ACA2}"/>
    <cellStyle name="Currency 5 2 2 2 3 2 5" xfId="9276" xr:uid="{966888E5-F618-49B8-91FD-36222CC0204F}"/>
    <cellStyle name="Currency 5 2 2 2 3 2 6" xfId="26134" xr:uid="{3CD751F6-E8A4-4342-8E9A-E75BD420FF14}"/>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2 2 2" xfId="24481" xr:uid="{DB3565EF-A18D-44BD-BF1D-1FA858015B0F}"/>
    <cellStyle name="Currency 5 2 2 2 3 3 2 2 3" xfId="16052" xr:uid="{EEC9176A-D7F8-4CBB-985B-9AE195451EF5}"/>
    <cellStyle name="Currency 5 2 2 2 3 3 2 2 4" xfId="32909" xr:uid="{178BB98A-6DB2-4FF6-8C2C-CD5841DBE19D}"/>
    <cellStyle name="Currency 5 2 2 2 3 3 2 3" xfId="20263" xr:uid="{E8C7E599-CD40-4475-9572-E5C350CB3EEC}"/>
    <cellStyle name="Currency 5 2 2 2 3 3 2 4" xfId="11834" xr:uid="{131BA8D4-2A5E-4A90-B6C1-134CEE6FD201}"/>
    <cellStyle name="Currency 5 2 2 2 3 3 2 5" xfId="28692" xr:uid="{3079C75E-FD67-4CBB-803F-7483FA7F1686}"/>
    <cellStyle name="Currency 5 2 2 2 3 3 3" xfId="5472" xr:uid="{00000000-0005-0000-0000-0000A30B0000}"/>
    <cellStyle name="Currency 5 2 2 2 3 3 3 2" xfId="22336" xr:uid="{1455A39A-6871-4EC2-BF43-E243B6B4017C}"/>
    <cellStyle name="Currency 5 2 2 2 3 3 3 3" xfId="13907" xr:uid="{5E0EBB9E-F921-4610-A2DA-C6EA43C86F33}"/>
    <cellStyle name="Currency 5 2 2 2 3 3 3 4" xfId="30764" xr:uid="{B12EDF78-C2EE-47D7-AF89-980D8B66C5E4}"/>
    <cellStyle name="Currency 5 2 2 2 3 3 4" xfId="18118" xr:uid="{5B3FCC98-3DA5-44D4-8A3B-7C777407080C}"/>
    <cellStyle name="Currency 5 2 2 2 3 3 5" xfId="9689" xr:uid="{6DAE8527-2E51-4C06-8A08-4BB58D80397C}"/>
    <cellStyle name="Currency 5 2 2 2 3 3 6" xfId="26547" xr:uid="{BC0D30A6-2D7F-4AB1-B176-24A1BC79A048}"/>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2 2 2" xfId="24894" xr:uid="{4F496AC8-787E-48BC-B2E0-1326BC971156}"/>
    <cellStyle name="Currency 5 2 2 2 3 4 2 2 3" xfId="16465" xr:uid="{46EBBF1E-2AC6-43FC-BC61-25FA54C3BE0E}"/>
    <cellStyle name="Currency 5 2 2 2 3 4 2 2 4" xfId="33322" xr:uid="{B8647E6E-5209-4A12-AA78-99EC195CC42B}"/>
    <cellStyle name="Currency 5 2 2 2 3 4 2 3" xfId="20676" xr:uid="{2E434E9C-91E4-41C4-94CA-08C383007E26}"/>
    <cellStyle name="Currency 5 2 2 2 3 4 2 4" xfId="12247" xr:uid="{00EA2A44-68EA-4EA0-AAF4-387CEAA8B36D}"/>
    <cellStyle name="Currency 5 2 2 2 3 4 2 5" xfId="29105" xr:uid="{4CD0D6B5-AB24-446F-8298-D8A9DB359109}"/>
    <cellStyle name="Currency 5 2 2 2 3 4 3" xfId="5885" xr:uid="{00000000-0005-0000-0000-0000A70B0000}"/>
    <cellStyle name="Currency 5 2 2 2 3 4 3 2" xfId="22749" xr:uid="{28E4AAAC-9646-4E4E-9230-238F423A5301}"/>
    <cellStyle name="Currency 5 2 2 2 3 4 3 3" xfId="14320" xr:uid="{F5A45AC4-6090-4B31-9E9B-644B1F2EAB69}"/>
    <cellStyle name="Currency 5 2 2 2 3 4 3 4" xfId="31177" xr:uid="{C0A16A1C-1019-456A-8F10-2F2F67FC6123}"/>
    <cellStyle name="Currency 5 2 2 2 3 4 4" xfId="18531" xr:uid="{1178BC9E-25B0-4045-9A3A-699D26A48DFB}"/>
    <cellStyle name="Currency 5 2 2 2 3 4 5" xfId="10102" xr:uid="{D92E69F7-F5C4-41D8-97FE-F3C3F5E9AA81}"/>
    <cellStyle name="Currency 5 2 2 2 3 4 6" xfId="26960" xr:uid="{4FC06A0B-C0FE-48C0-A93D-BD4C9D065992}"/>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2 2 2" xfId="25307" xr:uid="{14C97AA1-2E1C-4E6E-9CDF-A0E305094590}"/>
    <cellStyle name="Currency 5 2 2 2 3 5 2 2 3" xfId="16878" xr:uid="{CDF88B94-48DC-4561-9C2F-EC18633BD77F}"/>
    <cellStyle name="Currency 5 2 2 2 3 5 2 2 4" xfId="33735" xr:uid="{B82910A7-0D85-4F43-B8F4-617DDF2CD7A5}"/>
    <cellStyle name="Currency 5 2 2 2 3 5 2 3" xfId="21089" xr:uid="{89AD6FFF-0A9C-4F26-BEB2-549FE50A11AD}"/>
    <cellStyle name="Currency 5 2 2 2 3 5 2 4" xfId="12660" xr:uid="{BD181189-6E3B-40BB-936A-89797949DE01}"/>
    <cellStyle name="Currency 5 2 2 2 3 5 2 5" xfId="29518" xr:uid="{29A2DC4B-3828-4704-A74C-523BAF35C4ED}"/>
    <cellStyle name="Currency 5 2 2 2 3 5 3" xfId="6298" xr:uid="{00000000-0005-0000-0000-0000AB0B0000}"/>
    <cellStyle name="Currency 5 2 2 2 3 5 3 2" xfId="23162" xr:uid="{431E6572-4597-4ACB-A59A-F218DB915D5E}"/>
    <cellStyle name="Currency 5 2 2 2 3 5 3 3" xfId="14733" xr:uid="{8335E6B0-F0AD-4249-BF9D-3FDA0DB2F673}"/>
    <cellStyle name="Currency 5 2 2 2 3 5 3 4" xfId="31590" xr:uid="{2DC590E3-101E-43DB-B8C6-09DF50DA63B1}"/>
    <cellStyle name="Currency 5 2 2 2 3 5 4" xfId="18944" xr:uid="{7CC620C8-F14F-43F4-8EB0-3BF251954F2E}"/>
    <cellStyle name="Currency 5 2 2 2 3 5 5" xfId="10515" xr:uid="{DEEB9CE5-FBDD-4925-A1FA-44475EDAB3B7}"/>
    <cellStyle name="Currency 5 2 2 2 3 5 6" xfId="27373" xr:uid="{4BD3EF22-4AF0-4684-B682-DB8719692437}"/>
    <cellStyle name="Currency 5 2 2 2 3 6" xfId="2426" xr:uid="{00000000-0005-0000-0000-0000AC0B0000}"/>
    <cellStyle name="Currency 5 2 2 2 3 6 2" xfId="6711" xr:uid="{00000000-0005-0000-0000-0000AD0B0000}"/>
    <cellStyle name="Currency 5 2 2 2 3 6 2 2" xfId="23575" xr:uid="{047DAE21-B2F3-4788-A84C-80DC17E3EA9F}"/>
    <cellStyle name="Currency 5 2 2 2 3 6 2 3" xfId="15146" xr:uid="{A21DD85D-1322-489B-A580-D9CE78366497}"/>
    <cellStyle name="Currency 5 2 2 2 3 6 2 4" xfId="32003" xr:uid="{2479D3CE-011F-4E85-9CC3-12FD51293864}"/>
    <cellStyle name="Currency 5 2 2 2 3 6 3" xfId="19357" xr:uid="{F65A88A9-D198-4F48-92C2-EB98ECBCA114}"/>
    <cellStyle name="Currency 5 2 2 2 3 6 4" xfId="10928" xr:uid="{B6E5DD8D-455D-4D77-B452-4E96AE70179E}"/>
    <cellStyle name="Currency 5 2 2 2 3 6 5" xfId="27786" xr:uid="{7E428337-ACF8-41DC-9ED6-DD6AD0A09477}"/>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8 2 2" xfId="23892" xr:uid="{D974D4D3-92DE-46CF-9C0C-9E0F2D54DFAC}"/>
    <cellStyle name="Currency 5 2 2 2 3 8 2 3" xfId="15463" xr:uid="{6DB15364-A745-42CA-A7CB-C599BF51B538}"/>
    <cellStyle name="Currency 5 2 2 2 3 8 2 4" xfId="32320" xr:uid="{53CA8803-EF1A-4541-8B06-318B23F47C7C}"/>
    <cellStyle name="Currency 5 2 2 2 3 8 3" xfId="19674" xr:uid="{E28AF835-F50B-48FB-83D2-D6D2B912A4B2}"/>
    <cellStyle name="Currency 5 2 2 2 3 8 4" xfId="11245" xr:uid="{FF3C5770-48CF-4766-A8FF-6752198C4B09}"/>
    <cellStyle name="Currency 5 2 2 2 3 8 5" xfId="28103" xr:uid="{C678F807-5B71-467B-A1E0-B8029E3308FE}"/>
    <cellStyle name="Currency 5 2 2 2 3 9" xfId="4645" xr:uid="{00000000-0005-0000-0000-0000B10B0000}"/>
    <cellStyle name="Currency 5 2 2 2 3 9 2" xfId="21509" xr:uid="{52ADE56E-5E7B-451B-B013-11B8FE541F7C}"/>
    <cellStyle name="Currency 5 2 2 2 3 9 3" xfId="13080" xr:uid="{32C540AC-7375-4CDA-BD2E-660CE9DDB4B5}"/>
    <cellStyle name="Currency 5 2 2 2 3 9 4" xfId="29937" xr:uid="{999B2CF9-040D-4CB0-80AE-7431A51E0299}"/>
    <cellStyle name="Currency 5 2 2 2 4" xfId="724" xr:uid="{00000000-0005-0000-0000-0000B20B0000}"/>
    <cellStyle name="Currency 5 2 2 2 4 2" xfId="2978" xr:uid="{00000000-0005-0000-0000-0000B30B0000}"/>
    <cellStyle name="Currency 5 2 2 2 4 2 2" xfId="7201" xr:uid="{00000000-0005-0000-0000-0000B40B0000}"/>
    <cellStyle name="Currency 5 2 2 2 4 2 2 2" xfId="24065" xr:uid="{BCB1640F-D335-4888-8B93-12BE6A08B456}"/>
    <cellStyle name="Currency 5 2 2 2 4 2 2 3" xfId="15636" xr:uid="{468F2E78-7A86-481B-8E80-C0354A67F43D}"/>
    <cellStyle name="Currency 5 2 2 2 4 2 2 4" xfId="32493" xr:uid="{B59124DE-BB53-4324-9586-94D4FB05727C}"/>
    <cellStyle name="Currency 5 2 2 2 4 2 3" xfId="19847" xr:uid="{A68B0ED9-CC1C-46BE-AADA-8428475F05C6}"/>
    <cellStyle name="Currency 5 2 2 2 4 2 4" xfId="11418" xr:uid="{DBA03AC9-A57B-457F-90D8-9DA078A6498E}"/>
    <cellStyle name="Currency 5 2 2 2 4 2 5" xfId="28276" xr:uid="{FD1F4CE7-8560-44A6-85A1-9F3C01F64D41}"/>
    <cellStyle name="Currency 5 2 2 2 4 3" xfId="5056" xr:uid="{00000000-0005-0000-0000-0000B50B0000}"/>
    <cellStyle name="Currency 5 2 2 2 4 3 2" xfId="21920" xr:uid="{96D34018-260B-4FA7-BA92-73B364CD43DB}"/>
    <cellStyle name="Currency 5 2 2 2 4 3 3" xfId="13491" xr:uid="{7FE78208-0243-4D7E-9B29-A9D20C2A8110}"/>
    <cellStyle name="Currency 5 2 2 2 4 3 4" xfId="30348" xr:uid="{EAF832E1-776C-46DE-A4A4-0530078DA1BB}"/>
    <cellStyle name="Currency 5 2 2 2 4 4" xfId="17702" xr:uid="{3526C68B-C25A-4B2B-9511-E6F8E6FE78B9}"/>
    <cellStyle name="Currency 5 2 2 2 4 5" xfId="9273" xr:uid="{F6E647FE-90CA-4FFB-B8C8-099EE148AC77}"/>
    <cellStyle name="Currency 5 2 2 2 4 6" xfId="26131" xr:uid="{2D44E1CB-5023-42BD-B222-808AEB77858E}"/>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2 2 2" xfId="24478" xr:uid="{8B9F9048-89BE-4370-B442-7CE8C1989D45}"/>
    <cellStyle name="Currency 5 2 2 2 5 2 2 3" xfId="16049" xr:uid="{E96F272C-107A-4A91-84EC-16EBBA1CC65B}"/>
    <cellStyle name="Currency 5 2 2 2 5 2 2 4" xfId="32906" xr:uid="{7DFE9CBB-77F1-447F-86AC-D303B2E794E8}"/>
    <cellStyle name="Currency 5 2 2 2 5 2 3" xfId="20260" xr:uid="{05DDC71A-37B1-452C-816C-8A0A69D0C25C}"/>
    <cellStyle name="Currency 5 2 2 2 5 2 4" xfId="11831" xr:uid="{7DE721EF-4097-4348-B323-27D8F5E0503D}"/>
    <cellStyle name="Currency 5 2 2 2 5 2 5" xfId="28689" xr:uid="{1FDE457C-7FB9-41AA-BCF4-2C541BFBAFCD}"/>
    <cellStyle name="Currency 5 2 2 2 5 3" xfId="5469" xr:uid="{00000000-0005-0000-0000-0000B90B0000}"/>
    <cellStyle name="Currency 5 2 2 2 5 3 2" xfId="22333" xr:uid="{9B33F6D7-0E29-4E8A-933A-5B853752D4AE}"/>
    <cellStyle name="Currency 5 2 2 2 5 3 3" xfId="13904" xr:uid="{F0D67703-F45B-4A91-8E2C-FF96CA872C73}"/>
    <cellStyle name="Currency 5 2 2 2 5 3 4" xfId="30761" xr:uid="{DB472B28-FCD8-4F4E-A0D6-DE05899EDDD8}"/>
    <cellStyle name="Currency 5 2 2 2 5 4" xfId="18115" xr:uid="{3D09E875-FAC1-452B-8624-B2659B7319B6}"/>
    <cellStyle name="Currency 5 2 2 2 5 5" xfId="9686" xr:uid="{400635B5-DF26-4AE0-8DED-C44711BAF194}"/>
    <cellStyle name="Currency 5 2 2 2 5 6" xfId="26544" xr:uid="{161CB8A0-EC77-4BAC-B40B-F5C17D017DE8}"/>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2 2 2" xfId="24891" xr:uid="{6A629188-6F5B-4B2E-98E5-C82EC3772F0B}"/>
    <cellStyle name="Currency 5 2 2 2 6 2 2 3" xfId="16462" xr:uid="{607D6DA7-1649-4DC4-BC9E-C26153248B7E}"/>
    <cellStyle name="Currency 5 2 2 2 6 2 2 4" xfId="33319" xr:uid="{95DE6C17-26EB-41AA-AA64-E50781C60B60}"/>
    <cellStyle name="Currency 5 2 2 2 6 2 3" xfId="20673" xr:uid="{11204A5E-5F5F-45BB-8A6D-0451DF81F0A4}"/>
    <cellStyle name="Currency 5 2 2 2 6 2 4" xfId="12244" xr:uid="{998ADABB-2C01-495D-A62C-6FD2A9367BB8}"/>
    <cellStyle name="Currency 5 2 2 2 6 2 5" xfId="29102" xr:uid="{B0AFD376-272F-465C-AF13-433E828CCC74}"/>
    <cellStyle name="Currency 5 2 2 2 6 3" xfId="5882" xr:uid="{00000000-0005-0000-0000-0000BD0B0000}"/>
    <cellStyle name="Currency 5 2 2 2 6 3 2" xfId="22746" xr:uid="{1964A288-6C3D-4976-B8C1-F64C9112CF39}"/>
    <cellStyle name="Currency 5 2 2 2 6 3 3" xfId="14317" xr:uid="{0849FB91-8020-4221-8D04-21D6B8E94DCA}"/>
    <cellStyle name="Currency 5 2 2 2 6 3 4" xfId="31174" xr:uid="{82333346-BBE1-4B1B-8118-1148E870FE6B}"/>
    <cellStyle name="Currency 5 2 2 2 6 4" xfId="18528" xr:uid="{B61A019A-921A-46C2-9EB6-518CA1A30982}"/>
    <cellStyle name="Currency 5 2 2 2 6 5" xfId="10099" xr:uid="{38F6EC3F-E851-428C-9709-E8E1EF2B8AED}"/>
    <cellStyle name="Currency 5 2 2 2 6 6" xfId="26957" xr:uid="{F690A2F2-C761-48A6-BEFA-D0A6A071A994}"/>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2 2 2" xfId="25304" xr:uid="{0103AB28-5F0B-400C-BD5E-22080D79210C}"/>
    <cellStyle name="Currency 5 2 2 2 7 2 2 3" xfId="16875" xr:uid="{42A344B9-FAF3-4C9D-8DAB-B18763A51872}"/>
    <cellStyle name="Currency 5 2 2 2 7 2 2 4" xfId="33732" xr:uid="{247F83ED-8A70-43FC-87F4-114F3893CEF1}"/>
    <cellStyle name="Currency 5 2 2 2 7 2 3" xfId="21086" xr:uid="{CE221CCB-01FB-42E3-8FFE-8720FCB99545}"/>
    <cellStyle name="Currency 5 2 2 2 7 2 4" xfId="12657" xr:uid="{8FBF91EE-13E1-4B1A-AB0E-1586F54E0598}"/>
    <cellStyle name="Currency 5 2 2 2 7 2 5" xfId="29515" xr:uid="{1FBD5E6A-8DCB-4C1B-BCC2-DFF25D69649E}"/>
    <cellStyle name="Currency 5 2 2 2 7 3" xfId="6295" xr:uid="{00000000-0005-0000-0000-0000C10B0000}"/>
    <cellStyle name="Currency 5 2 2 2 7 3 2" xfId="23159" xr:uid="{CBE8165B-4FA9-4875-9BD6-222E31709D34}"/>
    <cellStyle name="Currency 5 2 2 2 7 3 3" xfId="14730" xr:uid="{DD507DF3-88F5-40D5-9691-2A6168A74ACD}"/>
    <cellStyle name="Currency 5 2 2 2 7 3 4" xfId="31587" xr:uid="{1BBD3E66-A268-4E8E-A797-A4EC63A9567B}"/>
    <cellStyle name="Currency 5 2 2 2 7 4" xfId="18941" xr:uid="{BA2EEE48-1E70-4C35-8818-ACDF4020DF9B}"/>
    <cellStyle name="Currency 5 2 2 2 7 5" xfId="10512" xr:uid="{E511A49D-BE37-4D29-AD4B-1A5680658BAA}"/>
    <cellStyle name="Currency 5 2 2 2 7 6" xfId="27370" xr:uid="{559D3116-9A01-4A62-B762-1BC15635FB48}"/>
    <cellStyle name="Currency 5 2 2 2 8" xfId="2423" xr:uid="{00000000-0005-0000-0000-0000C20B0000}"/>
    <cellStyle name="Currency 5 2 2 2 8 2" xfId="6708" xr:uid="{00000000-0005-0000-0000-0000C30B0000}"/>
    <cellStyle name="Currency 5 2 2 2 8 2 2" xfId="23572" xr:uid="{C86D7282-F0F4-41B7-9EBE-0D4AE19F27CF}"/>
    <cellStyle name="Currency 5 2 2 2 8 2 3" xfId="15143" xr:uid="{39CFBA09-53AC-4B62-AAC2-BDDF8205F864}"/>
    <cellStyle name="Currency 5 2 2 2 8 2 4" xfId="32000" xr:uid="{20B2036B-89BB-43E7-9682-ED6D89BA0256}"/>
    <cellStyle name="Currency 5 2 2 2 8 3" xfId="19354" xr:uid="{A478C6F2-3FC1-4B04-9DB5-8C9920E35D42}"/>
    <cellStyle name="Currency 5 2 2 2 8 4" xfId="10925" xr:uid="{2C1DF281-111E-4BFC-BA24-243B748A7676}"/>
    <cellStyle name="Currency 5 2 2 2 8 5" xfId="27783" xr:uid="{7AE81252-AA47-47CB-984F-3FDB5D39AD59}"/>
    <cellStyle name="Currency 5 2 2 2 9" xfId="2720" xr:uid="{00000000-0005-0000-0000-0000C40B0000}"/>
    <cellStyle name="Currency 5 2 2 3" xfId="200" xr:uid="{00000000-0005-0000-0000-0000C50B0000}"/>
    <cellStyle name="Currency 5 2 2 3 10" xfId="4646" xr:uid="{00000000-0005-0000-0000-0000C60B0000}"/>
    <cellStyle name="Currency 5 2 2 3 10 2" xfId="21510" xr:uid="{FDF8DDA2-77FD-436C-A1F7-44A627D36BCF}"/>
    <cellStyle name="Currency 5 2 2 3 10 3" xfId="13081" xr:uid="{35F5E7F4-77D1-462D-84AC-615C7F8EA38B}"/>
    <cellStyle name="Currency 5 2 2 3 10 4" xfId="29938" xr:uid="{1E1FF345-D9C7-46CE-84F1-59AAAFC15452}"/>
    <cellStyle name="Currency 5 2 2 3 11" xfId="17292" xr:uid="{5D05C731-72F0-4E83-8F0A-E6A3C578B08E}"/>
    <cellStyle name="Currency 5 2 2 3 12" xfId="8863" xr:uid="{C1696D74-53EA-4EB5-B663-5C959BD09A15}"/>
    <cellStyle name="Currency 5 2 2 3 13" xfId="25721" xr:uid="{ED053D39-380D-4135-A0A4-86A3CEA45028}"/>
    <cellStyle name="Currency 5 2 2 3 2" xfId="201" xr:uid="{00000000-0005-0000-0000-0000C70B0000}"/>
    <cellStyle name="Currency 5 2 2 3 2 10" xfId="17293" xr:uid="{F9BF184A-2508-45FA-8319-16D10353E540}"/>
    <cellStyle name="Currency 5 2 2 3 2 11" xfId="8864" xr:uid="{F911ED0B-3FD7-406E-8278-60E48A113B08}"/>
    <cellStyle name="Currency 5 2 2 3 2 12" xfId="25722" xr:uid="{1F207FB8-F84F-4A87-AD62-DD6513609155}"/>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2 2 2" xfId="24070" xr:uid="{1CCE092B-E0DD-41A2-8116-80F594B2A1A6}"/>
    <cellStyle name="Currency 5 2 2 3 2 2 2 2 3" xfId="15641" xr:uid="{68C17FF4-89B9-49CB-89AB-1FDF7C021A76}"/>
    <cellStyle name="Currency 5 2 2 3 2 2 2 2 4" xfId="32498" xr:uid="{EDB15DE0-66BA-4DC7-8CFE-256177679695}"/>
    <cellStyle name="Currency 5 2 2 3 2 2 2 3" xfId="19852" xr:uid="{D458BF59-EC89-4CBF-B294-9B7B2BDBF157}"/>
    <cellStyle name="Currency 5 2 2 3 2 2 2 4" xfId="11423" xr:uid="{D6DB6FD4-3326-4037-9784-31A50209647A}"/>
    <cellStyle name="Currency 5 2 2 3 2 2 2 5" xfId="28281" xr:uid="{5F9B9058-15BE-4B33-9C08-788CD449A53B}"/>
    <cellStyle name="Currency 5 2 2 3 2 2 3" xfId="5061" xr:uid="{00000000-0005-0000-0000-0000CB0B0000}"/>
    <cellStyle name="Currency 5 2 2 3 2 2 3 2" xfId="21925" xr:uid="{BF8D8E6F-AC7B-49A5-BE4F-62417391D132}"/>
    <cellStyle name="Currency 5 2 2 3 2 2 3 3" xfId="13496" xr:uid="{00526816-D067-4093-9F09-ADEF87E74A91}"/>
    <cellStyle name="Currency 5 2 2 3 2 2 3 4" xfId="30353" xr:uid="{8050AEC7-E03A-4FCF-AAFB-4ACCF432D71B}"/>
    <cellStyle name="Currency 5 2 2 3 2 2 4" xfId="17707" xr:uid="{2664361B-8B8D-4DF1-BAB5-98BDDF50CBAD}"/>
    <cellStyle name="Currency 5 2 2 3 2 2 5" xfId="9278" xr:uid="{0920354C-BB14-4907-806A-FC3EC0F5A717}"/>
    <cellStyle name="Currency 5 2 2 3 2 2 6" xfId="26136" xr:uid="{E57B0DD7-9AFA-4041-B862-0DE258E11FD2}"/>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2 2 2" xfId="24483" xr:uid="{22461143-7EE5-459B-8C2A-9D0424180ACC}"/>
    <cellStyle name="Currency 5 2 2 3 2 3 2 2 3" xfId="16054" xr:uid="{4BAA520E-9961-4721-9F58-7E7D51D734A5}"/>
    <cellStyle name="Currency 5 2 2 3 2 3 2 2 4" xfId="32911" xr:uid="{B90C3220-C69D-4DEE-A7E2-F40A6BC352D9}"/>
    <cellStyle name="Currency 5 2 2 3 2 3 2 3" xfId="20265" xr:uid="{FDA69CCF-21EF-4AE8-85C3-EBC820419716}"/>
    <cellStyle name="Currency 5 2 2 3 2 3 2 4" xfId="11836" xr:uid="{1C2ECAD6-38D8-4065-BF8B-9A5F23343E0A}"/>
    <cellStyle name="Currency 5 2 2 3 2 3 2 5" xfId="28694" xr:uid="{0B552E6E-1C8D-44F5-9445-3F44D670F2DB}"/>
    <cellStyle name="Currency 5 2 2 3 2 3 3" xfId="5474" xr:uid="{00000000-0005-0000-0000-0000CF0B0000}"/>
    <cellStyle name="Currency 5 2 2 3 2 3 3 2" xfId="22338" xr:uid="{18DDAA4F-9515-4147-B9CA-E16B8577D3EF}"/>
    <cellStyle name="Currency 5 2 2 3 2 3 3 3" xfId="13909" xr:uid="{A2F5924C-BB54-4707-83EA-960D9E1E802A}"/>
    <cellStyle name="Currency 5 2 2 3 2 3 3 4" xfId="30766" xr:uid="{86588263-DA9D-4E04-BD3D-D95AD0815647}"/>
    <cellStyle name="Currency 5 2 2 3 2 3 4" xfId="18120" xr:uid="{5FF4BA49-F2DD-45E7-9F61-0D0735FBC076}"/>
    <cellStyle name="Currency 5 2 2 3 2 3 5" xfId="9691" xr:uid="{036345B5-3D7F-44CF-BD06-F7701BEDB4FB}"/>
    <cellStyle name="Currency 5 2 2 3 2 3 6" xfId="26549" xr:uid="{1911FEE4-4388-46FE-9336-A98D4BB06E27}"/>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2 2 2" xfId="24896" xr:uid="{4E084A4D-1EC9-4AC8-B6E6-0AF2F92E6189}"/>
    <cellStyle name="Currency 5 2 2 3 2 4 2 2 3" xfId="16467" xr:uid="{69A0011C-CE0E-4134-AE02-54689DCFAB83}"/>
    <cellStyle name="Currency 5 2 2 3 2 4 2 2 4" xfId="33324" xr:uid="{A5C133F8-55A6-41CC-BB45-BA925C5BECE0}"/>
    <cellStyle name="Currency 5 2 2 3 2 4 2 3" xfId="20678" xr:uid="{22DF0F6E-A03E-4BF9-8C45-58AFA9580F18}"/>
    <cellStyle name="Currency 5 2 2 3 2 4 2 4" xfId="12249" xr:uid="{84C7BED6-2952-4A68-B265-2390D83EFEC1}"/>
    <cellStyle name="Currency 5 2 2 3 2 4 2 5" xfId="29107" xr:uid="{E43A3603-DB26-4722-AC4D-DD30E5409530}"/>
    <cellStyle name="Currency 5 2 2 3 2 4 3" xfId="5887" xr:uid="{00000000-0005-0000-0000-0000D30B0000}"/>
    <cellStyle name="Currency 5 2 2 3 2 4 3 2" xfId="22751" xr:uid="{1EADB24B-32A0-44A9-B5D3-F7629C29A088}"/>
    <cellStyle name="Currency 5 2 2 3 2 4 3 3" xfId="14322" xr:uid="{BA687398-4E16-4C6F-B2EF-177F73DC3D6D}"/>
    <cellStyle name="Currency 5 2 2 3 2 4 3 4" xfId="31179" xr:uid="{28907DD2-60D8-4893-9C78-4FD7A43959A9}"/>
    <cellStyle name="Currency 5 2 2 3 2 4 4" xfId="18533" xr:uid="{8A0AE23E-1BF7-45CB-973D-F3E54D627FF0}"/>
    <cellStyle name="Currency 5 2 2 3 2 4 5" xfId="10104" xr:uid="{08D5C6FA-1075-4C8A-BC92-8A349180C7BE}"/>
    <cellStyle name="Currency 5 2 2 3 2 4 6" xfId="26962" xr:uid="{1513F714-917E-49BA-B419-F4C1CA55ECCC}"/>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2 2 2" xfId="25309" xr:uid="{777563F3-EB74-485F-8AA5-24D5B92ACE07}"/>
    <cellStyle name="Currency 5 2 2 3 2 5 2 2 3" xfId="16880" xr:uid="{C3A289E7-76B3-4575-A895-D4EB7BEAEE23}"/>
    <cellStyle name="Currency 5 2 2 3 2 5 2 2 4" xfId="33737" xr:uid="{30A48C0B-199C-4B9C-9410-4F779A059728}"/>
    <cellStyle name="Currency 5 2 2 3 2 5 2 3" xfId="21091" xr:uid="{0EE24330-A291-4E23-AC74-DF00546DD051}"/>
    <cellStyle name="Currency 5 2 2 3 2 5 2 4" xfId="12662" xr:uid="{550F66AD-12CE-476C-B259-FFE5B127F081}"/>
    <cellStyle name="Currency 5 2 2 3 2 5 2 5" xfId="29520" xr:uid="{79C70B5A-F122-4F19-AC1C-A64723C1C644}"/>
    <cellStyle name="Currency 5 2 2 3 2 5 3" xfId="6300" xr:uid="{00000000-0005-0000-0000-0000D70B0000}"/>
    <cellStyle name="Currency 5 2 2 3 2 5 3 2" xfId="23164" xr:uid="{A115A1C9-E7E9-4E67-A054-7A4FE69D144C}"/>
    <cellStyle name="Currency 5 2 2 3 2 5 3 3" xfId="14735" xr:uid="{41737A5B-848C-4415-BEFA-D162D4CFB750}"/>
    <cellStyle name="Currency 5 2 2 3 2 5 3 4" xfId="31592" xr:uid="{EFF5587D-33F7-44CA-9B93-970B3CCA1054}"/>
    <cellStyle name="Currency 5 2 2 3 2 5 4" xfId="18946" xr:uid="{4331FF3F-85C8-42CA-8B2D-FC6C607387A7}"/>
    <cellStyle name="Currency 5 2 2 3 2 5 5" xfId="10517" xr:uid="{C4C9E021-728D-4C7F-A3D5-33236EB776AF}"/>
    <cellStyle name="Currency 5 2 2 3 2 5 6" xfId="27375" xr:uid="{103428F6-E9CB-4CF2-8B13-AF4C6DA6D73A}"/>
    <cellStyle name="Currency 5 2 2 3 2 6" xfId="2428" xr:uid="{00000000-0005-0000-0000-0000D80B0000}"/>
    <cellStyle name="Currency 5 2 2 3 2 6 2" xfId="6713" xr:uid="{00000000-0005-0000-0000-0000D90B0000}"/>
    <cellStyle name="Currency 5 2 2 3 2 6 2 2" xfId="23577" xr:uid="{EEA0FE7F-7A8B-4050-9F69-2AEEB51505EE}"/>
    <cellStyle name="Currency 5 2 2 3 2 6 2 3" xfId="15148" xr:uid="{BCA98DE9-5240-4A06-84C1-B213460721C1}"/>
    <cellStyle name="Currency 5 2 2 3 2 6 2 4" xfId="32005" xr:uid="{63F13873-D5C9-4289-A453-EB653F2C97F4}"/>
    <cellStyle name="Currency 5 2 2 3 2 6 3" xfId="19359" xr:uid="{FA4755B0-A407-4A00-B4BA-703F9B6E843C}"/>
    <cellStyle name="Currency 5 2 2 3 2 6 4" xfId="10930" xr:uid="{B8AF8C47-0019-4E66-A394-1BA06CD671BF}"/>
    <cellStyle name="Currency 5 2 2 3 2 6 5" xfId="27788" xr:uid="{CD0EC9F0-C216-491A-9743-673077D3D1DC}"/>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8 2 2" xfId="23894" xr:uid="{47874393-D8C1-4A6C-834C-8E76F96C9D30}"/>
    <cellStyle name="Currency 5 2 2 3 2 8 2 3" xfId="15465" xr:uid="{330F6921-EB9E-4B45-B133-476FEDB5258E}"/>
    <cellStyle name="Currency 5 2 2 3 2 8 2 4" xfId="32322" xr:uid="{B1C587F2-5935-45B6-AB34-27505B1EF1A0}"/>
    <cellStyle name="Currency 5 2 2 3 2 8 3" xfId="19676" xr:uid="{EA3D2E50-14BB-43E0-9650-3F6D577390BE}"/>
    <cellStyle name="Currency 5 2 2 3 2 8 4" xfId="11247" xr:uid="{0349E852-D729-489D-806B-AB37EAC0DB6D}"/>
    <cellStyle name="Currency 5 2 2 3 2 8 5" xfId="28105" xr:uid="{9C51D627-500C-45FE-B9E4-20A21808F206}"/>
    <cellStyle name="Currency 5 2 2 3 2 9" xfId="4647" xr:uid="{00000000-0005-0000-0000-0000DD0B0000}"/>
    <cellStyle name="Currency 5 2 2 3 2 9 2" xfId="21511" xr:uid="{D8BC84F1-404F-4671-B12E-05B344D4172C}"/>
    <cellStyle name="Currency 5 2 2 3 2 9 3" xfId="13082" xr:uid="{E53B3747-E2A6-490E-A2B3-92B8370EE8D5}"/>
    <cellStyle name="Currency 5 2 2 3 2 9 4" xfId="29939" xr:uid="{CA148364-52A6-4718-AC75-FA1069FF7DCB}"/>
    <cellStyle name="Currency 5 2 2 3 3" xfId="728" xr:uid="{00000000-0005-0000-0000-0000DE0B0000}"/>
    <cellStyle name="Currency 5 2 2 3 3 2" xfId="2982" xr:uid="{00000000-0005-0000-0000-0000DF0B0000}"/>
    <cellStyle name="Currency 5 2 2 3 3 2 2" xfId="7205" xr:uid="{00000000-0005-0000-0000-0000E00B0000}"/>
    <cellStyle name="Currency 5 2 2 3 3 2 2 2" xfId="24069" xr:uid="{93F0FB17-EC23-4D30-B5AF-DDE1987B1813}"/>
    <cellStyle name="Currency 5 2 2 3 3 2 2 3" xfId="15640" xr:uid="{6910B56C-0DC3-4CDF-8E23-89568F6F6B7B}"/>
    <cellStyle name="Currency 5 2 2 3 3 2 2 4" xfId="32497" xr:uid="{D4120601-0B89-4FBA-AD59-23E3E9C3BBB1}"/>
    <cellStyle name="Currency 5 2 2 3 3 2 3" xfId="19851" xr:uid="{C2B2E69C-6966-40BD-8492-C31B656CB39F}"/>
    <cellStyle name="Currency 5 2 2 3 3 2 4" xfId="11422" xr:uid="{EC25C1BE-3053-43D4-A43F-D2EC621AD3F8}"/>
    <cellStyle name="Currency 5 2 2 3 3 2 5" xfId="28280" xr:uid="{57EC822E-2A2C-4E44-BCAC-F69A1D08F8C5}"/>
    <cellStyle name="Currency 5 2 2 3 3 3" xfId="5060" xr:uid="{00000000-0005-0000-0000-0000E10B0000}"/>
    <cellStyle name="Currency 5 2 2 3 3 3 2" xfId="21924" xr:uid="{F07CB758-327A-4302-85B8-230C0BE5B402}"/>
    <cellStyle name="Currency 5 2 2 3 3 3 3" xfId="13495" xr:uid="{730F9E27-33AB-4A6F-92F8-BB5664A2DD26}"/>
    <cellStyle name="Currency 5 2 2 3 3 3 4" xfId="30352" xr:uid="{5CFE98C2-6365-42F1-935D-426C5DE92552}"/>
    <cellStyle name="Currency 5 2 2 3 3 4" xfId="17706" xr:uid="{00719FFC-4600-402C-8CB4-4336D875BD39}"/>
    <cellStyle name="Currency 5 2 2 3 3 5" xfId="9277" xr:uid="{4B3197CC-25F5-4D61-8E39-BD4E2B89804A}"/>
    <cellStyle name="Currency 5 2 2 3 3 6" xfId="26135" xr:uid="{52B3A082-A104-4FAA-A9A6-0D29DE9AA6A5}"/>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2 2 2" xfId="24482" xr:uid="{1AA8C18B-A5E9-4995-B8BD-672993F34668}"/>
    <cellStyle name="Currency 5 2 2 3 4 2 2 3" xfId="16053" xr:uid="{F80FD21F-BAE9-4475-8660-2EF0B3624D41}"/>
    <cellStyle name="Currency 5 2 2 3 4 2 2 4" xfId="32910" xr:uid="{AA20124E-ED9C-4D9C-8FAD-B365E20676C8}"/>
    <cellStyle name="Currency 5 2 2 3 4 2 3" xfId="20264" xr:uid="{20817DE9-8AC2-48DD-89A8-2E1C360B362C}"/>
    <cellStyle name="Currency 5 2 2 3 4 2 4" xfId="11835" xr:uid="{7B49482B-5EA4-451F-A435-51DA037C5DAF}"/>
    <cellStyle name="Currency 5 2 2 3 4 2 5" xfId="28693" xr:uid="{A7A286E2-DD3C-4111-BADF-C4821A81FAE9}"/>
    <cellStyle name="Currency 5 2 2 3 4 3" xfId="5473" xr:uid="{00000000-0005-0000-0000-0000E50B0000}"/>
    <cellStyle name="Currency 5 2 2 3 4 3 2" xfId="22337" xr:uid="{4A34E6BB-2061-4ADF-8239-6797227B6962}"/>
    <cellStyle name="Currency 5 2 2 3 4 3 3" xfId="13908" xr:uid="{763B170B-25A4-4F76-9975-E984E4BF809C}"/>
    <cellStyle name="Currency 5 2 2 3 4 3 4" xfId="30765" xr:uid="{E39B8CF7-9BDB-416E-89E8-5C1B67AB16ED}"/>
    <cellStyle name="Currency 5 2 2 3 4 4" xfId="18119" xr:uid="{8D315FC2-44EC-40C0-9A2E-466298F8FD73}"/>
    <cellStyle name="Currency 5 2 2 3 4 5" xfId="9690" xr:uid="{EEE355EB-6EC6-42B9-8D3A-EE60A7DA448E}"/>
    <cellStyle name="Currency 5 2 2 3 4 6" xfId="26548" xr:uid="{45D787E1-7E1E-4CDE-8BBB-41322D151F83}"/>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2 2 2" xfId="24895" xr:uid="{18409C92-6795-4E5C-95E1-FA98872BA488}"/>
    <cellStyle name="Currency 5 2 2 3 5 2 2 3" xfId="16466" xr:uid="{0FDD3F51-751E-48D8-9557-9108477A4BAE}"/>
    <cellStyle name="Currency 5 2 2 3 5 2 2 4" xfId="33323" xr:uid="{4F27A0DF-28D1-426B-9E92-EE091A1242D7}"/>
    <cellStyle name="Currency 5 2 2 3 5 2 3" xfId="20677" xr:uid="{4CDC7E9F-9E25-470D-9B76-437F91C9954D}"/>
    <cellStyle name="Currency 5 2 2 3 5 2 4" xfId="12248" xr:uid="{D440DF95-1486-49A7-9AD9-394A5390F262}"/>
    <cellStyle name="Currency 5 2 2 3 5 2 5" xfId="29106" xr:uid="{C5A5F5EA-BCA7-425E-B931-EC4C844DE86F}"/>
    <cellStyle name="Currency 5 2 2 3 5 3" xfId="5886" xr:uid="{00000000-0005-0000-0000-0000E90B0000}"/>
    <cellStyle name="Currency 5 2 2 3 5 3 2" xfId="22750" xr:uid="{1400B4ED-625C-4543-81C6-702B3D4BD678}"/>
    <cellStyle name="Currency 5 2 2 3 5 3 3" xfId="14321" xr:uid="{BA70F9CA-69A9-4A13-B83C-F4D139D3DA9B}"/>
    <cellStyle name="Currency 5 2 2 3 5 3 4" xfId="31178" xr:uid="{F7AEB110-5FE6-480F-B914-914265D94451}"/>
    <cellStyle name="Currency 5 2 2 3 5 4" xfId="18532" xr:uid="{326ED8FE-B074-427D-836F-64F61D021104}"/>
    <cellStyle name="Currency 5 2 2 3 5 5" xfId="10103" xr:uid="{2F2CC996-CF52-4448-803B-B222AF89BA33}"/>
    <cellStyle name="Currency 5 2 2 3 5 6" xfId="26961" xr:uid="{3E53763A-2A8C-4535-BF8D-52DFFBFC371E}"/>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2 2 2" xfId="25308" xr:uid="{F0D11895-4DB9-4BBF-BF4C-CC6FE218D6A5}"/>
    <cellStyle name="Currency 5 2 2 3 6 2 2 3" xfId="16879" xr:uid="{BB25273D-F2F0-487E-A714-B0775B087D54}"/>
    <cellStyle name="Currency 5 2 2 3 6 2 2 4" xfId="33736" xr:uid="{E252E04E-C47F-4075-8EAF-6E7EABBD7A55}"/>
    <cellStyle name="Currency 5 2 2 3 6 2 3" xfId="21090" xr:uid="{17FF1F28-622D-46A6-95C1-1B03D1B0E3BB}"/>
    <cellStyle name="Currency 5 2 2 3 6 2 4" xfId="12661" xr:uid="{7243C165-CF1F-4275-B3F4-888DA3CF38C5}"/>
    <cellStyle name="Currency 5 2 2 3 6 2 5" xfId="29519" xr:uid="{D8F2735F-5BB6-463F-B88A-ADB9855E746D}"/>
    <cellStyle name="Currency 5 2 2 3 6 3" xfId="6299" xr:uid="{00000000-0005-0000-0000-0000ED0B0000}"/>
    <cellStyle name="Currency 5 2 2 3 6 3 2" xfId="23163" xr:uid="{2F31586E-4EC7-4A52-A435-8901171203AA}"/>
    <cellStyle name="Currency 5 2 2 3 6 3 3" xfId="14734" xr:uid="{39C27AD6-55E1-47C0-9B3D-14245AECE67F}"/>
    <cellStyle name="Currency 5 2 2 3 6 3 4" xfId="31591" xr:uid="{41B8A026-25E4-4F48-93CA-D4F044EACF4E}"/>
    <cellStyle name="Currency 5 2 2 3 6 4" xfId="18945" xr:uid="{CBDFDA45-45E9-44CD-8289-A2CA3924879D}"/>
    <cellStyle name="Currency 5 2 2 3 6 5" xfId="10516" xr:uid="{D3196057-54B0-4E30-BFAB-CDB54773FC19}"/>
    <cellStyle name="Currency 5 2 2 3 6 6" xfId="27374" xr:uid="{20141B31-7061-4A6B-ABBF-56A4696C6F31}"/>
    <cellStyle name="Currency 5 2 2 3 7" xfId="2427" xr:uid="{00000000-0005-0000-0000-0000EE0B0000}"/>
    <cellStyle name="Currency 5 2 2 3 7 2" xfId="6712" xr:uid="{00000000-0005-0000-0000-0000EF0B0000}"/>
    <cellStyle name="Currency 5 2 2 3 7 2 2" xfId="23576" xr:uid="{B341AA7A-11BA-4F44-8B90-D56E774F7A31}"/>
    <cellStyle name="Currency 5 2 2 3 7 2 3" xfId="15147" xr:uid="{8FB72B5A-6684-42BB-904F-D379ED5C7E32}"/>
    <cellStyle name="Currency 5 2 2 3 7 2 4" xfId="32004" xr:uid="{FBF56CAA-58AE-434A-BAC1-FDFA3EC5CB40}"/>
    <cellStyle name="Currency 5 2 2 3 7 3" xfId="19358" xr:uid="{74A4E05E-C059-4A40-A1D0-B6B0596B84B7}"/>
    <cellStyle name="Currency 5 2 2 3 7 4" xfId="10929" xr:uid="{1933236D-C3FB-4256-ADDC-F6C00AFE2D02}"/>
    <cellStyle name="Currency 5 2 2 3 7 5" xfId="27787" xr:uid="{AE536127-5543-44AB-95DB-0604E3F6305A}"/>
    <cellStyle name="Currency 5 2 2 3 8" xfId="2724" xr:uid="{00000000-0005-0000-0000-0000F00B0000}"/>
    <cellStyle name="Currency 5 2 2 3 9" xfId="2805" xr:uid="{00000000-0005-0000-0000-0000F10B0000}"/>
    <cellStyle name="Currency 5 2 2 3 9 2" xfId="7029" xr:uid="{00000000-0005-0000-0000-0000F20B0000}"/>
    <cellStyle name="Currency 5 2 2 3 9 2 2" xfId="23893" xr:uid="{E311E29E-8269-4514-B242-D81A6C30FC71}"/>
    <cellStyle name="Currency 5 2 2 3 9 2 3" xfId="15464" xr:uid="{06DFEFE3-6986-49A5-BB49-DE098E06088A}"/>
    <cellStyle name="Currency 5 2 2 3 9 2 4" xfId="32321" xr:uid="{89EADD68-1BAC-4A6A-A5EF-424939145B3A}"/>
    <cellStyle name="Currency 5 2 2 3 9 3" xfId="19675" xr:uid="{4422D653-2F4B-4428-8B8A-7F1020531CE4}"/>
    <cellStyle name="Currency 5 2 2 3 9 4" xfId="11246" xr:uid="{0FCDFB73-5E4F-467E-8CAD-9EF6DDCF7786}"/>
    <cellStyle name="Currency 5 2 2 3 9 5" xfId="28104" xr:uid="{78F0066A-B520-4711-9523-CC99F2966B2E}"/>
    <cellStyle name="Currency 5 2 2 4" xfId="202" xr:uid="{00000000-0005-0000-0000-0000F30B0000}"/>
    <cellStyle name="Currency 5 2 2 4 10" xfId="17294" xr:uid="{F361C8E3-6D4F-4C89-BF00-9FB0318B0741}"/>
    <cellStyle name="Currency 5 2 2 4 11" xfId="8865" xr:uid="{F6E78700-F679-423E-84FC-D747B51BC175}"/>
    <cellStyle name="Currency 5 2 2 4 12" xfId="25723" xr:uid="{36A3C2E4-BB98-4116-9535-CEC9DBDD5483}"/>
    <cellStyle name="Currency 5 2 2 4 2" xfId="730" xr:uid="{00000000-0005-0000-0000-0000F40B0000}"/>
    <cellStyle name="Currency 5 2 2 4 2 2" xfId="2984" xr:uid="{00000000-0005-0000-0000-0000F50B0000}"/>
    <cellStyle name="Currency 5 2 2 4 2 2 2" xfId="7207" xr:uid="{00000000-0005-0000-0000-0000F60B0000}"/>
    <cellStyle name="Currency 5 2 2 4 2 2 2 2" xfId="24071" xr:uid="{43460449-2827-40EC-B541-1A08CF713BBF}"/>
    <cellStyle name="Currency 5 2 2 4 2 2 2 3" xfId="15642" xr:uid="{5FA5D9E8-2126-427A-90EA-A4E058B86C9B}"/>
    <cellStyle name="Currency 5 2 2 4 2 2 2 4" xfId="32499" xr:uid="{092519C4-F390-4DEF-98E3-3B52CEE048F1}"/>
    <cellStyle name="Currency 5 2 2 4 2 2 3" xfId="19853" xr:uid="{203BCDDD-BBC0-4E3B-B064-275510AA147B}"/>
    <cellStyle name="Currency 5 2 2 4 2 2 4" xfId="11424" xr:uid="{16E2CCE9-6CC6-4842-9497-2DC20D19E7D7}"/>
    <cellStyle name="Currency 5 2 2 4 2 2 5" xfId="28282" xr:uid="{57F6875B-576F-452D-BBF3-0EF95C891EE7}"/>
    <cellStyle name="Currency 5 2 2 4 2 3" xfId="5062" xr:uid="{00000000-0005-0000-0000-0000F70B0000}"/>
    <cellStyle name="Currency 5 2 2 4 2 3 2" xfId="21926" xr:uid="{0BCC0045-3DEF-4A87-A247-7F22FBAAC757}"/>
    <cellStyle name="Currency 5 2 2 4 2 3 3" xfId="13497" xr:uid="{B9BBA8AB-C463-4C52-AC79-443B33987298}"/>
    <cellStyle name="Currency 5 2 2 4 2 3 4" xfId="30354" xr:uid="{7A080ACC-E2F1-447F-AFF8-811C64FE39D1}"/>
    <cellStyle name="Currency 5 2 2 4 2 4" xfId="17708" xr:uid="{603A7653-58D0-446A-A34E-8969819AAA26}"/>
    <cellStyle name="Currency 5 2 2 4 2 5" xfId="9279" xr:uid="{1E1F1F64-F675-484E-BDC0-24DF7FDDE88A}"/>
    <cellStyle name="Currency 5 2 2 4 2 6" xfId="26137" xr:uid="{B6EF99C5-E66B-466F-9412-C35BADBBA675}"/>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2 2 2" xfId="24484" xr:uid="{793A8446-1FD3-4653-91BA-690E5DB2FB78}"/>
    <cellStyle name="Currency 5 2 2 4 3 2 2 3" xfId="16055" xr:uid="{F8C143E7-05D7-409D-829F-5579108A807E}"/>
    <cellStyle name="Currency 5 2 2 4 3 2 2 4" xfId="32912" xr:uid="{E8092783-5265-4070-B09E-2DB0E7212B60}"/>
    <cellStyle name="Currency 5 2 2 4 3 2 3" xfId="20266" xr:uid="{E586D4A8-D926-4CA3-B8FB-800600A868D8}"/>
    <cellStyle name="Currency 5 2 2 4 3 2 4" xfId="11837" xr:uid="{E2FF4D77-DE91-4ECD-BBD3-4C386094A245}"/>
    <cellStyle name="Currency 5 2 2 4 3 2 5" xfId="28695" xr:uid="{2CDF9356-6DD0-4B2F-94D0-95CD1BD00065}"/>
    <cellStyle name="Currency 5 2 2 4 3 3" xfId="5475" xr:uid="{00000000-0005-0000-0000-0000FB0B0000}"/>
    <cellStyle name="Currency 5 2 2 4 3 3 2" xfId="22339" xr:uid="{9CC9E07E-94EF-4AFB-9AE4-BD419EEBF96A}"/>
    <cellStyle name="Currency 5 2 2 4 3 3 3" xfId="13910" xr:uid="{B7AFDACB-26FB-48A2-882E-F87D980C9BE3}"/>
    <cellStyle name="Currency 5 2 2 4 3 3 4" xfId="30767" xr:uid="{B94D2BE7-D234-4352-A0A8-2FB28794D3AD}"/>
    <cellStyle name="Currency 5 2 2 4 3 4" xfId="18121" xr:uid="{9C2E8668-A7C9-44EE-B46E-654ED42F6728}"/>
    <cellStyle name="Currency 5 2 2 4 3 5" xfId="9692" xr:uid="{A03D2330-5204-4D21-BBDB-68E77874E5D2}"/>
    <cellStyle name="Currency 5 2 2 4 3 6" xfId="26550" xr:uid="{47754306-9716-4153-B154-3E0F277E6E4D}"/>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2 2 2" xfId="24897" xr:uid="{645A6CBA-3B26-4426-A788-0B703B4935DE}"/>
    <cellStyle name="Currency 5 2 2 4 4 2 2 3" xfId="16468" xr:uid="{46AD1185-FF8C-4C1B-8F01-130FF2736F5B}"/>
    <cellStyle name="Currency 5 2 2 4 4 2 2 4" xfId="33325" xr:uid="{9EB15C96-931C-492A-898B-E0F15FA282A6}"/>
    <cellStyle name="Currency 5 2 2 4 4 2 3" xfId="20679" xr:uid="{6FF54430-3984-44A8-A242-BA9047E2DF04}"/>
    <cellStyle name="Currency 5 2 2 4 4 2 4" xfId="12250" xr:uid="{57EA9A82-1603-4B74-A52F-B0003F26F010}"/>
    <cellStyle name="Currency 5 2 2 4 4 2 5" xfId="29108" xr:uid="{37253091-FE6F-4494-8373-67CF7214AA49}"/>
    <cellStyle name="Currency 5 2 2 4 4 3" xfId="5888" xr:uid="{00000000-0005-0000-0000-0000FF0B0000}"/>
    <cellStyle name="Currency 5 2 2 4 4 3 2" xfId="22752" xr:uid="{B2D642DD-2700-4CE0-8E5B-A217BDD01ED1}"/>
    <cellStyle name="Currency 5 2 2 4 4 3 3" xfId="14323" xr:uid="{4DCCC935-FF62-4ADA-AEDB-B7E2D2883C90}"/>
    <cellStyle name="Currency 5 2 2 4 4 3 4" xfId="31180" xr:uid="{136E70A8-7688-43F0-A2CF-58B8F9B7BFB8}"/>
    <cellStyle name="Currency 5 2 2 4 4 4" xfId="18534" xr:uid="{743DF9E6-0E66-456A-B8FB-6FB9A4030746}"/>
    <cellStyle name="Currency 5 2 2 4 4 5" xfId="10105" xr:uid="{7336DF52-C3AB-49FE-9389-4BB0BAF003FF}"/>
    <cellStyle name="Currency 5 2 2 4 4 6" xfId="26963" xr:uid="{F79CB8C9-63F5-4D0B-920F-C49CE3719AC6}"/>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2 2 2" xfId="25310" xr:uid="{233FE6F1-EB4D-4D5B-AD80-6C3E52E35D0D}"/>
    <cellStyle name="Currency 5 2 2 4 5 2 2 3" xfId="16881" xr:uid="{175D0980-F79E-4DA3-88F7-8E1B4475C283}"/>
    <cellStyle name="Currency 5 2 2 4 5 2 2 4" xfId="33738" xr:uid="{CC3A0647-41DF-45AA-B406-E997E3FF1CE6}"/>
    <cellStyle name="Currency 5 2 2 4 5 2 3" xfId="21092" xr:uid="{7AF83AC5-2E05-400C-B122-1878ED6F3931}"/>
    <cellStyle name="Currency 5 2 2 4 5 2 4" xfId="12663" xr:uid="{E0121BF4-340B-43AF-8C11-DF41D6A436B3}"/>
    <cellStyle name="Currency 5 2 2 4 5 2 5" xfId="29521" xr:uid="{82538B6F-9BD9-4AED-B962-F24DE5571926}"/>
    <cellStyle name="Currency 5 2 2 4 5 3" xfId="6301" xr:uid="{00000000-0005-0000-0000-0000030C0000}"/>
    <cellStyle name="Currency 5 2 2 4 5 3 2" xfId="23165" xr:uid="{10B17944-ADAB-4AE1-8A28-9BBDADEE8A99}"/>
    <cellStyle name="Currency 5 2 2 4 5 3 3" xfId="14736" xr:uid="{D74C1DAA-AC5C-4A49-B6AA-699C779BEDAA}"/>
    <cellStyle name="Currency 5 2 2 4 5 3 4" xfId="31593" xr:uid="{B88DC642-F616-4D8C-89CC-E34E825034F3}"/>
    <cellStyle name="Currency 5 2 2 4 5 4" xfId="18947" xr:uid="{69D80F12-7EAD-49C8-B368-45EBAFF6629E}"/>
    <cellStyle name="Currency 5 2 2 4 5 5" xfId="10518" xr:uid="{1170CB37-3352-4156-909A-E768F8CBDDF1}"/>
    <cellStyle name="Currency 5 2 2 4 5 6" xfId="27376" xr:uid="{973C7136-8FE2-4AD3-B8C7-20894062F3B9}"/>
    <cellStyle name="Currency 5 2 2 4 6" xfId="2429" xr:uid="{00000000-0005-0000-0000-0000040C0000}"/>
    <cellStyle name="Currency 5 2 2 4 6 2" xfId="6714" xr:uid="{00000000-0005-0000-0000-0000050C0000}"/>
    <cellStyle name="Currency 5 2 2 4 6 2 2" xfId="23578" xr:uid="{013E3ACE-45FC-4F63-AB89-F220A0D8E6BB}"/>
    <cellStyle name="Currency 5 2 2 4 6 2 3" xfId="15149" xr:uid="{9096A750-ED40-4E45-A7ED-1825D9684C62}"/>
    <cellStyle name="Currency 5 2 2 4 6 2 4" xfId="32006" xr:uid="{7D2DC71F-4361-4B93-999D-855304DD908F}"/>
    <cellStyle name="Currency 5 2 2 4 6 3" xfId="19360" xr:uid="{F929C92A-66A9-46C4-87B9-49696B9D84C4}"/>
    <cellStyle name="Currency 5 2 2 4 6 4" xfId="10931" xr:uid="{15B3A1D5-5B3E-40A1-9872-EA505001D810}"/>
    <cellStyle name="Currency 5 2 2 4 6 5" xfId="27789" xr:uid="{5EA2F728-9F46-4BAC-A264-9D206CE1F1BA}"/>
    <cellStyle name="Currency 5 2 2 4 7" xfId="2726" xr:uid="{00000000-0005-0000-0000-0000060C0000}"/>
    <cellStyle name="Currency 5 2 2 4 8" xfId="2807" xr:uid="{00000000-0005-0000-0000-0000070C0000}"/>
    <cellStyle name="Currency 5 2 2 4 8 2" xfId="7031" xr:uid="{00000000-0005-0000-0000-0000080C0000}"/>
    <cellStyle name="Currency 5 2 2 4 8 2 2" xfId="23895" xr:uid="{A4853AEB-6C46-4AC2-BD37-BC39315CD25D}"/>
    <cellStyle name="Currency 5 2 2 4 8 2 3" xfId="15466" xr:uid="{0E8B6027-9EAC-4638-994E-135EB5D8B6BC}"/>
    <cellStyle name="Currency 5 2 2 4 8 2 4" xfId="32323" xr:uid="{9F58E9F3-436B-4887-872E-383B8C07E355}"/>
    <cellStyle name="Currency 5 2 2 4 8 3" xfId="19677" xr:uid="{C6870591-AFBA-4BBC-B02A-260BF062AC21}"/>
    <cellStyle name="Currency 5 2 2 4 8 4" xfId="11248" xr:uid="{74C242EF-2457-4993-A3B8-D0513D3CB342}"/>
    <cellStyle name="Currency 5 2 2 4 8 5" xfId="28106" xr:uid="{167C1E30-11A9-4759-AEE1-544DB223572B}"/>
    <cellStyle name="Currency 5 2 2 4 9" xfId="4648" xr:uid="{00000000-0005-0000-0000-0000090C0000}"/>
    <cellStyle name="Currency 5 2 2 4 9 2" xfId="21512" xr:uid="{C98008FD-DF2A-4AD7-A72A-9DECF13E22B5}"/>
    <cellStyle name="Currency 5 2 2 4 9 3" xfId="13083" xr:uid="{A1B007A0-C24D-4EE1-87A3-15716F83C18C}"/>
    <cellStyle name="Currency 5 2 2 4 9 4" xfId="29940" xr:uid="{A970ED9B-2FD0-4F2C-8F7D-6B98EBD84B53}"/>
    <cellStyle name="Currency 5 2 2 5" xfId="203" xr:uid="{00000000-0005-0000-0000-00000A0C0000}"/>
    <cellStyle name="Currency 5 2 2 5 10" xfId="17295" xr:uid="{DD4F7F2A-1FEB-4C72-8084-70BC5D76CA2B}"/>
    <cellStyle name="Currency 5 2 2 5 11" xfId="8866" xr:uid="{4E26197D-7DB9-4094-9282-FFDD8EA0C2FC}"/>
    <cellStyle name="Currency 5 2 2 5 12" xfId="25724" xr:uid="{3C125885-FD9D-4BB9-8400-35B6358BAE4D}"/>
    <cellStyle name="Currency 5 2 2 5 2" xfId="731" xr:uid="{00000000-0005-0000-0000-00000B0C0000}"/>
    <cellStyle name="Currency 5 2 2 5 2 2" xfId="2985" xr:uid="{00000000-0005-0000-0000-00000C0C0000}"/>
    <cellStyle name="Currency 5 2 2 5 2 2 2" xfId="7208" xr:uid="{00000000-0005-0000-0000-00000D0C0000}"/>
    <cellStyle name="Currency 5 2 2 5 2 2 2 2" xfId="24072" xr:uid="{DC3B9F2A-E368-4D20-AA3E-4CA28EFB5418}"/>
    <cellStyle name="Currency 5 2 2 5 2 2 2 3" xfId="15643" xr:uid="{E8E1A507-859D-4D35-900E-BC2B445CE628}"/>
    <cellStyle name="Currency 5 2 2 5 2 2 2 4" xfId="32500" xr:uid="{F0AE4796-233C-4778-B428-17D434370760}"/>
    <cellStyle name="Currency 5 2 2 5 2 2 3" xfId="19854" xr:uid="{FCEFB349-6DCB-4BA9-A262-244613600FF5}"/>
    <cellStyle name="Currency 5 2 2 5 2 2 4" xfId="11425" xr:uid="{B6CD5560-383E-4B3F-B5B8-B05702954E81}"/>
    <cellStyle name="Currency 5 2 2 5 2 2 5" xfId="28283" xr:uid="{ACF7A5A7-308E-421D-A848-73E0D88DDE06}"/>
    <cellStyle name="Currency 5 2 2 5 2 3" xfId="5063" xr:uid="{00000000-0005-0000-0000-00000E0C0000}"/>
    <cellStyle name="Currency 5 2 2 5 2 3 2" xfId="21927" xr:uid="{D18BB4C6-639B-4A94-969C-558FA3884F95}"/>
    <cellStyle name="Currency 5 2 2 5 2 3 3" xfId="13498" xr:uid="{8D0E53A2-1F40-44D2-B7EE-D894F1B6E23F}"/>
    <cellStyle name="Currency 5 2 2 5 2 3 4" xfId="30355" xr:uid="{024A8BC3-327D-4DFF-AC19-D46BE2E8E1B9}"/>
    <cellStyle name="Currency 5 2 2 5 2 4" xfId="17709" xr:uid="{41C09BC0-4CA3-4C3B-A467-0280D161914F}"/>
    <cellStyle name="Currency 5 2 2 5 2 5" xfId="9280" xr:uid="{E2FD81E0-2EEE-4BEC-8941-82B5EA4272C7}"/>
    <cellStyle name="Currency 5 2 2 5 2 6" xfId="26138" xr:uid="{5A68498C-6134-4096-A37E-5B0D41C6227D}"/>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2 2 2" xfId="24485" xr:uid="{26E659DA-4C34-4E02-BC99-5F6BBB601FC8}"/>
    <cellStyle name="Currency 5 2 2 5 3 2 2 3" xfId="16056" xr:uid="{36F4CDD2-89FC-41CB-B641-0EC567EF2436}"/>
    <cellStyle name="Currency 5 2 2 5 3 2 2 4" xfId="32913" xr:uid="{EBD7EC8D-19A3-4E22-86CD-5C16586F70C6}"/>
    <cellStyle name="Currency 5 2 2 5 3 2 3" xfId="20267" xr:uid="{5C9DB7DE-D724-4512-9663-4EA5F7E61C07}"/>
    <cellStyle name="Currency 5 2 2 5 3 2 4" xfId="11838" xr:uid="{BD14DD39-1A1A-4C7F-8A45-CFB2119A24C5}"/>
    <cellStyle name="Currency 5 2 2 5 3 2 5" xfId="28696" xr:uid="{0CF0BAEB-D3AF-417D-B68A-E6AB34D6FD51}"/>
    <cellStyle name="Currency 5 2 2 5 3 3" xfId="5476" xr:uid="{00000000-0005-0000-0000-0000120C0000}"/>
    <cellStyle name="Currency 5 2 2 5 3 3 2" xfId="22340" xr:uid="{E73F5FE4-18A6-488C-8AAF-0781FC3F616E}"/>
    <cellStyle name="Currency 5 2 2 5 3 3 3" xfId="13911" xr:uid="{E1885736-6551-464E-8803-590F24FCB3C8}"/>
    <cellStyle name="Currency 5 2 2 5 3 3 4" xfId="30768" xr:uid="{E40D5CF8-97A7-4F8B-AD48-0518D60C9D56}"/>
    <cellStyle name="Currency 5 2 2 5 3 4" xfId="18122" xr:uid="{252CC594-9FE6-4154-AC9C-3AB7D1CC75D5}"/>
    <cellStyle name="Currency 5 2 2 5 3 5" xfId="9693" xr:uid="{0F7B9E5C-A2BB-434D-A706-834AB6ABA2B4}"/>
    <cellStyle name="Currency 5 2 2 5 3 6" xfId="26551" xr:uid="{1B4D360B-EBA7-46DF-BF8C-B7594A12BD36}"/>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2 2 2" xfId="24898" xr:uid="{BD2E8D8A-A693-4198-816A-3F6626E790CB}"/>
    <cellStyle name="Currency 5 2 2 5 4 2 2 3" xfId="16469" xr:uid="{467D14E0-DD72-43A7-BA77-88684BFD556A}"/>
    <cellStyle name="Currency 5 2 2 5 4 2 2 4" xfId="33326" xr:uid="{C9AF6ABF-032D-4E4D-A342-463FF3E465CD}"/>
    <cellStyle name="Currency 5 2 2 5 4 2 3" xfId="20680" xr:uid="{BBD28E9D-03B9-4259-8D95-F89BE446F9F6}"/>
    <cellStyle name="Currency 5 2 2 5 4 2 4" xfId="12251" xr:uid="{E12DCCCC-1791-49B4-B80B-3538AB789244}"/>
    <cellStyle name="Currency 5 2 2 5 4 2 5" xfId="29109" xr:uid="{F5AEF200-4E26-415B-B73A-2F8973BD3D34}"/>
    <cellStyle name="Currency 5 2 2 5 4 3" xfId="5889" xr:uid="{00000000-0005-0000-0000-0000160C0000}"/>
    <cellStyle name="Currency 5 2 2 5 4 3 2" xfId="22753" xr:uid="{1598076B-9CF2-489F-BDDF-7E644EBE3093}"/>
    <cellStyle name="Currency 5 2 2 5 4 3 3" xfId="14324" xr:uid="{A3AD13EB-0C0C-43E5-843A-A9894F5F1DF4}"/>
    <cellStyle name="Currency 5 2 2 5 4 3 4" xfId="31181" xr:uid="{114A0644-C1CC-4E42-8034-57B962DE0178}"/>
    <cellStyle name="Currency 5 2 2 5 4 4" xfId="18535" xr:uid="{EAB57245-0044-4819-BBD2-202C75668E53}"/>
    <cellStyle name="Currency 5 2 2 5 4 5" xfId="10106" xr:uid="{B489BCBC-D764-434D-BA9B-0386399D3EA7}"/>
    <cellStyle name="Currency 5 2 2 5 4 6" xfId="26964" xr:uid="{C15ACE89-8B3F-4072-8D19-0D763579C8D9}"/>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2 2 2" xfId="25311" xr:uid="{314EA175-6232-486E-81D6-7F1B096BB6A2}"/>
    <cellStyle name="Currency 5 2 2 5 5 2 2 3" xfId="16882" xr:uid="{B16B08DA-40B0-4B7D-BFB5-7ACAB6004F37}"/>
    <cellStyle name="Currency 5 2 2 5 5 2 2 4" xfId="33739" xr:uid="{24FAB7F5-AE68-4378-BA60-D060456DC718}"/>
    <cellStyle name="Currency 5 2 2 5 5 2 3" xfId="21093" xr:uid="{48EC16F9-78D6-4897-B83D-551D3F937B1A}"/>
    <cellStyle name="Currency 5 2 2 5 5 2 4" xfId="12664" xr:uid="{516F967E-8F56-447C-8F7C-0F0B7611A18E}"/>
    <cellStyle name="Currency 5 2 2 5 5 2 5" xfId="29522" xr:uid="{0ABF6E9D-0C2B-4630-9B79-648F339C8C3A}"/>
    <cellStyle name="Currency 5 2 2 5 5 3" xfId="6302" xr:uid="{00000000-0005-0000-0000-00001A0C0000}"/>
    <cellStyle name="Currency 5 2 2 5 5 3 2" xfId="23166" xr:uid="{7A3E7E53-A4D9-437C-9867-11DFC1A49121}"/>
    <cellStyle name="Currency 5 2 2 5 5 3 3" xfId="14737" xr:uid="{06325BAC-0815-4698-BB70-05270AEBDB75}"/>
    <cellStyle name="Currency 5 2 2 5 5 3 4" xfId="31594" xr:uid="{9E14A972-15E7-4839-A252-9EF13CD81D79}"/>
    <cellStyle name="Currency 5 2 2 5 5 4" xfId="18948" xr:uid="{48F90019-257D-4F45-A97C-D99EB5036944}"/>
    <cellStyle name="Currency 5 2 2 5 5 5" xfId="10519" xr:uid="{1ED50773-3BC6-4C1C-88CD-9E36D29249BA}"/>
    <cellStyle name="Currency 5 2 2 5 5 6" xfId="27377" xr:uid="{1312A6E3-3C99-4B93-AD14-517FB3297722}"/>
    <cellStyle name="Currency 5 2 2 5 6" xfId="2430" xr:uid="{00000000-0005-0000-0000-00001B0C0000}"/>
    <cellStyle name="Currency 5 2 2 5 6 2" xfId="6715" xr:uid="{00000000-0005-0000-0000-00001C0C0000}"/>
    <cellStyle name="Currency 5 2 2 5 6 2 2" xfId="23579" xr:uid="{C78BCD43-1077-4A94-85CE-D6299EFB03F1}"/>
    <cellStyle name="Currency 5 2 2 5 6 2 3" xfId="15150" xr:uid="{9333FF85-9803-4544-BC9D-667E83540365}"/>
    <cellStyle name="Currency 5 2 2 5 6 2 4" xfId="32007" xr:uid="{DF699A86-9ED0-49D5-8517-D974312E4A6F}"/>
    <cellStyle name="Currency 5 2 2 5 6 3" xfId="19361" xr:uid="{C3BDB10B-E0C0-4F9E-ACD2-0CE1DC4B2174}"/>
    <cellStyle name="Currency 5 2 2 5 6 4" xfId="10932" xr:uid="{03D1F63C-EE44-4CDD-99B0-B343AAF1B26E}"/>
    <cellStyle name="Currency 5 2 2 5 6 5" xfId="27790" xr:uid="{2513608F-CBA3-4CD7-AC35-9AB4AA231BEE}"/>
    <cellStyle name="Currency 5 2 2 5 7" xfId="2727" xr:uid="{00000000-0005-0000-0000-00001D0C0000}"/>
    <cellStyle name="Currency 5 2 2 5 8" xfId="2808" xr:uid="{00000000-0005-0000-0000-00001E0C0000}"/>
    <cellStyle name="Currency 5 2 2 5 8 2" xfId="7032" xr:uid="{00000000-0005-0000-0000-00001F0C0000}"/>
    <cellStyle name="Currency 5 2 2 5 8 2 2" xfId="23896" xr:uid="{4A4AA159-9D4E-4FC3-B8CF-9AC64AE2CA6F}"/>
    <cellStyle name="Currency 5 2 2 5 8 2 3" xfId="15467" xr:uid="{A39E6301-6F7E-46F0-B2DA-9CDDEF911535}"/>
    <cellStyle name="Currency 5 2 2 5 8 2 4" xfId="32324" xr:uid="{2DC2ABD0-C721-4854-9812-CF81D65C64DD}"/>
    <cellStyle name="Currency 5 2 2 5 8 3" xfId="19678" xr:uid="{3FC551F6-E881-4AB4-9D9C-6AE0DC7FC8FC}"/>
    <cellStyle name="Currency 5 2 2 5 8 4" xfId="11249" xr:uid="{30ADAFD1-732E-46F7-B9E6-225B9B2A9442}"/>
    <cellStyle name="Currency 5 2 2 5 8 5" xfId="28107" xr:uid="{D746D103-2E23-4BEA-9E0A-8BE4D50BB3F1}"/>
    <cellStyle name="Currency 5 2 2 5 9" xfId="4649" xr:uid="{00000000-0005-0000-0000-0000200C0000}"/>
    <cellStyle name="Currency 5 2 2 5 9 2" xfId="21513" xr:uid="{74B1AB24-EB6E-495A-9BB4-5677FF0F0A4D}"/>
    <cellStyle name="Currency 5 2 2 5 9 3" xfId="13084" xr:uid="{D5BD2417-2266-4BBC-9F6B-8E7720BF5DD0}"/>
    <cellStyle name="Currency 5 2 2 5 9 4" xfId="29941" xr:uid="{2FA24B0B-EBA5-4787-97CC-D7D91B66895C}"/>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10 2" xfId="21514" xr:uid="{303CFED0-6916-43FC-9072-9AF77D57E91A}"/>
    <cellStyle name="Currency 5 2 4 10 3" xfId="13085" xr:uid="{497C558C-1659-4EF7-8DE2-D1198175D7AF}"/>
    <cellStyle name="Currency 5 2 4 10 4" xfId="29942" xr:uid="{C53E4E82-0238-4C30-ACB6-FC6871D0658D}"/>
    <cellStyle name="Currency 5 2 4 11" xfId="17296" xr:uid="{35322753-F9B5-44FC-955B-98063434ED48}"/>
    <cellStyle name="Currency 5 2 4 12" xfId="8867" xr:uid="{45C78E8F-17BE-474B-BBEF-76BA60F4E916}"/>
    <cellStyle name="Currency 5 2 4 13" xfId="25725" xr:uid="{B912B6AF-C50C-4C02-8B91-B2A2C6BF01CC}"/>
    <cellStyle name="Currency 5 2 4 2" xfId="206" xr:uid="{00000000-0005-0000-0000-0000250C0000}"/>
    <cellStyle name="Currency 5 2 4 2 10" xfId="17297" xr:uid="{7AF08ECA-E3EB-474F-BE0D-950A3DE5985C}"/>
    <cellStyle name="Currency 5 2 4 2 11" xfId="8868" xr:uid="{EDA46A0D-5AC7-40C9-BD28-7266CCBC0525}"/>
    <cellStyle name="Currency 5 2 4 2 12" xfId="25726" xr:uid="{0131AE63-3173-419F-986A-B72AEFE83332}"/>
    <cellStyle name="Currency 5 2 4 2 2" xfId="734" xr:uid="{00000000-0005-0000-0000-0000260C0000}"/>
    <cellStyle name="Currency 5 2 4 2 2 2" xfId="2987" xr:uid="{00000000-0005-0000-0000-0000270C0000}"/>
    <cellStyle name="Currency 5 2 4 2 2 2 2" xfId="7210" xr:uid="{00000000-0005-0000-0000-0000280C0000}"/>
    <cellStyle name="Currency 5 2 4 2 2 2 2 2" xfId="24074" xr:uid="{66CC872F-0123-4DFB-8B6E-A735825CB377}"/>
    <cellStyle name="Currency 5 2 4 2 2 2 2 3" xfId="15645" xr:uid="{397721E3-53F0-4864-BDD2-44CD141CB946}"/>
    <cellStyle name="Currency 5 2 4 2 2 2 2 4" xfId="32502" xr:uid="{1091F60A-BB42-4CFD-9BC7-78844355ADAF}"/>
    <cellStyle name="Currency 5 2 4 2 2 2 3" xfId="19856" xr:uid="{91B769A8-FB98-40F2-8722-009ACAED5E1E}"/>
    <cellStyle name="Currency 5 2 4 2 2 2 4" xfId="11427" xr:uid="{F150A7F7-5CAC-4B41-A814-E96502145434}"/>
    <cellStyle name="Currency 5 2 4 2 2 2 5" xfId="28285" xr:uid="{537C1E0C-3194-4BF3-8899-25F4AF0C6FDE}"/>
    <cellStyle name="Currency 5 2 4 2 2 3" xfId="5065" xr:uid="{00000000-0005-0000-0000-0000290C0000}"/>
    <cellStyle name="Currency 5 2 4 2 2 3 2" xfId="21929" xr:uid="{FFF01F91-7C09-46CA-A62E-588854443CB2}"/>
    <cellStyle name="Currency 5 2 4 2 2 3 3" xfId="13500" xr:uid="{8D8A6DFD-0B57-4B17-B70A-088976215CCF}"/>
    <cellStyle name="Currency 5 2 4 2 2 3 4" xfId="30357" xr:uid="{EF602BC2-D203-4E6A-AC28-1E3E5F53DD9E}"/>
    <cellStyle name="Currency 5 2 4 2 2 4" xfId="17711" xr:uid="{9029C403-3F87-49D1-8D04-88034015562C}"/>
    <cellStyle name="Currency 5 2 4 2 2 5" xfId="9282" xr:uid="{057ECA6D-A7E7-4E1F-82D0-06F5BC471B20}"/>
    <cellStyle name="Currency 5 2 4 2 2 6" xfId="26140" xr:uid="{501AA02C-C404-4B39-ABCB-4A8852829082}"/>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2 2 2" xfId="24487" xr:uid="{7B951681-06CB-4B57-9691-04A65F25B12D}"/>
    <cellStyle name="Currency 5 2 4 2 3 2 2 3" xfId="16058" xr:uid="{54D95D7B-4E10-4155-9E37-6FE5273F8CC6}"/>
    <cellStyle name="Currency 5 2 4 2 3 2 2 4" xfId="32915" xr:uid="{17D4D3C9-6DC3-4FAB-8D12-1DD0320BF50C}"/>
    <cellStyle name="Currency 5 2 4 2 3 2 3" xfId="20269" xr:uid="{DA828D89-176C-4234-8371-52D37ABD21A5}"/>
    <cellStyle name="Currency 5 2 4 2 3 2 4" xfId="11840" xr:uid="{C11A235D-0792-422F-9AE8-ADE09B28B903}"/>
    <cellStyle name="Currency 5 2 4 2 3 2 5" xfId="28698" xr:uid="{43047A7B-0B1B-4A0F-A4E3-FF45C9FB9FDC}"/>
    <cellStyle name="Currency 5 2 4 2 3 3" xfId="5478" xr:uid="{00000000-0005-0000-0000-00002D0C0000}"/>
    <cellStyle name="Currency 5 2 4 2 3 3 2" xfId="22342" xr:uid="{E574D5C9-9B2F-4A17-B499-9F7B4A80C4F6}"/>
    <cellStyle name="Currency 5 2 4 2 3 3 3" xfId="13913" xr:uid="{EFEEE1E4-4EE9-4190-8F6C-F11B6971CDB2}"/>
    <cellStyle name="Currency 5 2 4 2 3 3 4" xfId="30770" xr:uid="{4AEBFAB4-36A7-47A0-9C2B-E83ECE088F23}"/>
    <cellStyle name="Currency 5 2 4 2 3 4" xfId="18124" xr:uid="{74BFFC38-4A4B-4789-B9F9-6362DBE83C31}"/>
    <cellStyle name="Currency 5 2 4 2 3 5" xfId="9695" xr:uid="{8968C218-1E80-445D-9096-B5C86F57E84E}"/>
    <cellStyle name="Currency 5 2 4 2 3 6" xfId="26553" xr:uid="{1E06D3CC-0F4A-4F6F-8AB8-14718DBCCE9F}"/>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2 2 2" xfId="24900" xr:uid="{7715E4E6-4D38-470E-8ED7-E3419898691A}"/>
    <cellStyle name="Currency 5 2 4 2 4 2 2 3" xfId="16471" xr:uid="{16E35BE1-5924-42BD-A43C-1487181D1EE1}"/>
    <cellStyle name="Currency 5 2 4 2 4 2 2 4" xfId="33328" xr:uid="{45EE821B-DD21-4345-9D01-A7E906249342}"/>
    <cellStyle name="Currency 5 2 4 2 4 2 3" xfId="20682" xr:uid="{931470DE-FA98-4AB9-B783-921DD4650B9A}"/>
    <cellStyle name="Currency 5 2 4 2 4 2 4" xfId="12253" xr:uid="{122E8A8F-948C-4698-B4E4-DD0523574E46}"/>
    <cellStyle name="Currency 5 2 4 2 4 2 5" xfId="29111" xr:uid="{0566EFB9-12B2-4F28-AAED-761B250ACA7A}"/>
    <cellStyle name="Currency 5 2 4 2 4 3" xfId="5891" xr:uid="{00000000-0005-0000-0000-0000310C0000}"/>
    <cellStyle name="Currency 5 2 4 2 4 3 2" xfId="22755" xr:uid="{6D1673BD-DA29-4829-9E3A-FC3E7C1CB894}"/>
    <cellStyle name="Currency 5 2 4 2 4 3 3" xfId="14326" xr:uid="{97700E83-677D-4892-8ED3-CCA046A94971}"/>
    <cellStyle name="Currency 5 2 4 2 4 3 4" xfId="31183" xr:uid="{51763D80-C34C-466B-A323-C715B9458634}"/>
    <cellStyle name="Currency 5 2 4 2 4 4" xfId="18537" xr:uid="{DE47258D-A300-4A96-BB24-ECB3D9FDF168}"/>
    <cellStyle name="Currency 5 2 4 2 4 5" xfId="10108" xr:uid="{1C30C5BB-FF37-4CC4-89D5-3250EC254906}"/>
    <cellStyle name="Currency 5 2 4 2 4 6" xfId="26966" xr:uid="{B550DA92-2612-409E-A16E-A2E52CB4A825}"/>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2 2 2" xfId="25313" xr:uid="{DB742B39-4ECF-4293-B9B9-BA50C5EB1BE0}"/>
    <cellStyle name="Currency 5 2 4 2 5 2 2 3" xfId="16884" xr:uid="{F3D7FAAF-9E50-45C5-9424-2C0FC6967362}"/>
    <cellStyle name="Currency 5 2 4 2 5 2 2 4" xfId="33741" xr:uid="{892F12C4-3526-47ED-BA1A-822DF54627DA}"/>
    <cellStyle name="Currency 5 2 4 2 5 2 3" xfId="21095" xr:uid="{5393D152-4779-4DE6-A883-1C0A4D94C808}"/>
    <cellStyle name="Currency 5 2 4 2 5 2 4" xfId="12666" xr:uid="{0FB9A07B-E495-41B5-8E85-48AA7BD9F90D}"/>
    <cellStyle name="Currency 5 2 4 2 5 2 5" xfId="29524" xr:uid="{279D8D22-CBE1-4115-8158-310B610D69D2}"/>
    <cellStyle name="Currency 5 2 4 2 5 3" xfId="6304" xr:uid="{00000000-0005-0000-0000-0000350C0000}"/>
    <cellStyle name="Currency 5 2 4 2 5 3 2" xfId="23168" xr:uid="{E51260EC-54BB-4ED1-B415-83D70AFFE2B2}"/>
    <cellStyle name="Currency 5 2 4 2 5 3 3" xfId="14739" xr:uid="{8AB4393C-C086-4872-A002-1C1E1BC4A198}"/>
    <cellStyle name="Currency 5 2 4 2 5 3 4" xfId="31596" xr:uid="{A08FD22A-7F4B-46E7-AB6E-706CF81A854D}"/>
    <cellStyle name="Currency 5 2 4 2 5 4" xfId="18950" xr:uid="{846F4558-6F55-4540-BEF4-823EDDDA2607}"/>
    <cellStyle name="Currency 5 2 4 2 5 5" xfId="10521" xr:uid="{F9DD0785-52DB-4FC4-9132-82CB10A5DD65}"/>
    <cellStyle name="Currency 5 2 4 2 5 6" xfId="27379" xr:uid="{7EF10087-3922-4811-B425-994661C5EC4F}"/>
    <cellStyle name="Currency 5 2 4 2 6" xfId="2432" xr:uid="{00000000-0005-0000-0000-0000360C0000}"/>
    <cellStyle name="Currency 5 2 4 2 6 2" xfId="6717" xr:uid="{00000000-0005-0000-0000-0000370C0000}"/>
    <cellStyle name="Currency 5 2 4 2 6 2 2" xfId="23581" xr:uid="{5F4B687A-4B75-4A96-94A6-7A23C64CD630}"/>
    <cellStyle name="Currency 5 2 4 2 6 2 3" xfId="15152" xr:uid="{C81555C1-F7BE-48A9-893A-B984C5548B6B}"/>
    <cellStyle name="Currency 5 2 4 2 6 2 4" xfId="32009" xr:uid="{BA7D0FED-2848-4350-BF64-703E6B32FE16}"/>
    <cellStyle name="Currency 5 2 4 2 6 3" xfId="19363" xr:uid="{B28F33F6-5834-4CA6-8814-AA4E70E24E1D}"/>
    <cellStyle name="Currency 5 2 4 2 6 4" xfId="10934" xr:uid="{8C682AA0-F3D3-4076-BF31-2D1C99E34147}"/>
    <cellStyle name="Currency 5 2 4 2 6 5" xfId="27792" xr:uid="{09FD602D-8AB9-40CB-BBB6-0A0CC9A5E396}"/>
    <cellStyle name="Currency 5 2 4 2 7" xfId="2729" xr:uid="{00000000-0005-0000-0000-0000380C0000}"/>
    <cellStyle name="Currency 5 2 4 2 8" xfId="2810" xr:uid="{00000000-0005-0000-0000-0000390C0000}"/>
    <cellStyle name="Currency 5 2 4 2 8 2" xfId="7034" xr:uid="{00000000-0005-0000-0000-00003A0C0000}"/>
    <cellStyle name="Currency 5 2 4 2 8 2 2" xfId="23898" xr:uid="{8543D7A3-DE89-4C25-84A2-9BC56BB6CF88}"/>
    <cellStyle name="Currency 5 2 4 2 8 2 3" xfId="15469" xr:uid="{A353B9FB-8167-4994-9F26-CFBAFA4F6613}"/>
    <cellStyle name="Currency 5 2 4 2 8 2 4" xfId="32326" xr:uid="{36CE6E67-B273-4F16-8951-632DF8706D57}"/>
    <cellStyle name="Currency 5 2 4 2 8 3" xfId="19680" xr:uid="{9D06A702-FB7D-42BA-967F-27FA90743362}"/>
    <cellStyle name="Currency 5 2 4 2 8 4" xfId="11251" xr:uid="{3DA0EC10-B9C1-4A3C-B49F-963FCD856178}"/>
    <cellStyle name="Currency 5 2 4 2 8 5" xfId="28109" xr:uid="{ECC3FC30-4A8B-49E1-B8F5-7029577BBAEE}"/>
    <cellStyle name="Currency 5 2 4 2 9" xfId="4651" xr:uid="{00000000-0005-0000-0000-00003B0C0000}"/>
    <cellStyle name="Currency 5 2 4 2 9 2" xfId="21515" xr:uid="{B0F663F6-2EC5-494F-9E76-E3F814BBDD66}"/>
    <cellStyle name="Currency 5 2 4 2 9 3" xfId="13086" xr:uid="{737D674A-4130-4F2A-B157-C01434112D87}"/>
    <cellStyle name="Currency 5 2 4 2 9 4" xfId="29943" xr:uid="{73F0233D-249A-45EC-861C-B348224A4A41}"/>
    <cellStyle name="Currency 5 2 4 3" xfId="733" xr:uid="{00000000-0005-0000-0000-00003C0C0000}"/>
    <cellStyle name="Currency 5 2 4 3 2" xfId="2986" xr:uid="{00000000-0005-0000-0000-00003D0C0000}"/>
    <cellStyle name="Currency 5 2 4 3 2 2" xfId="7209" xr:uid="{00000000-0005-0000-0000-00003E0C0000}"/>
    <cellStyle name="Currency 5 2 4 3 2 2 2" xfId="24073" xr:uid="{4A4BED56-B651-4EC7-8C15-1CD14F3688EF}"/>
    <cellStyle name="Currency 5 2 4 3 2 2 3" xfId="15644" xr:uid="{B69CF9CA-AF56-4FF0-AA21-D75209ABF8FB}"/>
    <cellStyle name="Currency 5 2 4 3 2 2 4" xfId="32501" xr:uid="{C216EE7E-154E-402E-B080-140D94107FCA}"/>
    <cellStyle name="Currency 5 2 4 3 2 3" xfId="19855" xr:uid="{3D966BFE-D1FB-4E9C-8FDC-132C275DDA62}"/>
    <cellStyle name="Currency 5 2 4 3 2 4" xfId="11426" xr:uid="{39879D00-BA8E-47F2-BEBF-552D5FCEEFCA}"/>
    <cellStyle name="Currency 5 2 4 3 2 5" xfId="28284" xr:uid="{915932B3-6C00-4258-AF42-A2234C42F736}"/>
    <cellStyle name="Currency 5 2 4 3 3" xfId="5064" xr:uid="{00000000-0005-0000-0000-00003F0C0000}"/>
    <cellStyle name="Currency 5 2 4 3 3 2" xfId="21928" xr:uid="{16B3641E-EE78-478D-B37B-6E384C84A277}"/>
    <cellStyle name="Currency 5 2 4 3 3 3" xfId="13499" xr:uid="{4815EF4E-5987-44C2-8ADF-872B301A101A}"/>
    <cellStyle name="Currency 5 2 4 3 3 4" xfId="30356" xr:uid="{2DFEA5DD-17F7-4C8C-9E40-5B4A34FDBB8A}"/>
    <cellStyle name="Currency 5 2 4 3 4" xfId="17710" xr:uid="{26152C1E-1AA1-4081-B3DD-9842D2DF2DDD}"/>
    <cellStyle name="Currency 5 2 4 3 5" xfId="9281" xr:uid="{22BC5277-BBF0-4240-9CBB-0F30B04EF952}"/>
    <cellStyle name="Currency 5 2 4 3 6" xfId="26139" xr:uid="{BE61365F-B069-47C5-8DBF-1446DDE90D0C}"/>
    <cellStyle name="Currency 5 2 4 4" xfId="1168" xr:uid="{00000000-0005-0000-0000-0000400C0000}"/>
    <cellStyle name="Currency 5 2 4 4 2" xfId="3399" xr:uid="{00000000-0005-0000-0000-0000410C0000}"/>
    <cellStyle name="Currency 5 2 4 4 2 2" xfId="7622" xr:uid="{00000000-0005-0000-0000-0000420C0000}"/>
    <cellStyle name="Currency 5 2 4 4 2 2 2" xfId="24486" xr:uid="{861D88DD-E06D-4EBD-88D3-337352467BD4}"/>
    <cellStyle name="Currency 5 2 4 4 2 2 3" xfId="16057" xr:uid="{1E244D97-F949-4EB4-94DA-512B35A77683}"/>
    <cellStyle name="Currency 5 2 4 4 2 2 4" xfId="32914" xr:uid="{AEB0F76E-D9FD-440E-946F-FC92BD5282FE}"/>
    <cellStyle name="Currency 5 2 4 4 2 3" xfId="20268" xr:uid="{E1A921D4-5D27-480D-BC3F-CD512AC4A75F}"/>
    <cellStyle name="Currency 5 2 4 4 2 4" xfId="11839" xr:uid="{EFC2BC2D-1093-49F1-84FD-35DBBC0443C1}"/>
    <cellStyle name="Currency 5 2 4 4 2 5" xfId="28697" xr:uid="{2AE3DDCD-C70E-42F8-BB2C-9F29C0CAE207}"/>
    <cellStyle name="Currency 5 2 4 4 3" xfId="5477" xr:uid="{00000000-0005-0000-0000-0000430C0000}"/>
    <cellStyle name="Currency 5 2 4 4 3 2" xfId="22341" xr:uid="{CC835814-0932-455B-9957-47387C2C4CD1}"/>
    <cellStyle name="Currency 5 2 4 4 3 3" xfId="13912" xr:uid="{A88B5559-9694-4ADF-8560-728F1071A994}"/>
    <cellStyle name="Currency 5 2 4 4 3 4" xfId="30769" xr:uid="{9D9EB406-EC08-4374-AC24-EB13C3517B58}"/>
    <cellStyle name="Currency 5 2 4 4 4" xfId="18123" xr:uid="{BC3DE450-7663-4A88-A6C9-61AFB2C8FD9F}"/>
    <cellStyle name="Currency 5 2 4 4 5" xfId="9694" xr:uid="{3A3A4521-99C6-4AE3-9402-B1EE8DECD7CF}"/>
    <cellStyle name="Currency 5 2 4 4 6" xfId="26552" xr:uid="{5BE85D54-14A2-4533-BDAE-89B23265D145}"/>
    <cellStyle name="Currency 5 2 4 5" xfId="1582" xr:uid="{00000000-0005-0000-0000-0000440C0000}"/>
    <cellStyle name="Currency 5 2 4 5 2" xfId="3812" xr:uid="{00000000-0005-0000-0000-0000450C0000}"/>
    <cellStyle name="Currency 5 2 4 5 2 2" xfId="8035" xr:uid="{00000000-0005-0000-0000-0000460C0000}"/>
    <cellStyle name="Currency 5 2 4 5 2 2 2" xfId="24899" xr:uid="{478FF98C-AB0E-45C1-AA22-2BFA096CD086}"/>
    <cellStyle name="Currency 5 2 4 5 2 2 3" xfId="16470" xr:uid="{EFA3EFF5-55E4-4203-9C98-FE0A3CD93536}"/>
    <cellStyle name="Currency 5 2 4 5 2 2 4" xfId="33327" xr:uid="{C06B7AA5-4DB6-4A85-8F62-FF0BA70639A9}"/>
    <cellStyle name="Currency 5 2 4 5 2 3" xfId="20681" xr:uid="{91A992E3-1574-4895-BC87-2534D3AD22F8}"/>
    <cellStyle name="Currency 5 2 4 5 2 4" xfId="12252" xr:uid="{91A5F009-A38F-431B-8411-1AE4A3C5D9B9}"/>
    <cellStyle name="Currency 5 2 4 5 2 5" xfId="29110" xr:uid="{91D75A22-7C35-4E36-97EC-62B405522550}"/>
    <cellStyle name="Currency 5 2 4 5 3" xfId="5890" xr:uid="{00000000-0005-0000-0000-0000470C0000}"/>
    <cellStyle name="Currency 5 2 4 5 3 2" xfId="22754" xr:uid="{B63A6F9F-A778-4AEC-99F7-27DB8BC9851E}"/>
    <cellStyle name="Currency 5 2 4 5 3 3" xfId="14325" xr:uid="{CE3D9713-BF54-46C6-8993-6CC2FC19C7E1}"/>
    <cellStyle name="Currency 5 2 4 5 3 4" xfId="31182" xr:uid="{0A5BC654-521E-4902-B6DE-36E97EF0A90C}"/>
    <cellStyle name="Currency 5 2 4 5 4" xfId="18536" xr:uid="{7F830CA9-E9EF-48CB-B96C-585D945D14BC}"/>
    <cellStyle name="Currency 5 2 4 5 5" xfId="10107" xr:uid="{DF7C3FE8-B5AD-4012-AE5E-729217713E66}"/>
    <cellStyle name="Currency 5 2 4 5 6" xfId="26965" xr:uid="{C3D850F8-32D3-492C-9D0D-B92E053D58CE}"/>
    <cellStyle name="Currency 5 2 4 6" xfId="1996" xr:uid="{00000000-0005-0000-0000-0000480C0000}"/>
    <cellStyle name="Currency 5 2 4 6 2" xfId="4225" xr:uid="{00000000-0005-0000-0000-0000490C0000}"/>
    <cellStyle name="Currency 5 2 4 6 2 2" xfId="8448" xr:uid="{00000000-0005-0000-0000-00004A0C0000}"/>
    <cellStyle name="Currency 5 2 4 6 2 2 2" xfId="25312" xr:uid="{1ADF9101-F5D1-43BB-B3EB-462066D6DC97}"/>
    <cellStyle name="Currency 5 2 4 6 2 2 3" xfId="16883" xr:uid="{96AFD5E0-5E88-4D3F-8F23-FC80D56E201E}"/>
    <cellStyle name="Currency 5 2 4 6 2 2 4" xfId="33740" xr:uid="{A3B4FC00-656C-4C69-B24B-EB80B650FBE7}"/>
    <cellStyle name="Currency 5 2 4 6 2 3" xfId="21094" xr:uid="{A64F552E-B33A-4090-9D26-0E21BAC9DA09}"/>
    <cellStyle name="Currency 5 2 4 6 2 4" xfId="12665" xr:uid="{D5ADDC80-996A-4171-B7B8-8E11ABC4E1C7}"/>
    <cellStyle name="Currency 5 2 4 6 2 5" xfId="29523" xr:uid="{F50C8ECB-05DD-4560-8A12-FA3505FF91F6}"/>
    <cellStyle name="Currency 5 2 4 6 3" xfId="6303" xr:uid="{00000000-0005-0000-0000-00004B0C0000}"/>
    <cellStyle name="Currency 5 2 4 6 3 2" xfId="23167" xr:uid="{38B5A219-C92C-4F03-9FC7-54C6D6A56A24}"/>
    <cellStyle name="Currency 5 2 4 6 3 3" xfId="14738" xr:uid="{C9A2E1CE-FEB2-4A2A-B44C-EA533A472653}"/>
    <cellStyle name="Currency 5 2 4 6 3 4" xfId="31595" xr:uid="{93B995FC-064D-4F87-9DA6-F78DC8242D79}"/>
    <cellStyle name="Currency 5 2 4 6 4" xfId="18949" xr:uid="{8B485221-2418-47B1-85F8-9FCC0CF87F35}"/>
    <cellStyle name="Currency 5 2 4 6 5" xfId="10520" xr:uid="{E9DE9803-EAD8-4B65-9C43-28C8F1F0E695}"/>
    <cellStyle name="Currency 5 2 4 6 6" xfId="27378" xr:uid="{7BF80FE3-5209-4945-A1D3-29A5226C15A3}"/>
    <cellStyle name="Currency 5 2 4 7" xfId="2431" xr:uid="{00000000-0005-0000-0000-00004C0C0000}"/>
    <cellStyle name="Currency 5 2 4 7 2" xfId="6716" xr:uid="{00000000-0005-0000-0000-00004D0C0000}"/>
    <cellStyle name="Currency 5 2 4 7 2 2" xfId="23580" xr:uid="{28F21B51-C2D1-4D2E-B56A-668C3881A384}"/>
    <cellStyle name="Currency 5 2 4 7 2 3" xfId="15151" xr:uid="{3886CC40-A5E8-477E-A895-DECE4C513242}"/>
    <cellStyle name="Currency 5 2 4 7 2 4" xfId="32008" xr:uid="{E27F4837-FF92-438E-9C3F-55F2EB2DC5DD}"/>
    <cellStyle name="Currency 5 2 4 7 3" xfId="19362" xr:uid="{3F3D1F17-DBD8-4F9B-9DE2-B91522EE9914}"/>
    <cellStyle name="Currency 5 2 4 7 4" xfId="10933" xr:uid="{A8E21415-EC20-463D-BA2D-A65B22B6A5EC}"/>
    <cellStyle name="Currency 5 2 4 7 5" xfId="27791" xr:uid="{F664218C-F00B-4C4B-809A-F513AB5BFF3A}"/>
    <cellStyle name="Currency 5 2 4 8" xfId="2728" xr:uid="{00000000-0005-0000-0000-00004E0C0000}"/>
    <cellStyle name="Currency 5 2 4 9" xfId="2809" xr:uid="{00000000-0005-0000-0000-00004F0C0000}"/>
    <cellStyle name="Currency 5 2 4 9 2" xfId="7033" xr:uid="{00000000-0005-0000-0000-0000500C0000}"/>
    <cellStyle name="Currency 5 2 4 9 2 2" xfId="23897" xr:uid="{BE1B0F2E-307E-49FF-9A85-1609B43A5772}"/>
    <cellStyle name="Currency 5 2 4 9 2 3" xfId="15468" xr:uid="{77025834-B7C6-4DE0-A44C-7E6BB7D90D43}"/>
    <cellStyle name="Currency 5 2 4 9 2 4" xfId="32325" xr:uid="{D9C52ADF-FBE6-477E-85F4-37430756363F}"/>
    <cellStyle name="Currency 5 2 4 9 3" xfId="19679" xr:uid="{A9812D92-42FD-473F-8208-81B7C2AF72F1}"/>
    <cellStyle name="Currency 5 2 4 9 4" xfId="11250" xr:uid="{B590C781-A66B-4AD8-B108-B7615C541F6B}"/>
    <cellStyle name="Currency 5 2 4 9 5" xfId="28108" xr:uid="{38873C15-92DA-4D2E-801E-047F708655B9}"/>
    <cellStyle name="Currency 5 2 5" xfId="207" xr:uid="{00000000-0005-0000-0000-0000510C0000}"/>
    <cellStyle name="Currency 5 2 5 10" xfId="17298" xr:uid="{F61B9243-AB86-447C-94A5-D5D8F9929F21}"/>
    <cellStyle name="Currency 5 2 5 11" xfId="8869" xr:uid="{E5C7C778-DE5C-4C46-AE8F-E4A85CD45600}"/>
    <cellStyle name="Currency 5 2 5 12" xfId="25727" xr:uid="{3C0893E4-2445-4056-BC87-211DB748D44B}"/>
    <cellStyle name="Currency 5 2 5 2" xfId="735" xr:uid="{00000000-0005-0000-0000-0000520C0000}"/>
    <cellStyle name="Currency 5 2 5 2 2" xfId="2988" xr:uid="{00000000-0005-0000-0000-0000530C0000}"/>
    <cellStyle name="Currency 5 2 5 2 2 2" xfId="7211" xr:uid="{00000000-0005-0000-0000-0000540C0000}"/>
    <cellStyle name="Currency 5 2 5 2 2 2 2" xfId="24075" xr:uid="{197AF999-AA28-495C-825C-7D1E276A1BE9}"/>
    <cellStyle name="Currency 5 2 5 2 2 2 3" xfId="15646" xr:uid="{62A448F7-B640-4FA0-9DA7-E4604E94BA4B}"/>
    <cellStyle name="Currency 5 2 5 2 2 2 4" xfId="32503" xr:uid="{0E3C1270-6C01-4EC2-9EEC-F733637B3A05}"/>
    <cellStyle name="Currency 5 2 5 2 2 3" xfId="19857" xr:uid="{5C054A91-7367-47A7-B18D-64901E879D15}"/>
    <cellStyle name="Currency 5 2 5 2 2 4" xfId="11428" xr:uid="{9FA2597D-51D0-47D3-AE7E-91A6F41FFFA1}"/>
    <cellStyle name="Currency 5 2 5 2 2 5" xfId="28286" xr:uid="{60663AF0-2821-42F6-9BB5-386BBD10DADD}"/>
    <cellStyle name="Currency 5 2 5 2 3" xfId="5066" xr:uid="{00000000-0005-0000-0000-0000550C0000}"/>
    <cellStyle name="Currency 5 2 5 2 3 2" xfId="21930" xr:uid="{3F60361B-D79E-4E62-B10A-DF08265E1A44}"/>
    <cellStyle name="Currency 5 2 5 2 3 3" xfId="13501" xr:uid="{703B1F09-5970-4457-812A-271798CBBE9F}"/>
    <cellStyle name="Currency 5 2 5 2 3 4" xfId="30358" xr:uid="{23C83597-8A2C-4ECC-AE66-99B6F6974848}"/>
    <cellStyle name="Currency 5 2 5 2 4" xfId="17712" xr:uid="{C38491AD-EEFD-4934-B018-93AFFE67B5CE}"/>
    <cellStyle name="Currency 5 2 5 2 5" xfId="9283" xr:uid="{B4F238B8-4071-4306-BECA-33922DD92607}"/>
    <cellStyle name="Currency 5 2 5 2 6" xfId="26141" xr:uid="{628E008D-AA72-4E77-9AB2-F21DD337CD2A}"/>
    <cellStyle name="Currency 5 2 5 3" xfId="1170" xr:uid="{00000000-0005-0000-0000-0000560C0000}"/>
    <cellStyle name="Currency 5 2 5 3 2" xfId="3401" xr:uid="{00000000-0005-0000-0000-0000570C0000}"/>
    <cellStyle name="Currency 5 2 5 3 2 2" xfId="7624" xr:uid="{00000000-0005-0000-0000-0000580C0000}"/>
    <cellStyle name="Currency 5 2 5 3 2 2 2" xfId="24488" xr:uid="{26F3154F-C379-4698-ABF0-B290DAD9D460}"/>
    <cellStyle name="Currency 5 2 5 3 2 2 3" xfId="16059" xr:uid="{58C680FE-36E6-4446-A9F1-E68329024764}"/>
    <cellStyle name="Currency 5 2 5 3 2 2 4" xfId="32916" xr:uid="{19EFB382-4AFB-41BA-BB71-B7B60F36AF29}"/>
    <cellStyle name="Currency 5 2 5 3 2 3" xfId="20270" xr:uid="{9790816B-39B0-4BDE-A7B8-383163FACE11}"/>
    <cellStyle name="Currency 5 2 5 3 2 4" xfId="11841" xr:uid="{0C0AA9CD-B3C5-42D6-AC97-AA1CCF6F1041}"/>
    <cellStyle name="Currency 5 2 5 3 2 5" xfId="28699" xr:uid="{9A107C96-DCBD-4B9C-8A58-BFD6561B936A}"/>
    <cellStyle name="Currency 5 2 5 3 3" xfId="5479" xr:uid="{00000000-0005-0000-0000-0000590C0000}"/>
    <cellStyle name="Currency 5 2 5 3 3 2" xfId="22343" xr:uid="{23FB2EF9-9378-4C12-8A9C-A43DF007A312}"/>
    <cellStyle name="Currency 5 2 5 3 3 3" xfId="13914" xr:uid="{8EC9B079-F3F9-450D-931B-378FCEDF1629}"/>
    <cellStyle name="Currency 5 2 5 3 3 4" xfId="30771" xr:uid="{7E97E5F0-5EAC-47F4-85C1-8A85F5366421}"/>
    <cellStyle name="Currency 5 2 5 3 4" xfId="18125" xr:uid="{B36C8950-5408-4B80-9BF8-B01AF1DC30DB}"/>
    <cellStyle name="Currency 5 2 5 3 5" xfId="9696" xr:uid="{02DD5E96-B2E9-4362-9E2D-CC6ADCB7BF05}"/>
    <cellStyle name="Currency 5 2 5 3 6" xfId="26554" xr:uid="{ECBDCD80-0F1D-4C2A-A175-0DDA5AE6D7FB}"/>
    <cellStyle name="Currency 5 2 5 4" xfId="1584" xr:uid="{00000000-0005-0000-0000-00005A0C0000}"/>
    <cellStyle name="Currency 5 2 5 4 2" xfId="3814" xr:uid="{00000000-0005-0000-0000-00005B0C0000}"/>
    <cellStyle name="Currency 5 2 5 4 2 2" xfId="8037" xr:uid="{00000000-0005-0000-0000-00005C0C0000}"/>
    <cellStyle name="Currency 5 2 5 4 2 2 2" xfId="24901" xr:uid="{070692CD-E2B9-4ECD-A53F-AFFCFF52AD6B}"/>
    <cellStyle name="Currency 5 2 5 4 2 2 3" xfId="16472" xr:uid="{488B45BB-E0D3-4A72-B7E1-130BA645A07D}"/>
    <cellStyle name="Currency 5 2 5 4 2 2 4" xfId="33329" xr:uid="{F515606C-CF8F-4C33-A839-71F04A9C3095}"/>
    <cellStyle name="Currency 5 2 5 4 2 3" xfId="20683" xr:uid="{7732E90C-73EE-48F1-952E-8D77622DAF2A}"/>
    <cellStyle name="Currency 5 2 5 4 2 4" xfId="12254" xr:uid="{657B789F-88BA-4ED8-A733-34547B2D885D}"/>
    <cellStyle name="Currency 5 2 5 4 2 5" xfId="29112" xr:uid="{2C54ADF2-D3B7-4DF4-9B74-AA9492B526C8}"/>
    <cellStyle name="Currency 5 2 5 4 3" xfId="5892" xr:uid="{00000000-0005-0000-0000-00005D0C0000}"/>
    <cellStyle name="Currency 5 2 5 4 3 2" xfId="22756" xr:uid="{D3604F5D-39D2-4688-A997-638B4ADDC8B0}"/>
    <cellStyle name="Currency 5 2 5 4 3 3" xfId="14327" xr:uid="{AEFD807B-93CB-4509-8CC4-1E74C102D5E7}"/>
    <cellStyle name="Currency 5 2 5 4 3 4" xfId="31184" xr:uid="{9D5A5746-E381-48F6-8B7E-99DE36197179}"/>
    <cellStyle name="Currency 5 2 5 4 4" xfId="18538" xr:uid="{1E3E4998-148D-443F-9577-666CD8BC76C5}"/>
    <cellStyle name="Currency 5 2 5 4 5" xfId="10109" xr:uid="{83047E13-D64E-42A5-9BCD-D456B89DFBCC}"/>
    <cellStyle name="Currency 5 2 5 4 6" xfId="26967" xr:uid="{E4498465-9C7C-4FBE-9C63-EF023BBA00B1}"/>
    <cellStyle name="Currency 5 2 5 5" xfId="1998" xr:uid="{00000000-0005-0000-0000-00005E0C0000}"/>
    <cellStyle name="Currency 5 2 5 5 2" xfId="4227" xr:uid="{00000000-0005-0000-0000-00005F0C0000}"/>
    <cellStyle name="Currency 5 2 5 5 2 2" xfId="8450" xr:uid="{00000000-0005-0000-0000-0000600C0000}"/>
    <cellStyle name="Currency 5 2 5 5 2 2 2" xfId="25314" xr:uid="{51D09717-9F62-4186-BB78-BF41D2367526}"/>
    <cellStyle name="Currency 5 2 5 5 2 2 3" xfId="16885" xr:uid="{6D426F99-8314-4DED-820F-FD6174B06B84}"/>
    <cellStyle name="Currency 5 2 5 5 2 2 4" xfId="33742" xr:uid="{E48C805F-1A67-41F1-9362-53BB4694E300}"/>
    <cellStyle name="Currency 5 2 5 5 2 3" xfId="21096" xr:uid="{97319E6F-9DC8-4156-BC78-8C0F4DC0C0C4}"/>
    <cellStyle name="Currency 5 2 5 5 2 4" xfId="12667" xr:uid="{17D575FF-93CC-4907-8461-4DA47FA1AA08}"/>
    <cellStyle name="Currency 5 2 5 5 2 5" xfId="29525" xr:uid="{40D5228C-86B6-4681-B398-10147BC2EE3D}"/>
    <cellStyle name="Currency 5 2 5 5 3" xfId="6305" xr:uid="{00000000-0005-0000-0000-0000610C0000}"/>
    <cellStyle name="Currency 5 2 5 5 3 2" xfId="23169" xr:uid="{87497AEC-0F78-4E7C-A7F9-699CFA7AE4B1}"/>
    <cellStyle name="Currency 5 2 5 5 3 3" xfId="14740" xr:uid="{1F037C69-0E45-4BA5-BF25-F48923285267}"/>
    <cellStyle name="Currency 5 2 5 5 3 4" xfId="31597" xr:uid="{A596E49A-8985-40CB-84D6-97013A208428}"/>
    <cellStyle name="Currency 5 2 5 5 4" xfId="18951" xr:uid="{0F7A813A-4D3B-4F91-B370-1F234D3DA125}"/>
    <cellStyle name="Currency 5 2 5 5 5" xfId="10522" xr:uid="{FA714013-7E34-41B2-8F6B-ED0E73EC0E1A}"/>
    <cellStyle name="Currency 5 2 5 5 6" xfId="27380" xr:uid="{87C84D1B-71CF-40D9-A715-18A5978A480B}"/>
    <cellStyle name="Currency 5 2 5 6" xfId="2433" xr:uid="{00000000-0005-0000-0000-0000620C0000}"/>
    <cellStyle name="Currency 5 2 5 6 2" xfId="6718" xr:uid="{00000000-0005-0000-0000-0000630C0000}"/>
    <cellStyle name="Currency 5 2 5 6 2 2" xfId="23582" xr:uid="{65E58287-5EB3-436F-B514-5AC7DD18CA93}"/>
    <cellStyle name="Currency 5 2 5 6 2 3" xfId="15153" xr:uid="{7B3AE194-A581-48E5-81D9-6E515731E6B5}"/>
    <cellStyle name="Currency 5 2 5 6 2 4" xfId="32010" xr:uid="{0DCACEE6-3A67-45D4-B9FE-17027CB12117}"/>
    <cellStyle name="Currency 5 2 5 6 3" xfId="19364" xr:uid="{E02C1BDC-F8E4-4660-9906-DDD29414031A}"/>
    <cellStyle name="Currency 5 2 5 6 4" xfId="10935" xr:uid="{89FC3833-C2E6-4D5B-92C5-6BF4926EA595}"/>
    <cellStyle name="Currency 5 2 5 6 5" xfId="27793" xr:uid="{5372084E-D345-4EB2-8825-04486CA794AE}"/>
    <cellStyle name="Currency 5 2 5 7" xfId="2730" xr:uid="{00000000-0005-0000-0000-0000640C0000}"/>
    <cellStyle name="Currency 5 2 5 8" xfId="2811" xr:uid="{00000000-0005-0000-0000-0000650C0000}"/>
    <cellStyle name="Currency 5 2 5 8 2" xfId="7035" xr:uid="{00000000-0005-0000-0000-0000660C0000}"/>
    <cellStyle name="Currency 5 2 5 8 2 2" xfId="23899" xr:uid="{7F812214-588B-4EA8-B3D5-5BCEC73D9863}"/>
    <cellStyle name="Currency 5 2 5 8 2 3" xfId="15470" xr:uid="{375DC1DE-2B2C-4073-A9A8-65B5D1A043D8}"/>
    <cellStyle name="Currency 5 2 5 8 2 4" xfId="32327" xr:uid="{F722E04E-665C-46B2-8DDB-8343B7ADEB11}"/>
    <cellStyle name="Currency 5 2 5 8 3" xfId="19681" xr:uid="{48DF58B4-66D6-4508-81A3-FADE98C84B9D}"/>
    <cellStyle name="Currency 5 2 5 8 4" xfId="11252" xr:uid="{4BEAB7A2-0307-49D5-AB83-FAB16F9F7C11}"/>
    <cellStyle name="Currency 5 2 5 8 5" xfId="28110" xr:uid="{A0116481-4D8B-44B3-AC53-BA1E7FB53D9B}"/>
    <cellStyle name="Currency 5 2 5 9" xfId="4652" xr:uid="{00000000-0005-0000-0000-0000670C0000}"/>
    <cellStyle name="Currency 5 2 5 9 2" xfId="21516" xr:uid="{06BA4B9A-3948-44D6-B918-B56E77881E05}"/>
    <cellStyle name="Currency 5 2 5 9 3" xfId="13087" xr:uid="{D29100BA-D468-46DA-B032-D1D3B7732437}"/>
    <cellStyle name="Currency 5 2 5 9 4" xfId="29944" xr:uid="{F6E8A909-5133-4EE5-8B13-1D5C39BBC5DC}"/>
    <cellStyle name="Currency 5 2 6" xfId="208" xr:uid="{00000000-0005-0000-0000-0000680C0000}"/>
    <cellStyle name="Currency 5 2 6 10" xfId="17299" xr:uid="{6F6E4FA8-A059-4878-89C5-06E23AEEAA6A}"/>
    <cellStyle name="Currency 5 2 6 11" xfId="8870" xr:uid="{A98B4D11-5A6D-4C4B-9A1F-7F254B45F61E}"/>
    <cellStyle name="Currency 5 2 6 12" xfId="25728" xr:uid="{302A3D57-6D54-4F23-A762-56B52955AE8C}"/>
    <cellStyle name="Currency 5 2 6 2" xfId="736" xr:uid="{00000000-0005-0000-0000-0000690C0000}"/>
    <cellStyle name="Currency 5 2 6 2 2" xfId="2989" xr:uid="{00000000-0005-0000-0000-00006A0C0000}"/>
    <cellStyle name="Currency 5 2 6 2 2 2" xfId="7212" xr:uid="{00000000-0005-0000-0000-00006B0C0000}"/>
    <cellStyle name="Currency 5 2 6 2 2 2 2" xfId="24076" xr:uid="{EBE82916-76D8-4423-A417-862F7D3958E0}"/>
    <cellStyle name="Currency 5 2 6 2 2 2 3" xfId="15647" xr:uid="{4B7E6A5E-5657-4601-8B9C-A5D8FCDB20A0}"/>
    <cellStyle name="Currency 5 2 6 2 2 2 4" xfId="32504" xr:uid="{04C99521-E3A3-455A-8C6A-AD991E446448}"/>
    <cellStyle name="Currency 5 2 6 2 2 3" xfId="19858" xr:uid="{88A88333-7AE9-4CF1-ACEE-FFD157C6E4EC}"/>
    <cellStyle name="Currency 5 2 6 2 2 4" xfId="11429" xr:uid="{2EA26407-20EC-4F3B-A489-7983E61992A4}"/>
    <cellStyle name="Currency 5 2 6 2 2 5" xfId="28287" xr:uid="{443CA42E-6FCD-4C1A-884A-8E5E74F3A9D9}"/>
    <cellStyle name="Currency 5 2 6 2 3" xfId="5067" xr:uid="{00000000-0005-0000-0000-00006C0C0000}"/>
    <cellStyle name="Currency 5 2 6 2 3 2" xfId="21931" xr:uid="{BBB0D908-8EB9-41D0-906A-52CA726BC6F5}"/>
    <cellStyle name="Currency 5 2 6 2 3 3" xfId="13502" xr:uid="{AE2875E6-6887-40AD-A61A-4A1F6553CB02}"/>
    <cellStyle name="Currency 5 2 6 2 3 4" xfId="30359" xr:uid="{231CC497-6C6B-4AD5-8640-2DDE87A06D83}"/>
    <cellStyle name="Currency 5 2 6 2 4" xfId="17713" xr:uid="{0973131B-42F1-48FD-B136-4198DE99F802}"/>
    <cellStyle name="Currency 5 2 6 2 5" xfId="9284" xr:uid="{24C6B2AB-19EC-4DFC-8D16-14C6E2BB7BD7}"/>
    <cellStyle name="Currency 5 2 6 2 6" xfId="26142" xr:uid="{9A132C2B-9F05-4F55-847E-20B8393C78E9}"/>
    <cellStyle name="Currency 5 2 6 3" xfId="1171" xr:uid="{00000000-0005-0000-0000-00006D0C0000}"/>
    <cellStyle name="Currency 5 2 6 3 2" xfId="3402" xr:uid="{00000000-0005-0000-0000-00006E0C0000}"/>
    <cellStyle name="Currency 5 2 6 3 2 2" xfId="7625" xr:uid="{00000000-0005-0000-0000-00006F0C0000}"/>
    <cellStyle name="Currency 5 2 6 3 2 2 2" xfId="24489" xr:uid="{B82DADCA-7EA5-49B1-8C99-5F5FC4ECE4E0}"/>
    <cellStyle name="Currency 5 2 6 3 2 2 3" xfId="16060" xr:uid="{5126D85B-CF10-40D0-A816-995C864D7876}"/>
    <cellStyle name="Currency 5 2 6 3 2 2 4" xfId="32917" xr:uid="{C906AE2B-0C05-4CCE-BE0E-0D0864408907}"/>
    <cellStyle name="Currency 5 2 6 3 2 3" xfId="20271" xr:uid="{799A1A36-94B8-48BD-AA43-6C296428D17C}"/>
    <cellStyle name="Currency 5 2 6 3 2 4" xfId="11842" xr:uid="{EDC7D12A-4134-4466-96BB-660D4F82574E}"/>
    <cellStyle name="Currency 5 2 6 3 2 5" xfId="28700" xr:uid="{D5E12F8C-92D0-4364-AFC3-A931759A15A6}"/>
    <cellStyle name="Currency 5 2 6 3 3" xfId="5480" xr:uid="{00000000-0005-0000-0000-0000700C0000}"/>
    <cellStyle name="Currency 5 2 6 3 3 2" xfId="22344" xr:uid="{A221ADDD-C92B-4617-BE22-49757B5BCA0A}"/>
    <cellStyle name="Currency 5 2 6 3 3 3" xfId="13915" xr:uid="{BC0729F2-BE87-4F06-AA49-F8E911472406}"/>
    <cellStyle name="Currency 5 2 6 3 3 4" xfId="30772" xr:uid="{C2791E8B-1714-4394-9920-5E9B51A45E70}"/>
    <cellStyle name="Currency 5 2 6 3 4" xfId="18126" xr:uid="{6F7EF671-8E4D-4F25-B047-2793F0ACA438}"/>
    <cellStyle name="Currency 5 2 6 3 5" xfId="9697" xr:uid="{3D60F76E-0088-442B-8375-C7121D3073C4}"/>
    <cellStyle name="Currency 5 2 6 3 6" xfId="26555" xr:uid="{B0A36C16-9054-47C1-87C2-8F92E122454A}"/>
    <cellStyle name="Currency 5 2 6 4" xfId="1585" xr:uid="{00000000-0005-0000-0000-0000710C0000}"/>
    <cellStyle name="Currency 5 2 6 4 2" xfId="3815" xr:uid="{00000000-0005-0000-0000-0000720C0000}"/>
    <cellStyle name="Currency 5 2 6 4 2 2" xfId="8038" xr:uid="{00000000-0005-0000-0000-0000730C0000}"/>
    <cellStyle name="Currency 5 2 6 4 2 2 2" xfId="24902" xr:uid="{C5F2A9D0-4008-48E3-9999-25F0F199F5F1}"/>
    <cellStyle name="Currency 5 2 6 4 2 2 3" xfId="16473" xr:uid="{0C16B09C-1C68-4730-AFC5-6238274D2012}"/>
    <cellStyle name="Currency 5 2 6 4 2 2 4" xfId="33330" xr:uid="{CD899648-D7A8-4581-8219-C9CC93EFC39B}"/>
    <cellStyle name="Currency 5 2 6 4 2 3" xfId="20684" xr:uid="{6ACF2D42-E5E1-43FB-AA21-10E7C1C8AF32}"/>
    <cellStyle name="Currency 5 2 6 4 2 4" xfId="12255" xr:uid="{45937DD8-AE74-4E49-ADE7-E3862140D831}"/>
    <cellStyle name="Currency 5 2 6 4 2 5" xfId="29113" xr:uid="{95DF0E46-04BE-41DB-9131-4BC072FA60F1}"/>
    <cellStyle name="Currency 5 2 6 4 3" xfId="5893" xr:uid="{00000000-0005-0000-0000-0000740C0000}"/>
    <cellStyle name="Currency 5 2 6 4 3 2" xfId="22757" xr:uid="{7D360359-A60C-49FC-870E-108FEC6C9263}"/>
    <cellStyle name="Currency 5 2 6 4 3 3" xfId="14328" xr:uid="{B1F74EEE-0DF1-41FD-AA90-5C91E355ADA2}"/>
    <cellStyle name="Currency 5 2 6 4 3 4" xfId="31185" xr:uid="{4EA36B2D-EA9D-4C19-9547-06799680444E}"/>
    <cellStyle name="Currency 5 2 6 4 4" xfId="18539" xr:uid="{D711F0A3-1C9C-4F5E-9FA2-D39DBDDC7D19}"/>
    <cellStyle name="Currency 5 2 6 4 5" xfId="10110" xr:uid="{C2AFBA04-86C5-4F49-AACB-E51E7FF37A14}"/>
    <cellStyle name="Currency 5 2 6 4 6" xfId="26968" xr:uid="{57C3CE42-D86D-42F6-8143-8D91ABCFD87D}"/>
    <cellStyle name="Currency 5 2 6 5" xfId="1999" xr:uid="{00000000-0005-0000-0000-0000750C0000}"/>
    <cellStyle name="Currency 5 2 6 5 2" xfId="4228" xr:uid="{00000000-0005-0000-0000-0000760C0000}"/>
    <cellStyle name="Currency 5 2 6 5 2 2" xfId="8451" xr:uid="{00000000-0005-0000-0000-0000770C0000}"/>
    <cellStyle name="Currency 5 2 6 5 2 2 2" xfId="25315" xr:uid="{E9B2A850-A74C-4CB3-BB8F-1E0E87F7E6CA}"/>
    <cellStyle name="Currency 5 2 6 5 2 2 3" xfId="16886" xr:uid="{35AA3C5D-CE8A-4993-8543-D58896DDB4D4}"/>
    <cellStyle name="Currency 5 2 6 5 2 2 4" xfId="33743" xr:uid="{793C5D4F-52CE-4012-BC39-FEECBA2DB82C}"/>
    <cellStyle name="Currency 5 2 6 5 2 3" xfId="21097" xr:uid="{C8C1A8D9-E4C4-4DC6-BD93-344201787B06}"/>
    <cellStyle name="Currency 5 2 6 5 2 4" xfId="12668" xr:uid="{349EE15B-7816-4839-A48D-C12AAAF929D5}"/>
    <cellStyle name="Currency 5 2 6 5 2 5" xfId="29526" xr:uid="{44D97CB8-40E9-4F4E-8223-2352DB04E087}"/>
    <cellStyle name="Currency 5 2 6 5 3" xfId="6306" xr:uid="{00000000-0005-0000-0000-0000780C0000}"/>
    <cellStyle name="Currency 5 2 6 5 3 2" xfId="23170" xr:uid="{D68C8A2D-DE06-4F5F-BC24-2798BF499418}"/>
    <cellStyle name="Currency 5 2 6 5 3 3" xfId="14741" xr:uid="{87709C8F-2737-432F-939D-9BE97B7A5B4E}"/>
    <cellStyle name="Currency 5 2 6 5 3 4" xfId="31598" xr:uid="{9EE5F683-E607-4947-A993-D11072BDF351}"/>
    <cellStyle name="Currency 5 2 6 5 4" xfId="18952" xr:uid="{CF624F1F-6C13-4726-8793-28467AA55428}"/>
    <cellStyle name="Currency 5 2 6 5 5" xfId="10523" xr:uid="{CF74B9E0-FE6A-444A-B4FB-A8FE429FA7F0}"/>
    <cellStyle name="Currency 5 2 6 5 6" xfId="27381" xr:uid="{31FA23C2-ABD7-4555-ABA4-6E7E63E393DA}"/>
    <cellStyle name="Currency 5 2 6 6" xfId="2434" xr:uid="{00000000-0005-0000-0000-0000790C0000}"/>
    <cellStyle name="Currency 5 2 6 6 2" xfId="6719" xr:uid="{00000000-0005-0000-0000-00007A0C0000}"/>
    <cellStyle name="Currency 5 2 6 6 2 2" xfId="23583" xr:uid="{E801C81D-8864-4C92-81F6-FE2EFA14986D}"/>
    <cellStyle name="Currency 5 2 6 6 2 3" xfId="15154" xr:uid="{DACCE60D-8B8D-40D4-973B-6C8A23127992}"/>
    <cellStyle name="Currency 5 2 6 6 2 4" xfId="32011" xr:uid="{37EDF6E5-AE01-484B-8990-F5C815E91150}"/>
    <cellStyle name="Currency 5 2 6 6 3" xfId="19365" xr:uid="{04A83BE8-3CE6-4B9D-AFEB-BEC4C8709AAF}"/>
    <cellStyle name="Currency 5 2 6 6 4" xfId="10936" xr:uid="{DED398B3-6782-45E9-87F6-F04788FBD2B3}"/>
    <cellStyle name="Currency 5 2 6 6 5" xfId="27794" xr:uid="{015DFBA6-E039-4020-BAC8-6840722CE211}"/>
    <cellStyle name="Currency 5 2 6 7" xfId="2731" xr:uid="{00000000-0005-0000-0000-00007B0C0000}"/>
    <cellStyle name="Currency 5 2 6 8" xfId="2812" xr:uid="{00000000-0005-0000-0000-00007C0C0000}"/>
    <cellStyle name="Currency 5 2 6 8 2" xfId="7036" xr:uid="{00000000-0005-0000-0000-00007D0C0000}"/>
    <cellStyle name="Currency 5 2 6 8 2 2" xfId="23900" xr:uid="{C1BBAFAB-E4DB-4F57-AE4A-971ED0A4AEF6}"/>
    <cellStyle name="Currency 5 2 6 8 2 3" xfId="15471" xr:uid="{86537E26-CB2E-4B9E-9C14-00A0F99C434A}"/>
    <cellStyle name="Currency 5 2 6 8 2 4" xfId="32328" xr:uid="{ED34D3CE-675B-4DEC-8C10-36F3E61EFC52}"/>
    <cellStyle name="Currency 5 2 6 8 3" xfId="19682" xr:uid="{B94BB748-F78B-4C64-A6AF-6569419E68CB}"/>
    <cellStyle name="Currency 5 2 6 8 4" xfId="11253" xr:uid="{83717725-386D-472F-8921-39E8531656F1}"/>
    <cellStyle name="Currency 5 2 6 8 5" xfId="28111" xr:uid="{5D0E6393-5E0A-4C69-9622-F08578D9984E}"/>
    <cellStyle name="Currency 5 2 6 9" xfId="4653" xr:uid="{00000000-0005-0000-0000-00007E0C0000}"/>
    <cellStyle name="Currency 5 2 6 9 2" xfId="21517" xr:uid="{87378751-94FC-4701-B43B-9AB1993D857E}"/>
    <cellStyle name="Currency 5 2 6 9 3" xfId="13088" xr:uid="{C9108C2D-1EDD-4408-99F3-8D95D0A952E2}"/>
    <cellStyle name="Currency 5 2 6 9 4" xfId="29945" xr:uid="{2AF3C478-3250-4F2D-9C37-26C5E6D77273}"/>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0 2 2" xfId="23901" xr:uid="{65D08408-6439-4DB1-AFC7-86675219A655}"/>
    <cellStyle name="Currency 5 3 2 10 2 3" xfId="15472" xr:uid="{1ABEABAE-11D3-4591-8E56-1204E877FF05}"/>
    <cellStyle name="Currency 5 3 2 10 2 4" xfId="32329" xr:uid="{67F66BCC-0BC4-4AE8-B291-7D2A0E1E0B9A}"/>
    <cellStyle name="Currency 5 3 2 10 3" xfId="19683" xr:uid="{24FB2522-DF4B-4A23-9B6F-AA9C206A2142}"/>
    <cellStyle name="Currency 5 3 2 10 4" xfId="11254" xr:uid="{921A8DC3-DE75-4573-A4BA-E36C9B8E0F77}"/>
    <cellStyle name="Currency 5 3 2 10 5" xfId="28112" xr:uid="{0BB1C2D9-2A46-4DF1-87C4-DDA444A51609}"/>
    <cellStyle name="Currency 5 3 2 11" xfId="4654" xr:uid="{00000000-0005-0000-0000-0000840C0000}"/>
    <cellStyle name="Currency 5 3 2 11 2" xfId="21518" xr:uid="{2BA6D2A8-45D9-4639-BB1F-18DA7D5D92BB}"/>
    <cellStyle name="Currency 5 3 2 11 3" xfId="13089" xr:uid="{E62A77E0-12D6-4E5E-9E3D-96FAB756D44C}"/>
    <cellStyle name="Currency 5 3 2 11 4" xfId="29946" xr:uid="{C403DB5A-FB0B-420D-8C08-59F96DC7172A}"/>
    <cellStyle name="Currency 5 3 2 12" xfId="17300" xr:uid="{114EABA5-EC68-40F0-8706-7630899FE499}"/>
    <cellStyle name="Currency 5 3 2 13" xfId="8871" xr:uid="{7C5D41C1-DFE9-41F6-9C1E-AEE4C2CB3AD1}"/>
    <cellStyle name="Currency 5 3 2 14" xfId="25729" xr:uid="{E30B9AE0-BD71-49F9-94F5-5FC08670B012}"/>
    <cellStyle name="Currency 5 3 2 2" xfId="211" xr:uid="{00000000-0005-0000-0000-0000850C0000}"/>
    <cellStyle name="Currency 5 3 2 2 10" xfId="4655" xr:uid="{00000000-0005-0000-0000-0000860C0000}"/>
    <cellStyle name="Currency 5 3 2 2 10 2" xfId="21519" xr:uid="{7EEEE724-0B88-49AF-AC96-471017992C14}"/>
    <cellStyle name="Currency 5 3 2 2 10 3" xfId="13090" xr:uid="{34B6F1DC-2FB7-41F1-8873-E2D665F9ADB3}"/>
    <cellStyle name="Currency 5 3 2 2 10 4" xfId="29947" xr:uid="{D5913B47-9BD3-46AE-8401-FA8C84B7C038}"/>
    <cellStyle name="Currency 5 3 2 2 11" xfId="17301" xr:uid="{65351EED-98DD-4F0F-9613-47294BEC122E}"/>
    <cellStyle name="Currency 5 3 2 2 12" xfId="8872" xr:uid="{65AF7934-2591-4569-969B-47829A357915}"/>
    <cellStyle name="Currency 5 3 2 2 13" xfId="25730" xr:uid="{861B6A14-ACE5-44D3-9484-5D046A291930}"/>
    <cellStyle name="Currency 5 3 2 2 2" xfId="212" xr:uid="{00000000-0005-0000-0000-0000870C0000}"/>
    <cellStyle name="Currency 5 3 2 2 2 10" xfId="17302" xr:uid="{43D683B5-5D9B-4D09-ACDE-FF78CE4CA4EE}"/>
    <cellStyle name="Currency 5 3 2 2 2 11" xfId="8873" xr:uid="{E222D9C2-77BC-4F72-99F5-91DE1DE4422A}"/>
    <cellStyle name="Currency 5 3 2 2 2 12" xfId="25731" xr:uid="{EE342477-7B61-4DBA-B6F2-D33C2F69CD58}"/>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2 2 2" xfId="24079" xr:uid="{096EC325-C39E-4579-A60A-31C23E2E71D2}"/>
    <cellStyle name="Currency 5 3 2 2 2 2 2 2 3" xfId="15650" xr:uid="{95A773D4-1061-449B-943C-D16240B988F7}"/>
    <cellStyle name="Currency 5 3 2 2 2 2 2 2 4" xfId="32507" xr:uid="{BE7FDCB6-E634-4956-80FA-76C2650A3C37}"/>
    <cellStyle name="Currency 5 3 2 2 2 2 2 3" xfId="19861" xr:uid="{EB3E494E-9781-408C-BB9E-986FF75B5332}"/>
    <cellStyle name="Currency 5 3 2 2 2 2 2 4" xfId="11432" xr:uid="{A1647AEE-0DE0-47EF-B814-320FA6E6BDAD}"/>
    <cellStyle name="Currency 5 3 2 2 2 2 2 5" xfId="28290" xr:uid="{69B5CBCC-C470-44B3-B834-9CD0CED40B9A}"/>
    <cellStyle name="Currency 5 3 2 2 2 2 3" xfId="5070" xr:uid="{00000000-0005-0000-0000-00008B0C0000}"/>
    <cellStyle name="Currency 5 3 2 2 2 2 3 2" xfId="21934" xr:uid="{60328934-2E05-4CB7-BCA3-0FDC138B88C3}"/>
    <cellStyle name="Currency 5 3 2 2 2 2 3 3" xfId="13505" xr:uid="{D0B20089-07BF-40ED-9419-A5DDEF699977}"/>
    <cellStyle name="Currency 5 3 2 2 2 2 3 4" xfId="30362" xr:uid="{E45BA837-52E0-47AB-AD94-F1EB69480430}"/>
    <cellStyle name="Currency 5 3 2 2 2 2 4" xfId="17716" xr:uid="{9F309D46-7828-467E-B6FA-4304E779EBE9}"/>
    <cellStyle name="Currency 5 3 2 2 2 2 5" xfId="9287" xr:uid="{2A00DDAE-B6FF-4119-9D38-048209901D8F}"/>
    <cellStyle name="Currency 5 3 2 2 2 2 6" xfId="26145" xr:uid="{9D35FF64-1130-4849-9ED5-E00D588C34C1}"/>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2 2 2" xfId="24492" xr:uid="{BEF6963E-28E3-46AF-A722-9CFE6B01042F}"/>
    <cellStyle name="Currency 5 3 2 2 2 3 2 2 3" xfId="16063" xr:uid="{238528ED-A5CF-4D7A-B08A-0C7587F755DD}"/>
    <cellStyle name="Currency 5 3 2 2 2 3 2 2 4" xfId="32920" xr:uid="{E2544FBE-2BE3-45ED-A7D3-D2D0EAF36784}"/>
    <cellStyle name="Currency 5 3 2 2 2 3 2 3" xfId="20274" xr:uid="{B0D034C3-7AB4-4DC2-8894-C747755142E0}"/>
    <cellStyle name="Currency 5 3 2 2 2 3 2 4" xfId="11845" xr:uid="{57D6AD00-F9AE-426C-A82B-1466CC78B933}"/>
    <cellStyle name="Currency 5 3 2 2 2 3 2 5" xfId="28703" xr:uid="{FC1CCFF7-501D-4DC3-BBC2-D1F568CAC059}"/>
    <cellStyle name="Currency 5 3 2 2 2 3 3" xfId="5483" xr:uid="{00000000-0005-0000-0000-00008F0C0000}"/>
    <cellStyle name="Currency 5 3 2 2 2 3 3 2" xfId="22347" xr:uid="{00683DE6-8145-4D37-A777-6C3C08EC6022}"/>
    <cellStyle name="Currency 5 3 2 2 2 3 3 3" xfId="13918" xr:uid="{46E13400-E36A-4783-888E-1B61E1C98C55}"/>
    <cellStyle name="Currency 5 3 2 2 2 3 3 4" xfId="30775" xr:uid="{87CB6A6E-C1BA-4C5A-A91D-5DF097D6A166}"/>
    <cellStyle name="Currency 5 3 2 2 2 3 4" xfId="18129" xr:uid="{4029333E-5129-4EE3-B868-4D623C6F2232}"/>
    <cellStyle name="Currency 5 3 2 2 2 3 5" xfId="9700" xr:uid="{318F9A81-F752-48EC-8C9E-BAFBAFA36143}"/>
    <cellStyle name="Currency 5 3 2 2 2 3 6" xfId="26558" xr:uid="{74E5450A-1204-433A-932C-2EC658A6893E}"/>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2 2 2" xfId="24905" xr:uid="{FDD473E8-9F6D-4502-9CC7-691A3E044986}"/>
    <cellStyle name="Currency 5 3 2 2 2 4 2 2 3" xfId="16476" xr:uid="{50316578-8DDE-4383-90C5-4876647BC10F}"/>
    <cellStyle name="Currency 5 3 2 2 2 4 2 2 4" xfId="33333" xr:uid="{CBA19057-AD4C-43DC-8751-C11E546DAF45}"/>
    <cellStyle name="Currency 5 3 2 2 2 4 2 3" xfId="20687" xr:uid="{B2E1507F-1249-4A42-B195-B3D37682C2CA}"/>
    <cellStyle name="Currency 5 3 2 2 2 4 2 4" xfId="12258" xr:uid="{759B2D44-ADD9-4949-97AF-BCE691AB32B5}"/>
    <cellStyle name="Currency 5 3 2 2 2 4 2 5" xfId="29116" xr:uid="{109F7C15-7BB9-4444-BCEE-7AF3007DD5D2}"/>
    <cellStyle name="Currency 5 3 2 2 2 4 3" xfId="5896" xr:uid="{00000000-0005-0000-0000-0000930C0000}"/>
    <cellStyle name="Currency 5 3 2 2 2 4 3 2" xfId="22760" xr:uid="{9E256ED5-D934-4E0E-ADA9-553551A3BDD2}"/>
    <cellStyle name="Currency 5 3 2 2 2 4 3 3" xfId="14331" xr:uid="{CB46A9EB-DEA0-45C0-9E85-BBE665E809F2}"/>
    <cellStyle name="Currency 5 3 2 2 2 4 3 4" xfId="31188" xr:uid="{9EFB405D-0F83-42F5-B4FE-3B561965BAA7}"/>
    <cellStyle name="Currency 5 3 2 2 2 4 4" xfId="18542" xr:uid="{1A7C183E-BCE0-44A4-9FE8-819CA957D284}"/>
    <cellStyle name="Currency 5 3 2 2 2 4 5" xfId="10113" xr:uid="{4F8B7863-3424-4B39-8D71-40E9A4AC5D8C}"/>
    <cellStyle name="Currency 5 3 2 2 2 4 6" xfId="26971" xr:uid="{2686D9E5-9C70-4987-B7EE-BAA029F90D5C}"/>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2 2 2" xfId="25318" xr:uid="{51BFBF36-7AEB-4C16-A577-F00F66C954C4}"/>
    <cellStyle name="Currency 5 3 2 2 2 5 2 2 3" xfId="16889" xr:uid="{1166D917-A8AB-44F1-B942-B5BC6BA44AA7}"/>
    <cellStyle name="Currency 5 3 2 2 2 5 2 2 4" xfId="33746" xr:uid="{F13B2B44-E4E4-4244-B7A4-9581FFCCAF83}"/>
    <cellStyle name="Currency 5 3 2 2 2 5 2 3" xfId="21100" xr:uid="{E7C11CA7-D522-4F16-8539-E57F82735112}"/>
    <cellStyle name="Currency 5 3 2 2 2 5 2 4" xfId="12671" xr:uid="{AF1FD898-C4BC-4BE1-9D63-D23749F9CFC1}"/>
    <cellStyle name="Currency 5 3 2 2 2 5 2 5" xfId="29529" xr:uid="{2174C8AF-6866-4C5C-B560-21D289FB8D46}"/>
    <cellStyle name="Currency 5 3 2 2 2 5 3" xfId="6309" xr:uid="{00000000-0005-0000-0000-0000970C0000}"/>
    <cellStyle name="Currency 5 3 2 2 2 5 3 2" xfId="23173" xr:uid="{E7EACD0F-C911-4A67-B4D7-F2E7330B234B}"/>
    <cellStyle name="Currency 5 3 2 2 2 5 3 3" xfId="14744" xr:uid="{2DC82593-595D-458D-A15C-FAA671383467}"/>
    <cellStyle name="Currency 5 3 2 2 2 5 3 4" xfId="31601" xr:uid="{F57B46A8-9443-4BD2-B917-4D426ACEC637}"/>
    <cellStyle name="Currency 5 3 2 2 2 5 4" xfId="18955" xr:uid="{1AAA0F5B-3640-4ACF-AB32-219A706B05F0}"/>
    <cellStyle name="Currency 5 3 2 2 2 5 5" xfId="10526" xr:uid="{DE10FC92-E353-4105-BF16-DB9773A5319E}"/>
    <cellStyle name="Currency 5 3 2 2 2 5 6" xfId="27384" xr:uid="{3443E272-0A7B-446A-A6A8-00AD3AAFB4DF}"/>
    <cellStyle name="Currency 5 3 2 2 2 6" xfId="2437" xr:uid="{00000000-0005-0000-0000-0000980C0000}"/>
    <cellStyle name="Currency 5 3 2 2 2 6 2" xfId="6722" xr:uid="{00000000-0005-0000-0000-0000990C0000}"/>
    <cellStyle name="Currency 5 3 2 2 2 6 2 2" xfId="23586" xr:uid="{5389FE11-0EB4-47A0-8AF0-6D10C2234596}"/>
    <cellStyle name="Currency 5 3 2 2 2 6 2 3" xfId="15157" xr:uid="{FF86C86F-00A6-4EBC-BC5C-EC782A6CDAC4}"/>
    <cellStyle name="Currency 5 3 2 2 2 6 2 4" xfId="32014" xr:uid="{CC7DCEBE-40B7-4705-9930-8D0A47353831}"/>
    <cellStyle name="Currency 5 3 2 2 2 6 3" xfId="19368" xr:uid="{4F3B05D9-54AF-4590-95E7-B9880DC3E35B}"/>
    <cellStyle name="Currency 5 3 2 2 2 6 4" xfId="10939" xr:uid="{52301D0C-5C1A-4D46-BA8D-1B4FABF41ED5}"/>
    <cellStyle name="Currency 5 3 2 2 2 6 5" xfId="27797" xr:uid="{012361CE-1147-49E4-B23F-CCE0957E15D2}"/>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8 2 2" xfId="23903" xr:uid="{514A0E6A-CF0B-429F-87B5-2B385AFFE240}"/>
    <cellStyle name="Currency 5 3 2 2 2 8 2 3" xfId="15474" xr:uid="{AFB92D91-EFB3-48BA-A094-F6F569D2FB59}"/>
    <cellStyle name="Currency 5 3 2 2 2 8 2 4" xfId="32331" xr:uid="{D0F81E26-ECCB-4170-BE27-2B89DF024E7A}"/>
    <cellStyle name="Currency 5 3 2 2 2 8 3" xfId="19685" xr:uid="{43192210-2577-424D-8FAC-B674083BB3C9}"/>
    <cellStyle name="Currency 5 3 2 2 2 8 4" xfId="11256" xr:uid="{353EF92F-3374-4F9A-9AAE-456592FFCA47}"/>
    <cellStyle name="Currency 5 3 2 2 2 8 5" xfId="28114" xr:uid="{B705F2B8-0D6A-4413-B05A-6CED10AA0C23}"/>
    <cellStyle name="Currency 5 3 2 2 2 9" xfId="4656" xr:uid="{00000000-0005-0000-0000-00009D0C0000}"/>
    <cellStyle name="Currency 5 3 2 2 2 9 2" xfId="21520" xr:uid="{D57E90CD-B432-4E7D-A32B-6C160A6B8343}"/>
    <cellStyle name="Currency 5 3 2 2 2 9 3" xfId="13091" xr:uid="{93DD2D43-B2A8-4E72-808D-1E4F09AEC13C}"/>
    <cellStyle name="Currency 5 3 2 2 2 9 4" xfId="29948" xr:uid="{6805599F-ABED-4FB0-B102-97A19221F129}"/>
    <cellStyle name="Currency 5 3 2 2 3" xfId="738" xr:uid="{00000000-0005-0000-0000-00009E0C0000}"/>
    <cellStyle name="Currency 5 3 2 2 3 2" xfId="2991" xr:uid="{00000000-0005-0000-0000-00009F0C0000}"/>
    <cellStyle name="Currency 5 3 2 2 3 2 2" xfId="7214" xr:uid="{00000000-0005-0000-0000-0000A00C0000}"/>
    <cellStyle name="Currency 5 3 2 2 3 2 2 2" xfId="24078" xr:uid="{AD981EB1-C9C2-4AFE-A88E-80E2217678D9}"/>
    <cellStyle name="Currency 5 3 2 2 3 2 2 3" xfId="15649" xr:uid="{3ED83CB1-A509-4B65-A30A-3B65346C4FE2}"/>
    <cellStyle name="Currency 5 3 2 2 3 2 2 4" xfId="32506" xr:uid="{DAB39BAA-6C13-483E-B57A-6945C4AE0F99}"/>
    <cellStyle name="Currency 5 3 2 2 3 2 3" xfId="19860" xr:uid="{8965C5BE-8336-41CE-839B-3A80B73A9DCF}"/>
    <cellStyle name="Currency 5 3 2 2 3 2 4" xfId="11431" xr:uid="{CD862E44-D452-4215-9FDA-45CB3260588B}"/>
    <cellStyle name="Currency 5 3 2 2 3 2 5" xfId="28289" xr:uid="{A398962C-22F9-4F4E-8B54-1E8C8CD0FE14}"/>
    <cellStyle name="Currency 5 3 2 2 3 3" xfId="5069" xr:uid="{00000000-0005-0000-0000-0000A10C0000}"/>
    <cellStyle name="Currency 5 3 2 2 3 3 2" xfId="21933" xr:uid="{BA48D351-84D0-44BB-A56E-F99D533837FE}"/>
    <cellStyle name="Currency 5 3 2 2 3 3 3" xfId="13504" xr:uid="{9B07A595-8E69-4114-9E57-27B018CCCE18}"/>
    <cellStyle name="Currency 5 3 2 2 3 3 4" xfId="30361" xr:uid="{2BDDF9F5-31D1-421A-99F0-102A0BF3F082}"/>
    <cellStyle name="Currency 5 3 2 2 3 4" xfId="17715" xr:uid="{980B1493-7BAA-42A7-B071-1D91F081012F}"/>
    <cellStyle name="Currency 5 3 2 2 3 5" xfId="9286" xr:uid="{FA941AF3-8EB5-4A1F-8DFC-6D9FBB04B4C8}"/>
    <cellStyle name="Currency 5 3 2 2 3 6" xfId="26144" xr:uid="{59EA0914-656F-4AEF-B664-3662A589FC0E}"/>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2 2 2" xfId="24491" xr:uid="{33311DAF-BD8E-4F83-97E8-373E577EDFFB}"/>
    <cellStyle name="Currency 5 3 2 2 4 2 2 3" xfId="16062" xr:uid="{AF2A0333-C65D-48A8-A6C4-D063C60D1BC3}"/>
    <cellStyle name="Currency 5 3 2 2 4 2 2 4" xfId="32919" xr:uid="{0E64194B-C075-42D5-A573-070B610910CE}"/>
    <cellStyle name="Currency 5 3 2 2 4 2 3" xfId="20273" xr:uid="{968567E2-CCF5-4C62-8CBD-A5A9BF1D4252}"/>
    <cellStyle name="Currency 5 3 2 2 4 2 4" xfId="11844" xr:uid="{E2745712-BD10-4093-B414-2AC5F131AA38}"/>
    <cellStyle name="Currency 5 3 2 2 4 2 5" xfId="28702" xr:uid="{46FF6619-20F8-446C-9C31-AF66A2E4EA94}"/>
    <cellStyle name="Currency 5 3 2 2 4 3" xfId="5482" xr:uid="{00000000-0005-0000-0000-0000A50C0000}"/>
    <cellStyle name="Currency 5 3 2 2 4 3 2" xfId="22346" xr:uid="{50B14F2C-DBD0-47C9-BD06-D6A04FB94F11}"/>
    <cellStyle name="Currency 5 3 2 2 4 3 3" xfId="13917" xr:uid="{AC22206F-BABA-421A-9E8E-9F207E726A6C}"/>
    <cellStyle name="Currency 5 3 2 2 4 3 4" xfId="30774" xr:uid="{F38125BA-B8EC-44A2-A1AA-FAA3E2620790}"/>
    <cellStyle name="Currency 5 3 2 2 4 4" xfId="18128" xr:uid="{49D53848-0BD1-4DAA-B2BB-84044F5436ED}"/>
    <cellStyle name="Currency 5 3 2 2 4 5" xfId="9699" xr:uid="{9A5D1FDB-E1A6-4791-B5A0-9AD8C87C5FD9}"/>
    <cellStyle name="Currency 5 3 2 2 4 6" xfId="26557" xr:uid="{2BEB1FA3-0D32-433E-A275-6E401946D8C5}"/>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2 2 2" xfId="24904" xr:uid="{FD87C4C6-D529-4EC9-A529-E76D8E8D6778}"/>
    <cellStyle name="Currency 5 3 2 2 5 2 2 3" xfId="16475" xr:uid="{1275596B-001C-4AEF-A810-9054C1F6B295}"/>
    <cellStyle name="Currency 5 3 2 2 5 2 2 4" xfId="33332" xr:uid="{B0563BD5-093E-4B79-91A2-608ABC6E17D7}"/>
    <cellStyle name="Currency 5 3 2 2 5 2 3" xfId="20686" xr:uid="{40455C5A-6F7B-41B4-9754-9D882E0DB11A}"/>
    <cellStyle name="Currency 5 3 2 2 5 2 4" xfId="12257" xr:uid="{23DCC795-5DCF-4A3F-9890-AE6AFB42863D}"/>
    <cellStyle name="Currency 5 3 2 2 5 2 5" xfId="29115" xr:uid="{3464BB5C-0D98-4780-AFF6-9C3E7218824A}"/>
    <cellStyle name="Currency 5 3 2 2 5 3" xfId="5895" xr:uid="{00000000-0005-0000-0000-0000A90C0000}"/>
    <cellStyle name="Currency 5 3 2 2 5 3 2" xfId="22759" xr:uid="{1EBDC39B-1B5D-4AFB-96F4-1304CCBF656F}"/>
    <cellStyle name="Currency 5 3 2 2 5 3 3" xfId="14330" xr:uid="{EB743CCC-F772-4459-8453-46A32422B725}"/>
    <cellStyle name="Currency 5 3 2 2 5 3 4" xfId="31187" xr:uid="{94DE1231-E096-4708-8E13-7968D5F1580C}"/>
    <cellStyle name="Currency 5 3 2 2 5 4" xfId="18541" xr:uid="{B11C4885-A069-411D-A7F4-EFCCDE3CD539}"/>
    <cellStyle name="Currency 5 3 2 2 5 5" xfId="10112" xr:uid="{4D0F00C7-014A-42B7-A62A-7DB485B29BF5}"/>
    <cellStyle name="Currency 5 3 2 2 5 6" xfId="26970" xr:uid="{1FD9BCC2-0EF7-42BB-8AC6-F28F3ADC7884}"/>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2 2 2" xfId="25317" xr:uid="{6ADCAF17-8CFB-4F7F-A874-A8B146DDB913}"/>
    <cellStyle name="Currency 5 3 2 2 6 2 2 3" xfId="16888" xr:uid="{AC248A10-C15E-4B14-AA4D-EA834434F7D7}"/>
    <cellStyle name="Currency 5 3 2 2 6 2 2 4" xfId="33745" xr:uid="{B772C60B-02A2-4C37-9C22-3908A729F5E8}"/>
    <cellStyle name="Currency 5 3 2 2 6 2 3" xfId="21099" xr:uid="{525F9CAC-B8F8-45A7-8D61-18DDF380CE71}"/>
    <cellStyle name="Currency 5 3 2 2 6 2 4" xfId="12670" xr:uid="{5AD0B8FF-247E-4525-BD53-D18E403D3639}"/>
    <cellStyle name="Currency 5 3 2 2 6 2 5" xfId="29528" xr:uid="{9A882171-4A5B-4CCF-A050-DBC930FCAA4A}"/>
    <cellStyle name="Currency 5 3 2 2 6 3" xfId="6308" xr:uid="{00000000-0005-0000-0000-0000AD0C0000}"/>
    <cellStyle name="Currency 5 3 2 2 6 3 2" xfId="23172" xr:uid="{294FE42F-1399-48F8-8EDD-D0A00C403CC3}"/>
    <cellStyle name="Currency 5 3 2 2 6 3 3" xfId="14743" xr:uid="{35184C6D-C2F3-4667-AF2C-819CA2D81696}"/>
    <cellStyle name="Currency 5 3 2 2 6 3 4" xfId="31600" xr:uid="{62698D92-42DF-4789-B0F5-EB4B685DF09A}"/>
    <cellStyle name="Currency 5 3 2 2 6 4" xfId="18954" xr:uid="{56FE5E86-D5BE-44F0-A1E8-CE81099F8218}"/>
    <cellStyle name="Currency 5 3 2 2 6 5" xfId="10525" xr:uid="{C207661A-3C9E-4E83-9C17-67DEE861432F}"/>
    <cellStyle name="Currency 5 3 2 2 6 6" xfId="27383" xr:uid="{CDC54EFC-5314-4F20-A77D-823C482E4919}"/>
    <cellStyle name="Currency 5 3 2 2 7" xfId="2436" xr:uid="{00000000-0005-0000-0000-0000AE0C0000}"/>
    <cellStyle name="Currency 5 3 2 2 7 2" xfId="6721" xr:uid="{00000000-0005-0000-0000-0000AF0C0000}"/>
    <cellStyle name="Currency 5 3 2 2 7 2 2" xfId="23585" xr:uid="{1D8552B1-E612-4AF8-874D-60F82A276D4D}"/>
    <cellStyle name="Currency 5 3 2 2 7 2 3" xfId="15156" xr:uid="{6D127AE6-808F-4854-9977-2AC90081E9DB}"/>
    <cellStyle name="Currency 5 3 2 2 7 2 4" xfId="32013" xr:uid="{27AD1C71-AE87-48FE-AA6F-D5D69F5C1891}"/>
    <cellStyle name="Currency 5 3 2 2 7 3" xfId="19367" xr:uid="{C9044D53-6AF9-418A-BE28-5A184E8EB69F}"/>
    <cellStyle name="Currency 5 3 2 2 7 4" xfId="10938" xr:uid="{7B717189-1E6F-439D-BD79-8961CF9C353B}"/>
    <cellStyle name="Currency 5 3 2 2 7 5" xfId="27796" xr:uid="{6A8E194C-3173-46D8-ADFE-C380E0ACBBF2}"/>
    <cellStyle name="Currency 5 3 2 2 8" xfId="2733" xr:uid="{00000000-0005-0000-0000-0000B00C0000}"/>
    <cellStyle name="Currency 5 3 2 2 9" xfId="2814" xr:uid="{00000000-0005-0000-0000-0000B10C0000}"/>
    <cellStyle name="Currency 5 3 2 2 9 2" xfId="7038" xr:uid="{00000000-0005-0000-0000-0000B20C0000}"/>
    <cellStyle name="Currency 5 3 2 2 9 2 2" xfId="23902" xr:uid="{854D6180-E8B7-48E3-89DC-F9C994A46E26}"/>
    <cellStyle name="Currency 5 3 2 2 9 2 3" xfId="15473" xr:uid="{62118DF1-6970-4CFF-BC6D-4C8DCA64383F}"/>
    <cellStyle name="Currency 5 3 2 2 9 2 4" xfId="32330" xr:uid="{878A270F-2074-425C-B27D-05DDA43C25B6}"/>
    <cellStyle name="Currency 5 3 2 2 9 3" xfId="19684" xr:uid="{6DC3874B-9479-429E-93A8-DB85374AD5F7}"/>
    <cellStyle name="Currency 5 3 2 2 9 4" xfId="11255" xr:uid="{45108D98-D2E5-49C8-98E6-100D922037D4}"/>
    <cellStyle name="Currency 5 3 2 2 9 5" xfId="28113" xr:uid="{57647E76-B2E7-4053-8B00-7A35A3EE8FA6}"/>
    <cellStyle name="Currency 5 3 2 3" xfId="213" xr:uid="{00000000-0005-0000-0000-0000B30C0000}"/>
    <cellStyle name="Currency 5 3 2 3 10" xfId="17303" xr:uid="{14DE0BDC-C0F2-4EA2-9052-DD0917D10513}"/>
    <cellStyle name="Currency 5 3 2 3 11" xfId="8874" xr:uid="{04D97B90-E6A5-453F-A294-4C7C0242C520}"/>
    <cellStyle name="Currency 5 3 2 3 12" xfId="25732" xr:uid="{B50D86F7-6CBE-449C-864D-AE6AADD24AD5}"/>
    <cellStyle name="Currency 5 3 2 3 2" xfId="740" xr:uid="{00000000-0005-0000-0000-0000B40C0000}"/>
    <cellStyle name="Currency 5 3 2 3 2 2" xfId="2993" xr:uid="{00000000-0005-0000-0000-0000B50C0000}"/>
    <cellStyle name="Currency 5 3 2 3 2 2 2" xfId="7216" xr:uid="{00000000-0005-0000-0000-0000B60C0000}"/>
    <cellStyle name="Currency 5 3 2 3 2 2 2 2" xfId="24080" xr:uid="{2588F10A-9255-4262-9691-917409972197}"/>
    <cellStyle name="Currency 5 3 2 3 2 2 2 3" xfId="15651" xr:uid="{53BA9721-6ACE-438A-BA99-7EF6F875F558}"/>
    <cellStyle name="Currency 5 3 2 3 2 2 2 4" xfId="32508" xr:uid="{46359D86-16AA-4B0D-AEE4-60B98540DB18}"/>
    <cellStyle name="Currency 5 3 2 3 2 2 3" xfId="19862" xr:uid="{1C0AF272-F81B-44F0-8E28-7490D361263D}"/>
    <cellStyle name="Currency 5 3 2 3 2 2 4" xfId="11433" xr:uid="{D6D116F9-67DA-4EFF-9DAC-E2D11AC1D9CD}"/>
    <cellStyle name="Currency 5 3 2 3 2 2 5" xfId="28291" xr:uid="{E7B61A2A-A845-43DC-B7C9-AB214AE0F62A}"/>
    <cellStyle name="Currency 5 3 2 3 2 3" xfId="5071" xr:uid="{00000000-0005-0000-0000-0000B70C0000}"/>
    <cellStyle name="Currency 5 3 2 3 2 3 2" xfId="21935" xr:uid="{6A501115-B837-4E1C-8198-97D1687469D0}"/>
    <cellStyle name="Currency 5 3 2 3 2 3 3" xfId="13506" xr:uid="{1864436B-C490-406B-AB8F-960CBC5D4D2B}"/>
    <cellStyle name="Currency 5 3 2 3 2 3 4" xfId="30363" xr:uid="{9A9FB134-8AB0-4BAE-9EEF-F1F56C6E358E}"/>
    <cellStyle name="Currency 5 3 2 3 2 4" xfId="17717" xr:uid="{A994C99D-9323-4559-83C0-605BB587E499}"/>
    <cellStyle name="Currency 5 3 2 3 2 5" xfId="9288" xr:uid="{853BB49B-25AC-4D0A-A3AC-5A180C90DC2A}"/>
    <cellStyle name="Currency 5 3 2 3 2 6" xfId="26146" xr:uid="{E0CD6E54-7CE7-4835-9B8B-9DC2017DF5B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2 2 2" xfId="24493" xr:uid="{3D0CBCA7-8E3D-4B62-B721-ED70DC3BE7AB}"/>
    <cellStyle name="Currency 5 3 2 3 3 2 2 3" xfId="16064" xr:uid="{47C614FE-03F1-4508-B3E6-2D6D713E4F7A}"/>
    <cellStyle name="Currency 5 3 2 3 3 2 2 4" xfId="32921" xr:uid="{0FC44329-CB73-449F-B512-43E9133C167B}"/>
    <cellStyle name="Currency 5 3 2 3 3 2 3" xfId="20275" xr:uid="{1BE92D5E-3361-4273-8F7B-1794BF1100D1}"/>
    <cellStyle name="Currency 5 3 2 3 3 2 4" xfId="11846" xr:uid="{E3E4C8EE-C315-4D3D-AC8B-8E4A8D22A4AD}"/>
    <cellStyle name="Currency 5 3 2 3 3 2 5" xfId="28704" xr:uid="{3E0CB8A1-6175-4D5F-B235-6AC9998B1FF7}"/>
    <cellStyle name="Currency 5 3 2 3 3 3" xfId="5484" xr:uid="{00000000-0005-0000-0000-0000BB0C0000}"/>
    <cellStyle name="Currency 5 3 2 3 3 3 2" xfId="22348" xr:uid="{BF38D300-3368-48E9-B414-086E65922337}"/>
    <cellStyle name="Currency 5 3 2 3 3 3 3" xfId="13919" xr:uid="{EF983FD5-E301-4D7F-B31A-258339DE16E2}"/>
    <cellStyle name="Currency 5 3 2 3 3 3 4" xfId="30776" xr:uid="{D8BD2867-A4C1-4322-922A-4E74C95B4704}"/>
    <cellStyle name="Currency 5 3 2 3 3 4" xfId="18130" xr:uid="{ED8700B8-BE56-43AE-B781-A757FAA9BD23}"/>
    <cellStyle name="Currency 5 3 2 3 3 5" xfId="9701" xr:uid="{190C04AD-6164-4C8F-862C-CE22FF58EF10}"/>
    <cellStyle name="Currency 5 3 2 3 3 6" xfId="26559" xr:uid="{EC74DBD3-2803-4DE7-8EFA-4C4312D0FD34}"/>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2 2 2" xfId="24906" xr:uid="{32684B76-9D1C-4E9F-B4D2-6681B765668D}"/>
    <cellStyle name="Currency 5 3 2 3 4 2 2 3" xfId="16477" xr:uid="{2F3CFED3-2E49-40A3-ABD5-5389F367B6B2}"/>
    <cellStyle name="Currency 5 3 2 3 4 2 2 4" xfId="33334" xr:uid="{93C482A8-52D3-4648-B351-10E0B75704D0}"/>
    <cellStyle name="Currency 5 3 2 3 4 2 3" xfId="20688" xr:uid="{706C7165-F597-4635-9BBD-476A23C3A59F}"/>
    <cellStyle name="Currency 5 3 2 3 4 2 4" xfId="12259" xr:uid="{0323D99B-2EC7-4E03-BDF7-ABCC4D0D8BC8}"/>
    <cellStyle name="Currency 5 3 2 3 4 2 5" xfId="29117" xr:uid="{4E44A82E-C1C5-4BB6-BC6B-66D46B21F365}"/>
    <cellStyle name="Currency 5 3 2 3 4 3" xfId="5897" xr:uid="{00000000-0005-0000-0000-0000BF0C0000}"/>
    <cellStyle name="Currency 5 3 2 3 4 3 2" xfId="22761" xr:uid="{8C889B93-6104-4856-83D2-6CB15A62E9E3}"/>
    <cellStyle name="Currency 5 3 2 3 4 3 3" xfId="14332" xr:uid="{CF02A29D-A6D5-450F-B8C9-584AAA7FFF39}"/>
    <cellStyle name="Currency 5 3 2 3 4 3 4" xfId="31189" xr:uid="{AC971745-6239-4D83-A941-1EC350FD07F2}"/>
    <cellStyle name="Currency 5 3 2 3 4 4" xfId="18543" xr:uid="{B6BCC5C2-07DE-4D08-8847-1C5E623DCD33}"/>
    <cellStyle name="Currency 5 3 2 3 4 5" xfId="10114" xr:uid="{534E2F8B-8E45-4280-A8CD-95954DF70243}"/>
    <cellStyle name="Currency 5 3 2 3 4 6" xfId="26972" xr:uid="{3A5C99BF-A699-49CF-B9F6-41C7897D0B7A}"/>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2 2 2" xfId="25319" xr:uid="{DA9C41A0-C595-47C5-9EE1-15049263FDF4}"/>
    <cellStyle name="Currency 5 3 2 3 5 2 2 3" xfId="16890" xr:uid="{54D3A43F-5F5E-4CFB-8A65-926277C27AB3}"/>
    <cellStyle name="Currency 5 3 2 3 5 2 2 4" xfId="33747" xr:uid="{13ACD7DA-D9AB-4BBE-8E70-D19BE3448116}"/>
    <cellStyle name="Currency 5 3 2 3 5 2 3" xfId="21101" xr:uid="{FFE0A24C-F244-4DD7-9638-C051EAA8471D}"/>
    <cellStyle name="Currency 5 3 2 3 5 2 4" xfId="12672" xr:uid="{3B1A5BDD-3E7D-441B-9F65-7C981E4D446F}"/>
    <cellStyle name="Currency 5 3 2 3 5 2 5" xfId="29530" xr:uid="{065285C5-6E83-448C-A666-7212D443AFED}"/>
    <cellStyle name="Currency 5 3 2 3 5 3" xfId="6310" xr:uid="{00000000-0005-0000-0000-0000C30C0000}"/>
    <cellStyle name="Currency 5 3 2 3 5 3 2" xfId="23174" xr:uid="{30C34D17-C243-4B76-B852-E05AA258FE83}"/>
    <cellStyle name="Currency 5 3 2 3 5 3 3" xfId="14745" xr:uid="{668FDAED-A9E6-4856-A712-3A33749DA7BC}"/>
    <cellStyle name="Currency 5 3 2 3 5 3 4" xfId="31602" xr:uid="{758E3DAE-D167-4392-9975-52D317E26E06}"/>
    <cellStyle name="Currency 5 3 2 3 5 4" xfId="18956" xr:uid="{4F7122AE-5F12-4A28-B1B7-56A15ED413EE}"/>
    <cellStyle name="Currency 5 3 2 3 5 5" xfId="10527" xr:uid="{3A87680A-D601-4839-B5E6-408230C17DB3}"/>
    <cellStyle name="Currency 5 3 2 3 5 6" xfId="27385" xr:uid="{A4DF6A2A-8758-407C-9166-8F52A5E45B70}"/>
    <cellStyle name="Currency 5 3 2 3 6" xfId="2438" xr:uid="{00000000-0005-0000-0000-0000C40C0000}"/>
    <cellStyle name="Currency 5 3 2 3 6 2" xfId="6723" xr:uid="{00000000-0005-0000-0000-0000C50C0000}"/>
    <cellStyle name="Currency 5 3 2 3 6 2 2" xfId="23587" xr:uid="{FBD61C04-BCD6-428B-9733-C3BB09B609AC}"/>
    <cellStyle name="Currency 5 3 2 3 6 2 3" xfId="15158" xr:uid="{01E3E13D-6AAD-46A3-9121-BBA2811DA655}"/>
    <cellStyle name="Currency 5 3 2 3 6 2 4" xfId="32015" xr:uid="{E00001C3-7E93-4C11-BAC3-6EF343C5C472}"/>
    <cellStyle name="Currency 5 3 2 3 6 3" xfId="19369" xr:uid="{C493955F-8853-4E27-BA17-309004632974}"/>
    <cellStyle name="Currency 5 3 2 3 6 4" xfId="10940" xr:uid="{EE075B4E-9DDB-412D-8D86-43AE828C6CBA}"/>
    <cellStyle name="Currency 5 3 2 3 6 5" xfId="27798" xr:uid="{B982879C-7B5B-4DF1-B446-7395B3799CCC}"/>
    <cellStyle name="Currency 5 3 2 3 7" xfId="2735" xr:uid="{00000000-0005-0000-0000-0000C60C0000}"/>
    <cellStyle name="Currency 5 3 2 3 8" xfId="2816" xr:uid="{00000000-0005-0000-0000-0000C70C0000}"/>
    <cellStyle name="Currency 5 3 2 3 8 2" xfId="7040" xr:uid="{00000000-0005-0000-0000-0000C80C0000}"/>
    <cellStyle name="Currency 5 3 2 3 8 2 2" xfId="23904" xr:uid="{930D68E0-3AF3-4F7A-AE7D-39644B036FA3}"/>
    <cellStyle name="Currency 5 3 2 3 8 2 3" xfId="15475" xr:uid="{7509F3B8-6A73-431B-A901-8BE624BFB0EE}"/>
    <cellStyle name="Currency 5 3 2 3 8 2 4" xfId="32332" xr:uid="{4B626DC0-7C1D-4D4E-A60C-8AE50E5B7BB5}"/>
    <cellStyle name="Currency 5 3 2 3 8 3" xfId="19686" xr:uid="{EEBFE80B-BAFA-4B7F-B32F-08DC5FD9E4E8}"/>
    <cellStyle name="Currency 5 3 2 3 8 4" xfId="11257" xr:uid="{A76DD6AE-53E6-4944-B783-F7AF4228CC32}"/>
    <cellStyle name="Currency 5 3 2 3 8 5" xfId="28115" xr:uid="{5F610C48-3A88-463D-9B6D-DE00D431694B}"/>
    <cellStyle name="Currency 5 3 2 3 9" xfId="4657" xr:uid="{00000000-0005-0000-0000-0000C90C0000}"/>
    <cellStyle name="Currency 5 3 2 3 9 2" xfId="21521" xr:uid="{98040995-BCAB-48B5-B9A7-C3FD6E8B2F71}"/>
    <cellStyle name="Currency 5 3 2 3 9 3" xfId="13092" xr:uid="{0274B3AE-C831-448B-9EF4-5A1ACAAEA34A}"/>
    <cellStyle name="Currency 5 3 2 3 9 4" xfId="29949" xr:uid="{86FB487C-47FA-4815-882B-70272B314880}"/>
    <cellStyle name="Currency 5 3 2 4" xfId="737" xr:uid="{00000000-0005-0000-0000-0000CA0C0000}"/>
    <cellStyle name="Currency 5 3 2 4 2" xfId="2990" xr:uid="{00000000-0005-0000-0000-0000CB0C0000}"/>
    <cellStyle name="Currency 5 3 2 4 2 2" xfId="7213" xr:uid="{00000000-0005-0000-0000-0000CC0C0000}"/>
    <cellStyle name="Currency 5 3 2 4 2 2 2" xfId="24077" xr:uid="{BF3CA2E5-A9F3-4E26-8653-72B37A54EA4A}"/>
    <cellStyle name="Currency 5 3 2 4 2 2 3" xfId="15648" xr:uid="{09C87E50-ED2C-4091-9E9D-F95DD1284D08}"/>
    <cellStyle name="Currency 5 3 2 4 2 2 4" xfId="32505" xr:uid="{DB56B5A2-3D5F-4921-BE4A-48DC70F5CA5F}"/>
    <cellStyle name="Currency 5 3 2 4 2 3" xfId="19859" xr:uid="{331B12CE-E0A4-4CC3-BAE9-9A007C003A59}"/>
    <cellStyle name="Currency 5 3 2 4 2 4" xfId="11430" xr:uid="{2873B23F-CB00-4E7E-AD1F-C7EB6139A4A8}"/>
    <cellStyle name="Currency 5 3 2 4 2 5" xfId="28288" xr:uid="{F9DAAD38-49F2-40B7-9973-AD70C1DDD393}"/>
    <cellStyle name="Currency 5 3 2 4 3" xfId="5068" xr:uid="{00000000-0005-0000-0000-0000CD0C0000}"/>
    <cellStyle name="Currency 5 3 2 4 3 2" xfId="21932" xr:uid="{3D149B0B-777E-4F4A-AA1D-DFC48DA65487}"/>
    <cellStyle name="Currency 5 3 2 4 3 3" xfId="13503" xr:uid="{1FF46386-6770-46B6-A6B8-2F5E6905F125}"/>
    <cellStyle name="Currency 5 3 2 4 3 4" xfId="30360" xr:uid="{82DC3461-4AA9-4B4F-A63B-C7D4906229DB}"/>
    <cellStyle name="Currency 5 3 2 4 4" xfId="17714" xr:uid="{A1F639FE-8E5A-4632-A4EA-F7725FAD3DBE}"/>
    <cellStyle name="Currency 5 3 2 4 5" xfId="9285" xr:uid="{27FB3AA0-7FF8-43B2-8CB9-2C65D880F85F}"/>
    <cellStyle name="Currency 5 3 2 4 6" xfId="26143" xr:uid="{3072187E-FC15-4385-8B2B-C587ACF52B11}"/>
    <cellStyle name="Currency 5 3 2 5" xfId="1172" xr:uid="{00000000-0005-0000-0000-0000CE0C0000}"/>
    <cellStyle name="Currency 5 3 2 5 2" xfId="3403" xr:uid="{00000000-0005-0000-0000-0000CF0C0000}"/>
    <cellStyle name="Currency 5 3 2 5 2 2" xfId="7626" xr:uid="{00000000-0005-0000-0000-0000D00C0000}"/>
    <cellStyle name="Currency 5 3 2 5 2 2 2" xfId="24490" xr:uid="{5DE2A41A-E003-4C62-8E5F-1FB9A68101EC}"/>
    <cellStyle name="Currency 5 3 2 5 2 2 3" xfId="16061" xr:uid="{58038F3F-55D6-435A-A367-672E8A83D074}"/>
    <cellStyle name="Currency 5 3 2 5 2 2 4" xfId="32918" xr:uid="{F00F311E-CABE-4622-A0D2-DE93CCCA8C92}"/>
    <cellStyle name="Currency 5 3 2 5 2 3" xfId="20272" xr:uid="{20FEDCE7-1E31-4B9D-9077-3D9524D585B9}"/>
    <cellStyle name="Currency 5 3 2 5 2 4" xfId="11843" xr:uid="{9451FB03-7EC7-4308-9D20-CD3BCD47C671}"/>
    <cellStyle name="Currency 5 3 2 5 2 5" xfId="28701" xr:uid="{E0756E13-F226-4704-9902-4E07F0EE02BB}"/>
    <cellStyle name="Currency 5 3 2 5 3" xfId="5481" xr:uid="{00000000-0005-0000-0000-0000D10C0000}"/>
    <cellStyle name="Currency 5 3 2 5 3 2" xfId="22345" xr:uid="{B694E6DF-4D48-49BF-B41F-86A3FCB2D060}"/>
    <cellStyle name="Currency 5 3 2 5 3 3" xfId="13916" xr:uid="{E739CC0A-F418-43D0-AD73-03F2B1D6756D}"/>
    <cellStyle name="Currency 5 3 2 5 3 4" xfId="30773" xr:uid="{64225481-8A44-4D8F-BC44-C2C56B14DA7E}"/>
    <cellStyle name="Currency 5 3 2 5 4" xfId="18127" xr:uid="{7DF0DCAC-13E3-4383-AC0F-3A864471213D}"/>
    <cellStyle name="Currency 5 3 2 5 5" xfId="9698" xr:uid="{651BFFDF-1547-4FF4-BFB6-1E3AF819A797}"/>
    <cellStyle name="Currency 5 3 2 5 6" xfId="26556" xr:uid="{3268C22A-2EC9-4F45-8D41-BC94720CC1E1}"/>
    <cellStyle name="Currency 5 3 2 6" xfId="1586" xr:uid="{00000000-0005-0000-0000-0000D20C0000}"/>
    <cellStyle name="Currency 5 3 2 6 2" xfId="3816" xr:uid="{00000000-0005-0000-0000-0000D30C0000}"/>
    <cellStyle name="Currency 5 3 2 6 2 2" xfId="8039" xr:uid="{00000000-0005-0000-0000-0000D40C0000}"/>
    <cellStyle name="Currency 5 3 2 6 2 2 2" xfId="24903" xr:uid="{CBAE015A-2E97-4D47-8D5B-B7013774CC5C}"/>
    <cellStyle name="Currency 5 3 2 6 2 2 3" xfId="16474" xr:uid="{6A655E6C-2D06-40E1-BFF1-81C0216F128A}"/>
    <cellStyle name="Currency 5 3 2 6 2 2 4" xfId="33331" xr:uid="{2B05A452-5379-4C72-BE5C-1B4FF1A5F577}"/>
    <cellStyle name="Currency 5 3 2 6 2 3" xfId="20685" xr:uid="{98FD112C-8DBB-4803-8D7C-8B6BA396F199}"/>
    <cellStyle name="Currency 5 3 2 6 2 4" xfId="12256" xr:uid="{A394B139-E9B2-4773-970A-CE3675B07DF7}"/>
    <cellStyle name="Currency 5 3 2 6 2 5" xfId="29114" xr:uid="{C86C5D75-04C7-483A-AA5E-5ED4006B7AF2}"/>
    <cellStyle name="Currency 5 3 2 6 3" xfId="5894" xr:uid="{00000000-0005-0000-0000-0000D50C0000}"/>
    <cellStyle name="Currency 5 3 2 6 3 2" xfId="22758" xr:uid="{0959BD7C-42DF-4C4A-AB66-AB3D3735C7EF}"/>
    <cellStyle name="Currency 5 3 2 6 3 3" xfId="14329" xr:uid="{B018FE8A-3CE8-4D3F-8C00-C62DDF480CD8}"/>
    <cellStyle name="Currency 5 3 2 6 3 4" xfId="31186" xr:uid="{74359D9D-65F9-47BF-82D0-3936955EEEDF}"/>
    <cellStyle name="Currency 5 3 2 6 4" xfId="18540" xr:uid="{32F05970-6B3B-4F88-80C1-5702BFBC824E}"/>
    <cellStyle name="Currency 5 3 2 6 5" xfId="10111" xr:uid="{F9DDC6B5-2442-4FEE-82A5-4114F5B6F801}"/>
    <cellStyle name="Currency 5 3 2 6 6" xfId="26969" xr:uid="{CC0B9C0F-EFFC-4E29-A22E-CA65BE272C4B}"/>
    <cellStyle name="Currency 5 3 2 7" xfId="2000" xr:uid="{00000000-0005-0000-0000-0000D60C0000}"/>
    <cellStyle name="Currency 5 3 2 7 2" xfId="4229" xr:uid="{00000000-0005-0000-0000-0000D70C0000}"/>
    <cellStyle name="Currency 5 3 2 7 2 2" xfId="8452" xr:uid="{00000000-0005-0000-0000-0000D80C0000}"/>
    <cellStyle name="Currency 5 3 2 7 2 2 2" xfId="25316" xr:uid="{75E6D41E-FE37-4A03-AB4F-327516F7C5CF}"/>
    <cellStyle name="Currency 5 3 2 7 2 2 3" xfId="16887" xr:uid="{CC82DD78-6BBD-42BE-BAD0-5F43502B178B}"/>
    <cellStyle name="Currency 5 3 2 7 2 2 4" xfId="33744" xr:uid="{CD409048-FB4F-4086-8359-03EC748DE52A}"/>
    <cellStyle name="Currency 5 3 2 7 2 3" xfId="21098" xr:uid="{0704E216-C3E5-4A09-96B6-E0BC6AD8381A}"/>
    <cellStyle name="Currency 5 3 2 7 2 4" xfId="12669" xr:uid="{ABCF899E-EDD7-4D88-B3FD-8B346B15152D}"/>
    <cellStyle name="Currency 5 3 2 7 2 5" xfId="29527" xr:uid="{146E50AE-A453-4919-8DA0-8FEF3F4E63B4}"/>
    <cellStyle name="Currency 5 3 2 7 3" xfId="6307" xr:uid="{00000000-0005-0000-0000-0000D90C0000}"/>
    <cellStyle name="Currency 5 3 2 7 3 2" xfId="23171" xr:uid="{8D2037BF-BAAB-4E1F-8702-B547B2DCAD82}"/>
    <cellStyle name="Currency 5 3 2 7 3 3" xfId="14742" xr:uid="{8A02EEC4-7FB4-48C7-8059-3354A824FDAB}"/>
    <cellStyle name="Currency 5 3 2 7 3 4" xfId="31599" xr:uid="{95252FEF-7916-4872-9E7D-89ED4BE6D1A4}"/>
    <cellStyle name="Currency 5 3 2 7 4" xfId="18953" xr:uid="{2A3E315A-642E-4FC3-AF24-44F08DB2EF8D}"/>
    <cellStyle name="Currency 5 3 2 7 5" xfId="10524" xr:uid="{EC7F135C-5045-4808-ACC5-0241CD413FC0}"/>
    <cellStyle name="Currency 5 3 2 7 6" xfId="27382" xr:uid="{96E920A9-BBBF-494A-BDC0-5F2EB0AB6A8C}"/>
    <cellStyle name="Currency 5 3 2 8" xfId="2435" xr:uid="{00000000-0005-0000-0000-0000DA0C0000}"/>
    <cellStyle name="Currency 5 3 2 8 2" xfId="6720" xr:uid="{00000000-0005-0000-0000-0000DB0C0000}"/>
    <cellStyle name="Currency 5 3 2 8 2 2" xfId="23584" xr:uid="{5B24E871-7450-4100-9F76-602A6E2311C3}"/>
    <cellStyle name="Currency 5 3 2 8 2 3" xfId="15155" xr:uid="{2AF68BD4-C670-4727-BEF1-589ACBE29C04}"/>
    <cellStyle name="Currency 5 3 2 8 2 4" xfId="32012" xr:uid="{94BFC726-1075-4FC9-9055-C9DE0F989EB4}"/>
    <cellStyle name="Currency 5 3 2 8 3" xfId="19366" xr:uid="{3D375B8C-6A1F-4BF0-8286-E07D23670809}"/>
    <cellStyle name="Currency 5 3 2 8 4" xfId="10937" xr:uid="{328263FC-7900-48DB-932A-0A50548EB76E}"/>
    <cellStyle name="Currency 5 3 2 8 5" xfId="27795" xr:uid="{AE2737B1-670F-4AE0-9FCC-5D3D8ADA2E1C}"/>
    <cellStyle name="Currency 5 3 2 9" xfId="2732" xr:uid="{00000000-0005-0000-0000-0000DC0C0000}"/>
    <cellStyle name="Currency 5 3 3" xfId="214" xr:uid="{00000000-0005-0000-0000-0000DD0C0000}"/>
    <cellStyle name="Currency 5 3 3 10" xfId="4658" xr:uid="{00000000-0005-0000-0000-0000DE0C0000}"/>
    <cellStyle name="Currency 5 3 3 10 2" xfId="21522" xr:uid="{B7CD7595-AD33-4786-AADA-CAA70B93A602}"/>
    <cellStyle name="Currency 5 3 3 10 3" xfId="13093" xr:uid="{A4D2F3C8-6306-4AC0-B846-2BB489ECBD07}"/>
    <cellStyle name="Currency 5 3 3 10 4" xfId="29950" xr:uid="{EE3F9D0E-FEDA-4CD1-9406-70D69D8646FD}"/>
    <cellStyle name="Currency 5 3 3 11" xfId="17304" xr:uid="{9A6AFAE6-4785-4680-827D-44C80E48DD10}"/>
    <cellStyle name="Currency 5 3 3 12" xfId="8875" xr:uid="{07ECB5CB-1F82-4E12-AF5E-841FDC3FC2E6}"/>
    <cellStyle name="Currency 5 3 3 13" xfId="25733" xr:uid="{0BDDF88D-A9B4-4A8E-A033-CC41EBDF0D5C}"/>
    <cellStyle name="Currency 5 3 3 2" xfId="215" xr:uid="{00000000-0005-0000-0000-0000DF0C0000}"/>
    <cellStyle name="Currency 5 3 3 2 10" xfId="17305" xr:uid="{214EA247-328B-4B02-88F9-3F5D62EF483C}"/>
    <cellStyle name="Currency 5 3 3 2 11" xfId="8876" xr:uid="{D270BA54-EB15-4283-A482-587A144260D4}"/>
    <cellStyle name="Currency 5 3 3 2 12" xfId="25734" xr:uid="{607F4207-D056-4D32-9776-F7419DBCCF69}"/>
    <cellStyle name="Currency 5 3 3 2 2" xfId="742" xr:uid="{00000000-0005-0000-0000-0000E00C0000}"/>
    <cellStyle name="Currency 5 3 3 2 2 2" xfId="2995" xr:uid="{00000000-0005-0000-0000-0000E10C0000}"/>
    <cellStyle name="Currency 5 3 3 2 2 2 2" xfId="7218" xr:uid="{00000000-0005-0000-0000-0000E20C0000}"/>
    <cellStyle name="Currency 5 3 3 2 2 2 2 2" xfId="24082" xr:uid="{CEC55A92-75A1-4AE0-8165-830CC47CE00A}"/>
    <cellStyle name="Currency 5 3 3 2 2 2 2 3" xfId="15653" xr:uid="{6BCF98F9-B949-42A8-8BC3-810767FA917C}"/>
    <cellStyle name="Currency 5 3 3 2 2 2 2 4" xfId="32510" xr:uid="{A490E8C7-B339-4272-A333-DFE115A595D3}"/>
    <cellStyle name="Currency 5 3 3 2 2 2 3" xfId="19864" xr:uid="{34828755-ECCE-4A15-B1AD-E39FB23856D5}"/>
    <cellStyle name="Currency 5 3 3 2 2 2 4" xfId="11435" xr:uid="{244CEDFD-98BF-49E0-BC06-38214B5FE560}"/>
    <cellStyle name="Currency 5 3 3 2 2 2 5" xfId="28293" xr:uid="{78BA08C3-F754-490C-A659-B71FEABD9853}"/>
    <cellStyle name="Currency 5 3 3 2 2 3" xfId="5073" xr:uid="{00000000-0005-0000-0000-0000E30C0000}"/>
    <cellStyle name="Currency 5 3 3 2 2 3 2" xfId="21937" xr:uid="{21CAE5E7-7361-443D-9784-5D185F9BEEE2}"/>
    <cellStyle name="Currency 5 3 3 2 2 3 3" xfId="13508" xr:uid="{CAD78BE0-B6D6-48B6-8DF5-9718495C9B55}"/>
    <cellStyle name="Currency 5 3 3 2 2 3 4" xfId="30365" xr:uid="{DAACF2E1-8A40-4645-958B-B8B710722F1F}"/>
    <cellStyle name="Currency 5 3 3 2 2 4" xfId="17719" xr:uid="{700C4ADF-175B-4482-8D80-CF4488B4822B}"/>
    <cellStyle name="Currency 5 3 3 2 2 5" xfId="9290" xr:uid="{6182B401-DB71-48E9-A85A-30AA0B3C1CEC}"/>
    <cellStyle name="Currency 5 3 3 2 2 6" xfId="26148" xr:uid="{71EED11E-65C3-4B25-806E-B004A29228AD}"/>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2 2 2" xfId="24495" xr:uid="{68CE2C3A-38A2-418E-8F24-DC6FD6D28A20}"/>
    <cellStyle name="Currency 5 3 3 2 3 2 2 3" xfId="16066" xr:uid="{C9884B1C-0BE4-4FD6-B8F8-863966738651}"/>
    <cellStyle name="Currency 5 3 3 2 3 2 2 4" xfId="32923" xr:uid="{383D1C7A-17B3-4630-8691-2E7369479743}"/>
    <cellStyle name="Currency 5 3 3 2 3 2 3" xfId="20277" xr:uid="{3553EB10-EECB-4C14-9D8D-E5A56D09D72C}"/>
    <cellStyle name="Currency 5 3 3 2 3 2 4" xfId="11848" xr:uid="{204105FF-1D6C-45F3-974D-419CCA2F26F9}"/>
    <cellStyle name="Currency 5 3 3 2 3 2 5" xfId="28706" xr:uid="{053B8710-199E-4559-B3CE-79247E27D950}"/>
    <cellStyle name="Currency 5 3 3 2 3 3" xfId="5486" xr:uid="{00000000-0005-0000-0000-0000E70C0000}"/>
    <cellStyle name="Currency 5 3 3 2 3 3 2" xfId="22350" xr:uid="{1C322A01-AA2D-4386-AAF8-2D71D0230425}"/>
    <cellStyle name="Currency 5 3 3 2 3 3 3" xfId="13921" xr:uid="{A4BDA8A6-84DF-47F3-A4AE-7D67E59E4A51}"/>
    <cellStyle name="Currency 5 3 3 2 3 3 4" xfId="30778" xr:uid="{D8FF9C7C-4F6E-42B8-A8F3-34AB502C1447}"/>
    <cellStyle name="Currency 5 3 3 2 3 4" xfId="18132" xr:uid="{BA56DDC9-4048-497E-B200-773963CA618C}"/>
    <cellStyle name="Currency 5 3 3 2 3 5" xfId="9703" xr:uid="{61829A21-EDD8-4836-81E1-7308CAA25793}"/>
    <cellStyle name="Currency 5 3 3 2 3 6" xfId="26561" xr:uid="{A67EA136-43E8-4362-90FC-B70A79A1997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2 2 2" xfId="24908" xr:uid="{2FEB29C0-90DC-4CD1-B385-6A6685619F88}"/>
    <cellStyle name="Currency 5 3 3 2 4 2 2 3" xfId="16479" xr:uid="{BF793E74-CDD7-424A-A2A4-9E8BEEA9648B}"/>
    <cellStyle name="Currency 5 3 3 2 4 2 2 4" xfId="33336" xr:uid="{283E1B1C-9072-4862-94D7-745AD4AEDF3B}"/>
    <cellStyle name="Currency 5 3 3 2 4 2 3" xfId="20690" xr:uid="{03A29D41-609C-464B-B63A-1076C2E4B4A5}"/>
    <cellStyle name="Currency 5 3 3 2 4 2 4" xfId="12261" xr:uid="{3BFF58DB-A3BD-45AE-A4BF-6949A59E2A95}"/>
    <cellStyle name="Currency 5 3 3 2 4 2 5" xfId="29119" xr:uid="{86BD18D1-4661-4546-8971-C962BBC17315}"/>
    <cellStyle name="Currency 5 3 3 2 4 3" xfId="5899" xr:uid="{00000000-0005-0000-0000-0000EB0C0000}"/>
    <cellStyle name="Currency 5 3 3 2 4 3 2" xfId="22763" xr:uid="{E718105A-37AF-4E58-B84B-E55FD854572D}"/>
    <cellStyle name="Currency 5 3 3 2 4 3 3" xfId="14334" xr:uid="{56376B17-E211-4B31-A87D-C66635B63C8E}"/>
    <cellStyle name="Currency 5 3 3 2 4 3 4" xfId="31191" xr:uid="{07CC53FB-8E21-4CC3-931E-F006A8C2290C}"/>
    <cellStyle name="Currency 5 3 3 2 4 4" xfId="18545" xr:uid="{71C23BCD-D304-4F60-AA2D-F3BA3E3BB2DE}"/>
    <cellStyle name="Currency 5 3 3 2 4 5" xfId="10116" xr:uid="{28D05EA8-EDA4-4F87-86C4-B281B2A242D4}"/>
    <cellStyle name="Currency 5 3 3 2 4 6" xfId="26974" xr:uid="{7CF793E5-4541-4601-A511-08E7B9A42669}"/>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2 2 2" xfId="25321" xr:uid="{22F09D82-765B-4879-8C2E-758B9BBDD773}"/>
    <cellStyle name="Currency 5 3 3 2 5 2 2 3" xfId="16892" xr:uid="{644574AB-15B3-4B4D-A69D-B6B2189E9D7A}"/>
    <cellStyle name="Currency 5 3 3 2 5 2 2 4" xfId="33749" xr:uid="{ECCBF732-9691-4813-A09A-823F60DC9F0B}"/>
    <cellStyle name="Currency 5 3 3 2 5 2 3" xfId="21103" xr:uid="{FDB48448-8CCA-4885-AC7B-2412B7C285F2}"/>
    <cellStyle name="Currency 5 3 3 2 5 2 4" xfId="12674" xr:uid="{E279786A-DF3E-4764-8444-90B5F39246D6}"/>
    <cellStyle name="Currency 5 3 3 2 5 2 5" xfId="29532" xr:uid="{8E7B8562-C712-419D-A09A-F5347793AFEA}"/>
    <cellStyle name="Currency 5 3 3 2 5 3" xfId="6312" xr:uid="{00000000-0005-0000-0000-0000EF0C0000}"/>
    <cellStyle name="Currency 5 3 3 2 5 3 2" xfId="23176" xr:uid="{B9A3CA0F-B914-4269-A97F-C37C9F3B4B2E}"/>
    <cellStyle name="Currency 5 3 3 2 5 3 3" xfId="14747" xr:uid="{B891BA2E-A897-455A-9B72-9927D85F7AAC}"/>
    <cellStyle name="Currency 5 3 3 2 5 3 4" xfId="31604" xr:uid="{255D45D4-A90D-4D69-BDCB-2DE8D897E681}"/>
    <cellStyle name="Currency 5 3 3 2 5 4" xfId="18958" xr:uid="{147EA38A-A8B8-4547-B09D-7ABE9338B4D1}"/>
    <cellStyle name="Currency 5 3 3 2 5 5" xfId="10529" xr:uid="{D76C6F2B-BE37-4ECB-AEFA-1C6B205E2FDE}"/>
    <cellStyle name="Currency 5 3 3 2 5 6" xfId="27387" xr:uid="{C6D143F2-B39B-4046-B169-D249EF875879}"/>
    <cellStyle name="Currency 5 3 3 2 6" xfId="2440" xr:uid="{00000000-0005-0000-0000-0000F00C0000}"/>
    <cellStyle name="Currency 5 3 3 2 6 2" xfId="6725" xr:uid="{00000000-0005-0000-0000-0000F10C0000}"/>
    <cellStyle name="Currency 5 3 3 2 6 2 2" xfId="23589" xr:uid="{89C9FB14-8669-406F-8D44-BFE8A956ABE4}"/>
    <cellStyle name="Currency 5 3 3 2 6 2 3" xfId="15160" xr:uid="{45245840-9411-4CBC-A7BF-12308A79910E}"/>
    <cellStyle name="Currency 5 3 3 2 6 2 4" xfId="32017" xr:uid="{6C8F3455-4122-4C85-BCB3-C7584C72E375}"/>
    <cellStyle name="Currency 5 3 3 2 6 3" xfId="19371" xr:uid="{3D74ED3D-F33A-4929-A1E5-09F6D1663483}"/>
    <cellStyle name="Currency 5 3 3 2 6 4" xfId="10942" xr:uid="{E8ED128D-CB3C-4504-87EF-E9C2481C03E7}"/>
    <cellStyle name="Currency 5 3 3 2 6 5" xfId="27800" xr:uid="{5A863BE2-0F31-43BD-86DF-26EFBB196F2D}"/>
    <cellStyle name="Currency 5 3 3 2 7" xfId="2737" xr:uid="{00000000-0005-0000-0000-0000F20C0000}"/>
    <cellStyle name="Currency 5 3 3 2 8" xfId="2818" xr:uid="{00000000-0005-0000-0000-0000F30C0000}"/>
    <cellStyle name="Currency 5 3 3 2 8 2" xfId="7042" xr:uid="{00000000-0005-0000-0000-0000F40C0000}"/>
    <cellStyle name="Currency 5 3 3 2 8 2 2" xfId="23906" xr:uid="{08DF898B-1448-4563-8561-948484BE051D}"/>
    <cellStyle name="Currency 5 3 3 2 8 2 3" xfId="15477" xr:uid="{278A276E-AABC-4426-A2CF-93C4433C0957}"/>
    <cellStyle name="Currency 5 3 3 2 8 2 4" xfId="32334" xr:uid="{4C8EBF90-0EAD-46D9-B15B-07DFF1879607}"/>
    <cellStyle name="Currency 5 3 3 2 8 3" xfId="19688" xr:uid="{F2F74845-37CE-43F3-AB6E-FF27F40759FB}"/>
    <cellStyle name="Currency 5 3 3 2 8 4" xfId="11259" xr:uid="{E75E1755-2623-499F-80F4-6EFB55FDCC1B}"/>
    <cellStyle name="Currency 5 3 3 2 8 5" xfId="28117" xr:uid="{C7A9F063-7641-4894-BB9B-6EFEEEED70C0}"/>
    <cellStyle name="Currency 5 3 3 2 9" xfId="4659" xr:uid="{00000000-0005-0000-0000-0000F50C0000}"/>
    <cellStyle name="Currency 5 3 3 2 9 2" xfId="21523" xr:uid="{C3A0EA19-D59A-49D9-9520-4A94D77C8A8E}"/>
    <cellStyle name="Currency 5 3 3 2 9 3" xfId="13094" xr:uid="{CDDE46F4-3B91-47C8-AC23-ED13A1B28D42}"/>
    <cellStyle name="Currency 5 3 3 2 9 4" xfId="29951" xr:uid="{5B583A4C-729A-4BC6-B565-A99E5CAB9046}"/>
    <cellStyle name="Currency 5 3 3 3" xfId="741" xr:uid="{00000000-0005-0000-0000-0000F60C0000}"/>
    <cellStyle name="Currency 5 3 3 3 2" xfId="2994" xr:uid="{00000000-0005-0000-0000-0000F70C0000}"/>
    <cellStyle name="Currency 5 3 3 3 2 2" xfId="7217" xr:uid="{00000000-0005-0000-0000-0000F80C0000}"/>
    <cellStyle name="Currency 5 3 3 3 2 2 2" xfId="24081" xr:uid="{E5632E6B-97F1-445A-98B2-19A252126E63}"/>
    <cellStyle name="Currency 5 3 3 3 2 2 3" xfId="15652" xr:uid="{5A9592B5-7F7C-4642-91DA-3663C9B178DE}"/>
    <cellStyle name="Currency 5 3 3 3 2 2 4" xfId="32509" xr:uid="{8A0AB08A-C7B0-41DC-B8D7-6B27A479707B}"/>
    <cellStyle name="Currency 5 3 3 3 2 3" xfId="19863" xr:uid="{6CC4C5F4-D79C-45FB-B63C-33555B553337}"/>
    <cellStyle name="Currency 5 3 3 3 2 4" xfId="11434" xr:uid="{22BE6DA8-964D-46AE-B3E5-99CB7CC5C909}"/>
    <cellStyle name="Currency 5 3 3 3 2 5" xfId="28292" xr:uid="{4C7E3EFC-F55F-4971-8DCF-FE1F3AA3B33E}"/>
    <cellStyle name="Currency 5 3 3 3 3" xfId="5072" xr:uid="{00000000-0005-0000-0000-0000F90C0000}"/>
    <cellStyle name="Currency 5 3 3 3 3 2" xfId="21936" xr:uid="{D181628E-C107-4914-93C5-B9469B87387B}"/>
    <cellStyle name="Currency 5 3 3 3 3 3" xfId="13507" xr:uid="{265D8683-D1F5-48B7-A594-E0048DCBD9DE}"/>
    <cellStyle name="Currency 5 3 3 3 3 4" xfId="30364" xr:uid="{F39698A5-746E-4FAE-9A2C-8E8D6602F30B}"/>
    <cellStyle name="Currency 5 3 3 3 4" xfId="17718" xr:uid="{594EE8B8-31A8-4125-9542-75FACFE75704}"/>
    <cellStyle name="Currency 5 3 3 3 5" xfId="9289" xr:uid="{915EE590-11D2-419F-9535-5625BE4A6079}"/>
    <cellStyle name="Currency 5 3 3 3 6" xfId="26147" xr:uid="{81A17463-994F-48CD-B1E3-7BD200DCDAF0}"/>
    <cellStyle name="Currency 5 3 3 4" xfId="1176" xr:uid="{00000000-0005-0000-0000-0000FA0C0000}"/>
    <cellStyle name="Currency 5 3 3 4 2" xfId="3407" xr:uid="{00000000-0005-0000-0000-0000FB0C0000}"/>
    <cellStyle name="Currency 5 3 3 4 2 2" xfId="7630" xr:uid="{00000000-0005-0000-0000-0000FC0C0000}"/>
    <cellStyle name="Currency 5 3 3 4 2 2 2" xfId="24494" xr:uid="{011FC628-6F68-4E66-8DAE-7ECDB52741A8}"/>
    <cellStyle name="Currency 5 3 3 4 2 2 3" xfId="16065" xr:uid="{4B158D40-7AB5-4DDA-BF97-D1A73AAC419D}"/>
    <cellStyle name="Currency 5 3 3 4 2 2 4" xfId="32922" xr:uid="{7272B782-1662-4B47-8236-296868B90F57}"/>
    <cellStyle name="Currency 5 3 3 4 2 3" xfId="20276" xr:uid="{A16A0DF5-5FA7-403F-8B0A-E85320012D1F}"/>
    <cellStyle name="Currency 5 3 3 4 2 4" xfId="11847" xr:uid="{4448C992-7B1D-4E73-BC2F-020924C8A0E3}"/>
    <cellStyle name="Currency 5 3 3 4 2 5" xfId="28705" xr:uid="{DC3CC7D7-4B5B-468D-9AB0-95FD23E0A9C6}"/>
    <cellStyle name="Currency 5 3 3 4 3" xfId="5485" xr:uid="{00000000-0005-0000-0000-0000FD0C0000}"/>
    <cellStyle name="Currency 5 3 3 4 3 2" xfId="22349" xr:uid="{F68403AA-5AB4-4BEF-843E-2BEC58740DC5}"/>
    <cellStyle name="Currency 5 3 3 4 3 3" xfId="13920" xr:uid="{4595567B-DB87-4836-967A-59F5FA92653E}"/>
    <cellStyle name="Currency 5 3 3 4 3 4" xfId="30777" xr:uid="{A91367D4-914F-4EB9-A92F-30946F1FECD6}"/>
    <cellStyle name="Currency 5 3 3 4 4" xfId="18131" xr:uid="{7D6FF307-CC4A-448C-B09B-3A6A7DC413FB}"/>
    <cellStyle name="Currency 5 3 3 4 5" xfId="9702" xr:uid="{FED6F21D-DBA7-4EEC-AF90-DD94AD76DD87}"/>
    <cellStyle name="Currency 5 3 3 4 6" xfId="26560" xr:uid="{665622A5-1648-47DF-BE1E-F1BDF8858E9B}"/>
    <cellStyle name="Currency 5 3 3 5" xfId="1590" xr:uid="{00000000-0005-0000-0000-0000FE0C0000}"/>
    <cellStyle name="Currency 5 3 3 5 2" xfId="3820" xr:uid="{00000000-0005-0000-0000-0000FF0C0000}"/>
    <cellStyle name="Currency 5 3 3 5 2 2" xfId="8043" xr:uid="{00000000-0005-0000-0000-0000000D0000}"/>
    <cellStyle name="Currency 5 3 3 5 2 2 2" xfId="24907" xr:uid="{7D5F4E6E-4D01-40A9-BFC4-90DC2319E689}"/>
    <cellStyle name="Currency 5 3 3 5 2 2 3" xfId="16478" xr:uid="{79964518-97CD-426C-9A16-140C7FE9F184}"/>
    <cellStyle name="Currency 5 3 3 5 2 2 4" xfId="33335" xr:uid="{34BB9CA8-5201-40AE-9FA1-75A84B0FC07C}"/>
    <cellStyle name="Currency 5 3 3 5 2 3" xfId="20689" xr:uid="{2C0039C9-BE9B-40E3-ACC8-78A75C4C80B8}"/>
    <cellStyle name="Currency 5 3 3 5 2 4" xfId="12260" xr:uid="{FFA7D7FE-731C-4D74-B534-5B1A044A7CCF}"/>
    <cellStyle name="Currency 5 3 3 5 2 5" xfId="29118" xr:uid="{AF581479-0097-4D2E-98B1-F730DD8DC2AF}"/>
    <cellStyle name="Currency 5 3 3 5 3" xfId="5898" xr:uid="{00000000-0005-0000-0000-0000010D0000}"/>
    <cellStyle name="Currency 5 3 3 5 3 2" xfId="22762" xr:uid="{D6C68A52-0BBE-4CFD-B85A-6E6A8E69095F}"/>
    <cellStyle name="Currency 5 3 3 5 3 3" xfId="14333" xr:uid="{92836666-B8C8-491A-81DB-559DA61C8B43}"/>
    <cellStyle name="Currency 5 3 3 5 3 4" xfId="31190" xr:uid="{669DC69D-1DEA-4C72-8C7F-185D17E3434F}"/>
    <cellStyle name="Currency 5 3 3 5 4" xfId="18544" xr:uid="{35B55546-DDF9-4E53-A4DC-AE98F455AC20}"/>
    <cellStyle name="Currency 5 3 3 5 5" xfId="10115" xr:uid="{A0E3ADA1-2605-4559-8A8C-6391127C616E}"/>
    <cellStyle name="Currency 5 3 3 5 6" xfId="26973" xr:uid="{1BD06A85-3F5C-4354-B775-21D052604B87}"/>
    <cellStyle name="Currency 5 3 3 6" xfId="2004" xr:uid="{00000000-0005-0000-0000-0000020D0000}"/>
    <cellStyle name="Currency 5 3 3 6 2" xfId="4233" xr:uid="{00000000-0005-0000-0000-0000030D0000}"/>
    <cellStyle name="Currency 5 3 3 6 2 2" xfId="8456" xr:uid="{00000000-0005-0000-0000-0000040D0000}"/>
    <cellStyle name="Currency 5 3 3 6 2 2 2" xfId="25320" xr:uid="{9F4EA342-D25C-4598-989C-1FE819704E4F}"/>
    <cellStyle name="Currency 5 3 3 6 2 2 3" xfId="16891" xr:uid="{1054CF76-344E-4D65-8F50-408DA2A6268B}"/>
    <cellStyle name="Currency 5 3 3 6 2 2 4" xfId="33748" xr:uid="{F1865859-1F62-4313-98A5-45AD7B134FDD}"/>
    <cellStyle name="Currency 5 3 3 6 2 3" xfId="21102" xr:uid="{921BC904-D959-4612-A8B3-4D08422F9472}"/>
    <cellStyle name="Currency 5 3 3 6 2 4" xfId="12673" xr:uid="{CA6C4C3D-1131-4D36-8B18-5E52C370BD28}"/>
    <cellStyle name="Currency 5 3 3 6 2 5" xfId="29531" xr:uid="{D25608DC-77A1-4CAA-AC04-5B51840E616E}"/>
    <cellStyle name="Currency 5 3 3 6 3" xfId="6311" xr:uid="{00000000-0005-0000-0000-0000050D0000}"/>
    <cellStyle name="Currency 5 3 3 6 3 2" xfId="23175" xr:uid="{55069E5C-B007-42E5-9049-0B1ED4B9E5A3}"/>
    <cellStyle name="Currency 5 3 3 6 3 3" xfId="14746" xr:uid="{0D2EB7D8-BBFA-4353-89A1-9AD3504D2B67}"/>
    <cellStyle name="Currency 5 3 3 6 3 4" xfId="31603" xr:uid="{7C998C2E-39CB-487D-BC32-B045EFE08BFD}"/>
    <cellStyle name="Currency 5 3 3 6 4" xfId="18957" xr:uid="{8CC7B384-963D-4BC1-A807-9CF6FAD23CB1}"/>
    <cellStyle name="Currency 5 3 3 6 5" xfId="10528" xr:uid="{005B1F1D-DDBD-4D3D-8133-5A1E34241787}"/>
    <cellStyle name="Currency 5 3 3 6 6" xfId="27386" xr:uid="{66C60973-C107-4E29-A794-8984E966DFD5}"/>
    <cellStyle name="Currency 5 3 3 7" xfId="2439" xr:uid="{00000000-0005-0000-0000-0000060D0000}"/>
    <cellStyle name="Currency 5 3 3 7 2" xfId="6724" xr:uid="{00000000-0005-0000-0000-0000070D0000}"/>
    <cellStyle name="Currency 5 3 3 7 2 2" xfId="23588" xr:uid="{67BD8736-9F7F-49A2-84A9-73822A623E8A}"/>
    <cellStyle name="Currency 5 3 3 7 2 3" xfId="15159" xr:uid="{9335BCF2-6869-4B2E-AF0F-56C69A644CF0}"/>
    <cellStyle name="Currency 5 3 3 7 2 4" xfId="32016" xr:uid="{27FEF6B0-B776-44AE-90D1-E065BCFD06AE}"/>
    <cellStyle name="Currency 5 3 3 7 3" xfId="19370" xr:uid="{5C619D81-23DA-4977-A4B6-2BEAAA3BE295}"/>
    <cellStyle name="Currency 5 3 3 7 4" xfId="10941" xr:uid="{C586E025-5AF9-4DEC-85B3-F61C277C121E}"/>
    <cellStyle name="Currency 5 3 3 7 5" xfId="27799" xr:uid="{7D25311B-3B89-4B09-97BF-0773555A9C27}"/>
    <cellStyle name="Currency 5 3 3 8" xfId="2736" xr:uid="{00000000-0005-0000-0000-0000080D0000}"/>
    <cellStyle name="Currency 5 3 3 9" xfId="2817" xr:uid="{00000000-0005-0000-0000-0000090D0000}"/>
    <cellStyle name="Currency 5 3 3 9 2" xfId="7041" xr:uid="{00000000-0005-0000-0000-00000A0D0000}"/>
    <cellStyle name="Currency 5 3 3 9 2 2" xfId="23905" xr:uid="{9258E640-5450-494E-BE78-356495758AB2}"/>
    <cellStyle name="Currency 5 3 3 9 2 3" xfId="15476" xr:uid="{A09C3B04-98EB-4F04-B3B5-70B88C47E7CE}"/>
    <cellStyle name="Currency 5 3 3 9 2 4" xfId="32333" xr:uid="{BCE8E8E5-79CD-48C7-BB72-76FB7923931A}"/>
    <cellStyle name="Currency 5 3 3 9 3" xfId="19687" xr:uid="{7CA2EE04-39BE-4A83-B32C-B5355FBA3D5F}"/>
    <cellStyle name="Currency 5 3 3 9 4" xfId="11258" xr:uid="{10EB0AD0-CD3C-442D-8921-14E1CD829FFA}"/>
    <cellStyle name="Currency 5 3 3 9 5" xfId="28116" xr:uid="{06BCE1F5-97A4-4E8F-929B-67D06C9AE85A}"/>
    <cellStyle name="Currency 5 3 4" xfId="216" xr:uid="{00000000-0005-0000-0000-00000B0D0000}"/>
    <cellStyle name="Currency 5 3 4 10" xfId="17306" xr:uid="{7C32D0BC-62BF-4315-8DF2-C8A595D17F43}"/>
    <cellStyle name="Currency 5 3 4 11" xfId="8877" xr:uid="{0C149759-3BCE-47F3-B8F2-2010E50F483F}"/>
    <cellStyle name="Currency 5 3 4 12" xfId="25735" xr:uid="{F1E3AC5D-845E-42C2-87AC-D022C53972A5}"/>
    <cellStyle name="Currency 5 3 4 2" xfId="743" xr:uid="{00000000-0005-0000-0000-00000C0D0000}"/>
    <cellStyle name="Currency 5 3 4 2 2" xfId="2996" xr:uid="{00000000-0005-0000-0000-00000D0D0000}"/>
    <cellStyle name="Currency 5 3 4 2 2 2" xfId="7219" xr:uid="{00000000-0005-0000-0000-00000E0D0000}"/>
    <cellStyle name="Currency 5 3 4 2 2 2 2" xfId="24083" xr:uid="{A3B3A1A2-064D-4C2D-831E-668FB11E6DAA}"/>
    <cellStyle name="Currency 5 3 4 2 2 2 3" xfId="15654" xr:uid="{2E2BA6F5-1DD3-4051-A458-A45724DEA00B}"/>
    <cellStyle name="Currency 5 3 4 2 2 2 4" xfId="32511" xr:uid="{BFC3DE36-3CD9-4DE3-A02D-3168FFE8DB31}"/>
    <cellStyle name="Currency 5 3 4 2 2 3" xfId="19865" xr:uid="{93E7018D-1F6B-4E9C-A569-068B7C8A434E}"/>
    <cellStyle name="Currency 5 3 4 2 2 4" xfId="11436" xr:uid="{10B8B331-164B-4D4A-BA00-96FAFDBEA98C}"/>
    <cellStyle name="Currency 5 3 4 2 2 5" xfId="28294" xr:uid="{3B4DCD59-4C1C-4EA3-8BAF-9AD0E1D1027C}"/>
    <cellStyle name="Currency 5 3 4 2 3" xfId="5074" xr:uid="{00000000-0005-0000-0000-00000F0D0000}"/>
    <cellStyle name="Currency 5 3 4 2 3 2" xfId="21938" xr:uid="{794F538F-79CB-412E-B7CA-B1A5A1E359FF}"/>
    <cellStyle name="Currency 5 3 4 2 3 3" xfId="13509" xr:uid="{652ED477-0EE2-448A-8E87-82F26FA4B304}"/>
    <cellStyle name="Currency 5 3 4 2 3 4" xfId="30366" xr:uid="{E21D4DD5-F962-467A-B21D-63FF4884B65A}"/>
    <cellStyle name="Currency 5 3 4 2 4" xfId="17720" xr:uid="{7748B9C3-F5F9-4B36-855B-CC2762BAED6A}"/>
    <cellStyle name="Currency 5 3 4 2 5" xfId="9291" xr:uid="{8E54BCFB-D524-4C37-AC5C-305AD5947F96}"/>
    <cellStyle name="Currency 5 3 4 2 6" xfId="26149" xr:uid="{7F1A8C99-8682-4BA4-8C35-96990070F08E}"/>
    <cellStyle name="Currency 5 3 4 3" xfId="1178" xr:uid="{00000000-0005-0000-0000-0000100D0000}"/>
    <cellStyle name="Currency 5 3 4 3 2" xfId="3409" xr:uid="{00000000-0005-0000-0000-0000110D0000}"/>
    <cellStyle name="Currency 5 3 4 3 2 2" xfId="7632" xr:uid="{00000000-0005-0000-0000-0000120D0000}"/>
    <cellStyle name="Currency 5 3 4 3 2 2 2" xfId="24496" xr:uid="{842F63E6-9266-487F-B10A-BEB6926618F1}"/>
    <cellStyle name="Currency 5 3 4 3 2 2 3" xfId="16067" xr:uid="{8D5D568A-A79E-4DE4-8119-A7E7588A924C}"/>
    <cellStyle name="Currency 5 3 4 3 2 2 4" xfId="32924" xr:uid="{36942088-C92B-4ADE-9941-DEE1CA45FAE8}"/>
    <cellStyle name="Currency 5 3 4 3 2 3" xfId="20278" xr:uid="{3740C4BD-D653-465D-80CB-141C642228FD}"/>
    <cellStyle name="Currency 5 3 4 3 2 4" xfId="11849" xr:uid="{7582F67A-0502-4497-A6D3-DA96BF852D8D}"/>
    <cellStyle name="Currency 5 3 4 3 2 5" xfId="28707" xr:uid="{7FAC738E-8BC1-418B-B400-F3DFDFA3E1F3}"/>
    <cellStyle name="Currency 5 3 4 3 3" xfId="5487" xr:uid="{00000000-0005-0000-0000-0000130D0000}"/>
    <cellStyle name="Currency 5 3 4 3 3 2" xfId="22351" xr:uid="{BA29392E-2775-4770-A51E-F57C28F15068}"/>
    <cellStyle name="Currency 5 3 4 3 3 3" xfId="13922" xr:uid="{948D692E-5D2E-4CF1-9C04-75C127A8CE21}"/>
    <cellStyle name="Currency 5 3 4 3 3 4" xfId="30779" xr:uid="{F9C98453-1F4B-4394-930C-59BFDA604758}"/>
    <cellStyle name="Currency 5 3 4 3 4" xfId="18133" xr:uid="{48D8EA20-A1C9-4907-A266-91D28E919F9B}"/>
    <cellStyle name="Currency 5 3 4 3 5" xfId="9704" xr:uid="{E4D1E7F1-EF71-46B5-92EC-977084ABBC2E}"/>
    <cellStyle name="Currency 5 3 4 3 6" xfId="26562" xr:uid="{D745874F-398B-4D7D-9A81-BE3F9BA2DE4C}"/>
    <cellStyle name="Currency 5 3 4 4" xfId="1592" xr:uid="{00000000-0005-0000-0000-0000140D0000}"/>
    <cellStyle name="Currency 5 3 4 4 2" xfId="3822" xr:uid="{00000000-0005-0000-0000-0000150D0000}"/>
    <cellStyle name="Currency 5 3 4 4 2 2" xfId="8045" xr:uid="{00000000-0005-0000-0000-0000160D0000}"/>
    <cellStyle name="Currency 5 3 4 4 2 2 2" xfId="24909" xr:uid="{E542F732-5181-40AD-B008-4263404D8C67}"/>
    <cellStyle name="Currency 5 3 4 4 2 2 3" xfId="16480" xr:uid="{EC9F87E2-7550-4083-AD4D-3F191A7C54F3}"/>
    <cellStyle name="Currency 5 3 4 4 2 2 4" xfId="33337" xr:uid="{0273C72B-B3EA-4E33-B1FF-0DB21EBDC1AA}"/>
    <cellStyle name="Currency 5 3 4 4 2 3" xfId="20691" xr:uid="{C6443EA7-CC7B-407C-838C-CE9A1EB21CD3}"/>
    <cellStyle name="Currency 5 3 4 4 2 4" xfId="12262" xr:uid="{26FB0680-29D0-4B7A-9248-767A8CB4F7F7}"/>
    <cellStyle name="Currency 5 3 4 4 2 5" xfId="29120" xr:uid="{F19B7B91-1263-4514-A1BB-9D540C51F0CF}"/>
    <cellStyle name="Currency 5 3 4 4 3" xfId="5900" xr:uid="{00000000-0005-0000-0000-0000170D0000}"/>
    <cellStyle name="Currency 5 3 4 4 3 2" xfId="22764" xr:uid="{E0746236-C205-45DD-8D27-717B8F3F3D18}"/>
    <cellStyle name="Currency 5 3 4 4 3 3" xfId="14335" xr:uid="{E6967CDF-D949-492A-896C-8B1824FE118A}"/>
    <cellStyle name="Currency 5 3 4 4 3 4" xfId="31192" xr:uid="{5F479E83-3E0E-499C-9460-CD823BC38B63}"/>
    <cellStyle name="Currency 5 3 4 4 4" xfId="18546" xr:uid="{8E51CD8B-82EF-4D0B-92AF-0172370CE51D}"/>
    <cellStyle name="Currency 5 3 4 4 5" xfId="10117" xr:uid="{A12D7C7A-8A4D-49C2-BBCE-1DD4C46D4DE0}"/>
    <cellStyle name="Currency 5 3 4 4 6" xfId="26975" xr:uid="{B5A293BD-9571-43FF-AE7A-60B65ADF7E27}"/>
    <cellStyle name="Currency 5 3 4 5" xfId="2006" xr:uid="{00000000-0005-0000-0000-0000180D0000}"/>
    <cellStyle name="Currency 5 3 4 5 2" xfId="4235" xr:uid="{00000000-0005-0000-0000-0000190D0000}"/>
    <cellStyle name="Currency 5 3 4 5 2 2" xfId="8458" xr:uid="{00000000-0005-0000-0000-00001A0D0000}"/>
    <cellStyle name="Currency 5 3 4 5 2 2 2" xfId="25322" xr:uid="{E93F8A97-26FE-4ED4-AEDF-84878E37F2CE}"/>
    <cellStyle name="Currency 5 3 4 5 2 2 3" xfId="16893" xr:uid="{D40B3012-8F37-4BA9-BC98-D1F4EDC4F563}"/>
    <cellStyle name="Currency 5 3 4 5 2 2 4" xfId="33750" xr:uid="{C6D0267D-7475-4036-8304-4AA5085A0AC9}"/>
    <cellStyle name="Currency 5 3 4 5 2 3" xfId="21104" xr:uid="{D61C0963-F958-424B-B03A-5CDC9DED4592}"/>
    <cellStyle name="Currency 5 3 4 5 2 4" xfId="12675" xr:uid="{D124D2B8-8AF9-4E7C-B11C-DCC3C3E86B6B}"/>
    <cellStyle name="Currency 5 3 4 5 2 5" xfId="29533" xr:uid="{0E527F2C-C19A-4D66-86CF-B00B96F23A01}"/>
    <cellStyle name="Currency 5 3 4 5 3" xfId="6313" xr:uid="{00000000-0005-0000-0000-00001B0D0000}"/>
    <cellStyle name="Currency 5 3 4 5 3 2" xfId="23177" xr:uid="{9A2E7F8C-EA62-41A7-89DD-5F7B74692056}"/>
    <cellStyle name="Currency 5 3 4 5 3 3" xfId="14748" xr:uid="{30D0AC20-557A-49C5-9E29-D09A5D7982C6}"/>
    <cellStyle name="Currency 5 3 4 5 3 4" xfId="31605" xr:uid="{72CF1A91-A76F-4082-83EF-8BF70C91041E}"/>
    <cellStyle name="Currency 5 3 4 5 4" xfId="18959" xr:uid="{479FC261-D016-4859-BA53-3CF46A8A7A75}"/>
    <cellStyle name="Currency 5 3 4 5 5" xfId="10530" xr:uid="{6414F7C8-FA19-4D67-9C2A-56D86102A444}"/>
    <cellStyle name="Currency 5 3 4 5 6" xfId="27388" xr:uid="{EAF70ACC-FC13-4A06-908A-552135454658}"/>
    <cellStyle name="Currency 5 3 4 6" xfId="2441" xr:uid="{00000000-0005-0000-0000-00001C0D0000}"/>
    <cellStyle name="Currency 5 3 4 6 2" xfId="6726" xr:uid="{00000000-0005-0000-0000-00001D0D0000}"/>
    <cellStyle name="Currency 5 3 4 6 2 2" xfId="23590" xr:uid="{AB2AE242-5997-493B-83E1-09CDB9206A0A}"/>
    <cellStyle name="Currency 5 3 4 6 2 3" xfId="15161" xr:uid="{1EE20629-F244-42E2-A81F-353050F9C875}"/>
    <cellStyle name="Currency 5 3 4 6 2 4" xfId="32018" xr:uid="{39BF1C32-79D9-4CF4-8DA8-B86361C0D105}"/>
    <cellStyle name="Currency 5 3 4 6 3" xfId="19372" xr:uid="{52263756-75D1-458E-B74C-27947B471FD3}"/>
    <cellStyle name="Currency 5 3 4 6 4" xfId="10943" xr:uid="{7BB72398-054C-4648-AAC1-E7B3B5C59489}"/>
    <cellStyle name="Currency 5 3 4 6 5" xfId="27801" xr:uid="{7E93531D-B4C6-48B6-B228-5CA2EB418AE8}"/>
    <cellStyle name="Currency 5 3 4 7" xfId="2738" xr:uid="{00000000-0005-0000-0000-00001E0D0000}"/>
    <cellStyle name="Currency 5 3 4 8" xfId="2819" xr:uid="{00000000-0005-0000-0000-00001F0D0000}"/>
    <cellStyle name="Currency 5 3 4 8 2" xfId="7043" xr:uid="{00000000-0005-0000-0000-0000200D0000}"/>
    <cellStyle name="Currency 5 3 4 8 2 2" xfId="23907" xr:uid="{DD1FF0A5-DFC3-4BF7-9C33-CB19FEEAF6D9}"/>
    <cellStyle name="Currency 5 3 4 8 2 3" xfId="15478" xr:uid="{1C6DFE7E-B013-4250-BA8E-A83EC5D21F6B}"/>
    <cellStyle name="Currency 5 3 4 8 2 4" xfId="32335" xr:uid="{1A3F8EB8-CD14-47A4-9540-4F033A4D90ED}"/>
    <cellStyle name="Currency 5 3 4 8 3" xfId="19689" xr:uid="{FAA8F90C-2C8D-4091-A62B-88881A69475C}"/>
    <cellStyle name="Currency 5 3 4 8 4" xfId="11260" xr:uid="{D0E4F799-01B4-49F8-8C27-75D436A63D84}"/>
    <cellStyle name="Currency 5 3 4 8 5" xfId="28118" xr:uid="{F63C41D7-F6B1-4F7B-8D50-A1DB5D96DA77}"/>
    <cellStyle name="Currency 5 3 4 9" xfId="4660" xr:uid="{00000000-0005-0000-0000-0000210D0000}"/>
    <cellStyle name="Currency 5 3 4 9 2" xfId="21524" xr:uid="{D5EB0E64-9888-4C9C-8880-C3071677055C}"/>
    <cellStyle name="Currency 5 3 4 9 3" xfId="13095" xr:uid="{320DDBAF-D851-428B-9E41-CEAE4A0C1697}"/>
    <cellStyle name="Currency 5 3 4 9 4" xfId="29952" xr:uid="{E1CE2469-4B7D-4C4B-BD69-B0E21D92D585}"/>
    <cellStyle name="Currency 5 3 5" xfId="217" xr:uid="{00000000-0005-0000-0000-0000220D0000}"/>
    <cellStyle name="Currency 5 3 5 10" xfId="17307" xr:uid="{A3864770-3672-477E-A44D-4EB1BA250A22}"/>
    <cellStyle name="Currency 5 3 5 11" xfId="8878" xr:uid="{D504AC98-4E18-4C96-A3A8-D99D554FEB8B}"/>
    <cellStyle name="Currency 5 3 5 12" xfId="25736" xr:uid="{B340239D-82EE-4585-AE98-28A22746343B}"/>
    <cellStyle name="Currency 5 3 5 2" xfId="744" xr:uid="{00000000-0005-0000-0000-0000230D0000}"/>
    <cellStyle name="Currency 5 3 5 2 2" xfId="2997" xr:uid="{00000000-0005-0000-0000-0000240D0000}"/>
    <cellStyle name="Currency 5 3 5 2 2 2" xfId="7220" xr:uid="{00000000-0005-0000-0000-0000250D0000}"/>
    <cellStyle name="Currency 5 3 5 2 2 2 2" xfId="24084" xr:uid="{5B2C62ED-A071-4889-9E21-58A027ADEB6B}"/>
    <cellStyle name="Currency 5 3 5 2 2 2 3" xfId="15655" xr:uid="{2A3F2678-1025-408E-B0C9-BD5B9A206951}"/>
    <cellStyle name="Currency 5 3 5 2 2 2 4" xfId="32512" xr:uid="{3608EB9F-F770-4C8A-A630-BD534064F125}"/>
    <cellStyle name="Currency 5 3 5 2 2 3" xfId="19866" xr:uid="{64B2D950-7DB0-43D3-AFD1-29543A43635F}"/>
    <cellStyle name="Currency 5 3 5 2 2 4" xfId="11437" xr:uid="{87B5F01B-F419-426F-B533-B4139328F793}"/>
    <cellStyle name="Currency 5 3 5 2 2 5" xfId="28295" xr:uid="{964D40DC-668E-4B6B-A591-A5089C62EE0C}"/>
    <cellStyle name="Currency 5 3 5 2 3" xfId="5075" xr:uid="{00000000-0005-0000-0000-0000260D0000}"/>
    <cellStyle name="Currency 5 3 5 2 3 2" xfId="21939" xr:uid="{8CA088BA-A866-489D-8760-533DAE0DD0EB}"/>
    <cellStyle name="Currency 5 3 5 2 3 3" xfId="13510" xr:uid="{99208A99-98F5-4125-8CCA-0FF2F73B35EC}"/>
    <cellStyle name="Currency 5 3 5 2 3 4" xfId="30367" xr:uid="{42B22C9E-6720-4B96-A4B8-0777DD982A7A}"/>
    <cellStyle name="Currency 5 3 5 2 4" xfId="17721" xr:uid="{5742AFA5-1D19-49C8-98F7-3EDF38F109EB}"/>
    <cellStyle name="Currency 5 3 5 2 5" xfId="9292" xr:uid="{AC8C9164-216C-4CF9-A5B6-1E9543280131}"/>
    <cellStyle name="Currency 5 3 5 2 6" xfId="26150" xr:uid="{2E617929-A224-4E4C-9F83-3DECAEC81AD9}"/>
    <cellStyle name="Currency 5 3 5 3" xfId="1179" xr:uid="{00000000-0005-0000-0000-0000270D0000}"/>
    <cellStyle name="Currency 5 3 5 3 2" xfId="3410" xr:uid="{00000000-0005-0000-0000-0000280D0000}"/>
    <cellStyle name="Currency 5 3 5 3 2 2" xfId="7633" xr:uid="{00000000-0005-0000-0000-0000290D0000}"/>
    <cellStyle name="Currency 5 3 5 3 2 2 2" xfId="24497" xr:uid="{CADE64AA-730C-45B8-81EB-76C3B5E990BB}"/>
    <cellStyle name="Currency 5 3 5 3 2 2 3" xfId="16068" xr:uid="{AB325E43-151B-429F-8658-14ABA2C489E7}"/>
    <cellStyle name="Currency 5 3 5 3 2 2 4" xfId="32925" xr:uid="{2D9B767B-4B9F-446E-A284-8B6755D8C0F1}"/>
    <cellStyle name="Currency 5 3 5 3 2 3" xfId="20279" xr:uid="{B70936DD-E857-48EB-9961-C6FDC65932D7}"/>
    <cellStyle name="Currency 5 3 5 3 2 4" xfId="11850" xr:uid="{D0204DE8-DE1D-4E78-B9E2-0AA2AB6E11B7}"/>
    <cellStyle name="Currency 5 3 5 3 2 5" xfId="28708" xr:uid="{496107D6-22C7-420B-80B0-3C6539EAD0E4}"/>
    <cellStyle name="Currency 5 3 5 3 3" xfId="5488" xr:uid="{00000000-0005-0000-0000-00002A0D0000}"/>
    <cellStyle name="Currency 5 3 5 3 3 2" xfId="22352" xr:uid="{A5C4C9E6-C351-4E3B-AEB8-624EA72DD792}"/>
    <cellStyle name="Currency 5 3 5 3 3 3" xfId="13923" xr:uid="{D5E2FE6E-71C8-401F-B7E3-DDD82260D58F}"/>
    <cellStyle name="Currency 5 3 5 3 3 4" xfId="30780" xr:uid="{03B1E113-CEAE-4B6C-BA73-094C36E9D3EA}"/>
    <cellStyle name="Currency 5 3 5 3 4" xfId="18134" xr:uid="{02482B3D-D4B8-45EA-B926-6376F8DFAF45}"/>
    <cellStyle name="Currency 5 3 5 3 5" xfId="9705" xr:uid="{BECA0876-A80D-40E3-A410-9F4FE5F7B970}"/>
    <cellStyle name="Currency 5 3 5 3 6" xfId="26563" xr:uid="{9EDA5F5E-7941-480E-B209-03E0B099526E}"/>
    <cellStyle name="Currency 5 3 5 4" xfId="1593" xr:uid="{00000000-0005-0000-0000-00002B0D0000}"/>
    <cellStyle name="Currency 5 3 5 4 2" xfId="3823" xr:uid="{00000000-0005-0000-0000-00002C0D0000}"/>
    <cellStyle name="Currency 5 3 5 4 2 2" xfId="8046" xr:uid="{00000000-0005-0000-0000-00002D0D0000}"/>
    <cellStyle name="Currency 5 3 5 4 2 2 2" xfId="24910" xr:uid="{045D46D3-66D5-4E52-B291-ADE9667D8BA0}"/>
    <cellStyle name="Currency 5 3 5 4 2 2 3" xfId="16481" xr:uid="{626EC01F-DBE4-4015-BE3E-D13B90C19AE8}"/>
    <cellStyle name="Currency 5 3 5 4 2 2 4" xfId="33338" xr:uid="{0679AB59-2177-49A9-A26B-5F893D722B6B}"/>
    <cellStyle name="Currency 5 3 5 4 2 3" xfId="20692" xr:uid="{449E4F2D-86A0-491E-98AD-8D250E13ADD5}"/>
    <cellStyle name="Currency 5 3 5 4 2 4" xfId="12263" xr:uid="{A0C16728-E8B8-4DE4-B445-C292F9A54E4D}"/>
    <cellStyle name="Currency 5 3 5 4 2 5" xfId="29121" xr:uid="{F66909F7-029F-4CAC-99B8-7D9C25F62C5F}"/>
    <cellStyle name="Currency 5 3 5 4 3" xfId="5901" xr:uid="{00000000-0005-0000-0000-00002E0D0000}"/>
    <cellStyle name="Currency 5 3 5 4 3 2" xfId="22765" xr:uid="{A1CE0621-8984-4D57-9FE9-67252DA5044D}"/>
    <cellStyle name="Currency 5 3 5 4 3 3" xfId="14336" xr:uid="{679D9A32-0293-418F-BD0E-FCBF0A0C6A67}"/>
    <cellStyle name="Currency 5 3 5 4 3 4" xfId="31193" xr:uid="{D1754610-BE69-463A-A835-3DD72E0F1239}"/>
    <cellStyle name="Currency 5 3 5 4 4" xfId="18547" xr:uid="{166451E0-B666-4643-AE99-7AF8BAFDEB1C}"/>
    <cellStyle name="Currency 5 3 5 4 5" xfId="10118" xr:uid="{971CAE5E-F278-4231-BC84-7E7B24106C1A}"/>
    <cellStyle name="Currency 5 3 5 4 6" xfId="26976" xr:uid="{2424B9CC-75F1-48CF-A31F-048788530284}"/>
    <cellStyle name="Currency 5 3 5 5" xfId="2007" xr:uid="{00000000-0005-0000-0000-00002F0D0000}"/>
    <cellStyle name="Currency 5 3 5 5 2" xfId="4236" xr:uid="{00000000-0005-0000-0000-0000300D0000}"/>
    <cellStyle name="Currency 5 3 5 5 2 2" xfId="8459" xr:uid="{00000000-0005-0000-0000-0000310D0000}"/>
    <cellStyle name="Currency 5 3 5 5 2 2 2" xfId="25323" xr:uid="{414B9F3A-5583-4FED-9AB5-6C4A98153267}"/>
    <cellStyle name="Currency 5 3 5 5 2 2 3" xfId="16894" xr:uid="{4BA97992-CA05-4D20-B53F-E1882814C80E}"/>
    <cellStyle name="Currency 5 3 5 5 2 2 4" xfId="33751" xr:uid="{DE16EC94-1BA1-44FE-BF19-B36E230DAC2C}"/>
    <cellStyle name="Currency 5 3 5 5 2 3" xfId="21105" xr:uid="{B8747875-8BC9-4811-89AB-9F9A3F76BD8E}"/>
    <cellStyle name="Currency 5 3 5 5 2 4" xfId="12676" xr:uid="{88CD685F-1BB9-48F2-8DD8-360B79135590}"/>
    <cellStyle name="Currency 5 3 5 5 2 5" xfId="29534" xr:uid="{950C6C94-4F4B-4217-AD1F-7DBB9FD69304}"/>
    <cellStyle name="Currency 5 3 5 5 3" xfId="6314" xr:uid="{00000000-0005-0000-0000-0000320D0000}"/>
    <cellStyle name="Currency 5 3 5 5 3 2" xfId="23178" xr:uid="{B6322635-B49A-4F97-8BE9-BFBDFE2E8C83}"/>
    <cellStyle name="Currency 5 3 5 5 3 3" xfId="14749" xr:uid="{E3D5F00B-9E2D-4E08-B806-09E1A65D4EBB}"/>
    <cellStyle name="Currency 5 3 5 5 3 4" xfId="31606" xr:uid="{D38ECF0E-8E05-46BF-94A1-C6B1266D9C34}"/>
    <cellStyle name="Currency 5 3 5 5 4" xfId="18960" xr:uid="{2A381B1B-CC13-4594-BB87-4A5D6A8D4E24}"/>
    <cellStyle name="Currency 5 3 5 5 5" xfId="10531" xr:uid="{51E07EC8-CED2-437A-9B91-3F86F816F9D1}"/>
    <cellStyle name="Currency 5 3 5 5 6" xfId="27389" xr:uid="{A99FC954-6F54-45DD-ACD7-0487963EC647}"/>
    <cellStyle name="Currency 5 3 5 6" xfId="2442" xr:uid="{00000000-0005-0000-0000-0000330D0000}"/>
    <cellStyle name="Currency 5 3 5 6 2" xfId="6727" xr:uid="{00000000-0005-0000-0000-0000340D0000}"/>
    <cellStyle name="Currency 5 3 5 6 2 2" xfId="23591" xr:uid="{50887751-26E9-4085-9321-6E8CD207E9C9}"/>
    <cellStyle name="Currency 5 3 5 6 2 3" xfId="15162" xr:uid="{A118FB63-3D9A-436C-936A-5C4F551A3D3B}"/>
    <cellStyle name="Currency 5 3 5 6 2 4" xfId="32019" xr:uid="{425F8F8A-A677-4FE3-99A8-CD72052DEBE0}"/>
    <cellStyle name="Currency 5 3 5 6 3" xfId="19373" xr:uid="{C9310301-51D6-410E-B173-F596A6CE2242}"/>
    <cellStyle name="Currency 5 3 5 6 4" xfId="10944" xr:uid="{D7A2EDD5-2585-4D63-BADE-7F17C84BDE87}"/>
    <cellStyle name="Currency 5 3 5 6 5" xfId="27802" xr:uid="{A785C50A-D2B5-4853-BA3A-C6B1EE44F0CE}"/>
    <cellStyle name="Currency 5 3 5 7" xfId="2739" xr:uid="{00000000-0005-0000-0000-0000350D0000}"/>
    <cellStyle name="Currency 5 3 5 8" xfId="2820" xr:uid="{00000000-0005-0000-0000-0000360D0000}"/>
    <cellStyle name="Currency 5 3 5 8 2" xfId="7044" xr:uid="{00000000-0005-0000-0000-0000370D0000}"/>
    <cellStyle name="Currency 5 3 5 8 2 2" xfId="23908" xr:uid="{AFB4BF60-F904-4EAF-9F35-DBA3CCBC77B5}"/>
    <cellStyle name="Currency 5 3 5 8 2 3" xfId="15479" xr:uid="{3790BB45-32A8-4917-9F3F-96C6FC22B394}"/>
    <cellStyle name="Currency 5 3 5 8 2 4" xfId="32336" xr:uid="{AE0B1770-1ADE-4369-8FE4-F635FC72C1AC}"/>
    <cellStyle name="Currency 5 3 5 8 3" xfId="19690" xr:uid="{226CCBEF-C531-4E35-B5E5-4619C3321515}"/>
    <cellStyle name="Currency 5 3 5 8 4" xfId="11261" xr:uid="{2914C901-1C43-44D9-99F8-7CDB89BFA3C3}"/>
    <cellStyle name="Currency 5 3 5 8 5" xfId="28119" xr:uid="{13FEF388-D801-4252-BD18-237144E732B1}"/>
    <cellStyle name="Currency 5 3 5 9" xfId="4661" xr:uid="{00000000-0005-0000-0000-0000380D0000}"/>
    <cellStyle name="Currency 5 3 5 9 2" xfId="21525" xr:uid="{B815707D-9ECE-4F94-8C30-6659831BF867}"/>
    <cellStyle name="Currency 5 3 5 9 3" xfId="13096" xr:uid="{E808C026-70D8-4E2D-B6D2-00FEECD14654}"/>
    <cellStyle name="Currency 5 3 5 9 4" xfId="29953" xr:uid="{6624BE6A-3BBC-4759-B412-528B009BBE1E}"/>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10 2" xfId="21526" xr:uid="{333CFD6F-1D18-41D5-87B5-E0794EA68AA1}"/>
    <cellStyle name="Currency 5 5 10 3" xfId="13097" xr:uid="{14599B0C-1A54-4E4E-B231-E8F2108A0C02}"/>
    <cellStyle name="Currency 5 5 10 4" xfId="29954" xr:uid="{D61818EA-C35F-48A3-A76B-98113E42D23E}"/>
    <cellStyle name="Currency 5 5 11" xfId="17308" xr:uid="{B4944500-B11B-4724-AB5A-0F7D1F64A9FB}"/>
    <cellStyle name="Currency 5 5 12" xfId="8879" xr:uid="{3C3042C1-F785-4D71-A2F6-DBE315C4F01F}"/>
    <cellStyle name="Currency 5 5 13" xfId="25737" xr:uid="{51766936-A553-435E-8E49-CFAFA76A1D8E}"/>
    <cellStyle name="Currency 5 5 2" xfId="220" xr:uid="{00000000-0005-0000-0000-00003D0D0000}"/>
    <cellStyle name="Currency 5 5 2 10" xfId="17309" xr:uid="{FB69BE2E-3E9D-4630-83E5-8B225AA627FC}"/>
    <cellStyle name="Currency 5 5 2 11" xfId="8880" xr:uid="{9EE7935C-B070-4F8B-9D94-BD6485242E21}"/>
    <cellStyle name="Currency 5 5 2 12" xfId="25738" xr:uid="{532A0D4A-431A-4E7E-9141-16192FB5551D}"/>
    <cellStyle name="Currency 5 5 2 2" xfId="747" xr:uid="{00000000-0005-0000-0000-00003E0D0000}"/>
    <cellStyle name="Currency 5 5 2 2 2" xfId="2999" xr:uid="{00000000-0005-0000-0000-00003F0D0000}"/>
    <cellStyle name="Currency 5 5 2 2 2 2" xfId="7222" xr:uid="{00000000-0005-0000-0000-0000400D0000}"/>
    <cellStyle name="Currency 5 5 2 2 2 2 2" xfId="24086" xr:uid="{FAEEA79C-19FC-4964-8288-DC9208F55BE4}"/>
    <cellStyle name="Currency 5 5 2 2 2 2 3" xfId="15657" xr:uid="{33EA53BB-3FCE-4CBF-AC5F-84277EB88F81}"/>
    <cellStyle name="Currency 5 5 2 2 2 2 4" xfId="32514" xr:uid="{23CAB0B4-0630-42A0-8D4B-CE4BFD15242E}"/>
    <cellStyle name="Currency 5 5 2 2 2 3" xfId="19868" xr:uid="{975265BF-FB45-4153-86DD-A9F12CE00A46}"/>
    <cellStyle name="Currency 5 5 2 2 2 4" xfId="11439" xr:uid="{3F37D3A4-CA42-4498-A053-223262B51714}"/>
    <cellStyle name="Currency 5 5 2 2 2 5" xfId="28297" xr:uid="{F9AB4F37-4B06-4623-8D2C-8296A556392E}"/>
    <cellStyle name="Currency 5 5 2 2 3" xfId="5077" xr:uid="{00000000-0005-0000-0000-0000410D0000}"/>
    <cellStyle name="Currency 5 5 2 2 3 2" xfId="21941" xr:uid="{296649AE-4E64-4318-AA6F-6858F2694FDB}"/>
    <cellStyle name="Currency 5 5 2 2 3 3" xfId="13512" xr:uid="{5814D988-08DF-479B-975C-83A1814EA4A8}"/>
    <cellStyle name="Currency 5 5 2 2 3 4" xfId="30369" xr:uid="{216110C5-5751-4FDB-B9A2-921C06C3B7BE}"/>
    <cellStyle name="Currency 5 5 2 2 4" xfId="17723" xr:uid="{8A850EB8-BFC8-487C-B0B0-37A76E45A6C8}"/>
    <cellStyle name="Currency 5 5 2 2 5" xfId="9294" xr:uid="{DF18A945-0EAC-43A6-A4E6-220C443CFF30}"/>
    <cellStyle name="Currency 5 5 2 2 6" xfId="26152" xr:uid="{2A57625D-0141-4979-8133-948219EB6AA5}"/>
    <cellStyle name="Currency 5 5 2 3" xfId="1181" xr:uid="{00000000-0005-0000-0000-0000420D0000}"/>
    <cellStyle name="Currency 5 5 2 3 2" xfId="3412" xr:uid="{00000000-0005-0000-0000-0000430D0000}"/>
    <cellStyle name="Currency 5 5 2 3 2 2" xfId="7635" xr:uid="{00000000-0005-0000-0000-0000440D0000}"/>
    <cellStyle name="Currency 5 5 2 3 2 2 2" xfId="24499" xr:uid="{F4BD6BE0-FC21-4E05-83FC-6AFC37FD0E82}"/>
    <cellStyle name="Currency 5 5 2 3 2 2 3" xfId="16070" xr:uid="{8B747924-C356-4380-9424-9354BE532793}"/>
    <cellStyle name="Currency 5 5 2 3 2 2 4" xfId="32927" xr:uid="{3E60BC87-83C2-4586-8159-5536AC88695D}"/>
    <cellStyle name="Currency 5 5 2 3 2 3" xfId="20281" xr:uid="{0195663F-F7B0-4E0E-9990-200CFD8E46F3}"/>
    <cellStyle name="Currency 5 5 2 3 2 4" xfId="11852" xr:uid="{05C05748-4068-4B73-B746-4C60DC001D3E}"/>
    <cellStyle name="Currency 5 5 2 3 2 5" xfId="28710" xr:uid="{15346FFB-5721-475A-8BF4-9FEA46FAC471}"/>
    <cellStyle name="Currency 5 5 2 3 3" xfId="5490" xr:uid="{00000000-0005-0000-0000-0000450D0000}"/>
    <cellStyle name="Currency 5 5 2 3 3 2" xfId="22354" xr:uid="{17BA015C-A1A7-41A5-95DA-CD08FDD3F026}"/>
    <cellStyle name="Currency 5 5 2 3 3 3" xfId="13925" xr:uid="{29127CA3-7DAD-49CF-BFA2-19767B435D8B}"/>
    <cellStyle name="Currency 5 5 2 3 3 4" xfId="30782" xr:uid="{58C9A873-E396-41F0-899F-1F313776DB23}"/>
    <cellStyle name="Currency 5 5 2 3 4" xfId="18136" xr:uid="{60C3936F-2FA8-48A1-AD64-D564F3634DE8}"/>
    <cellStyle name="Currency 5 5 2 3 5" xfId="9707" xr:uid="{39458925-0AB0-4A83-96C8-F16A41652CD1}"/>
    <cellStyle name="Currency 5 5 2 3 6" xfId="26565" xr:uid="{7102B61E-D337-43A7-92C8-D249BEBFD83E}"/>
    <cellStyle name="Currency 5 5 2 4" xfId="1595" xr:uid="{00000000-0005-0000-0000-0000460D0000}"/>
    <cellStyle name="Currency 5 5 2 4 2" xfId="3825" xr:uid="{00000000-0005-0000-0000-0000470D0000}"/>
    <cellStyle name="Currency 5 5 2 4 2 2" xfId="8048" xr:uid="{00000000-0005-0000-0000-0000480D0000}"/>
    <cellStyle name="Currency 5 5 2 4 2 2 2" xfId="24912" xr:uid="{19CDC67A-D6E0-4383-8AEE-3A568A00F923}"/>
    <cellStyle name="Currency 5 5 2 4 2 2 3" xfId="16483" xr:uid="{5516B424-9DF1-47DB-A026-0A8480F54EFB}"/>
    <cellStyle name="Currency 5 5 2 4 2 2 4" xfId="33340" xr:uid="{D316372F-D57F-4569-9600-5F63B2BB14F1}"/>
    <cellStyle name="Currency 5 5 2 4 2 3" xfId="20694" xr:uid="{31A2065C-3F97-414E-951C-6F91D37DDEB8}"/>
    <cellStyle name="Currency 5 5 2 4 2 4" xfId="12265" xr:uid="{B6CDB346-3862-46D2-AFF5-E5731AEA0FD1}"/>
    <cellStyle name="Currency 5 5 2 4 2 5" xfId="29123" xr:uid="{E5ADF2A8-56DE-4DB4-BAB5-157200064972}"/>
    <cellStyle name="Currency 5 5 2 4 3" xfId="5903" xr:uid="{00000000-0005-0000-0000-0000490D0000}"/>
    <cellStyle name="Currency 5 5 2 4 3 2" xfId="22767" xr:uid="{57D825DB-46BC-4233-BF47-020C26203835}"/>
    <cellStyle name="Currency 5 5 2 4 3 3" xfId="14338" xr:uid="{E3BB33DF-186D-428B-B69E-7381EAF06C09}"/>
    <cellStyle name="Currency 5 5 2 4 3 4" xfId="31195" xr:uid="{3F3355C6-6F1A-4335-8105-C754609133D8}"/>
    <cellStyle name="Currency 5 5 2 4 4" xfId="18549" xr:uid="{3A6783A0-B486-47CC-B539-09283D7F8D0D}"/>
    <cellStyle name="Currency 5 5 2 4 5" xfId="10120" xr:uid="{C272357A-71E9-4B9C-8392-8A7E92E1694A}"/>
    <cellStyle name="Currency 5 5 2 4 6" xfId="26978" xr:uid="{A0BB1073-DFD9-43F5-938E-3F514C40E07E}"/>
    <cellStyle name="Currency 5 5 2 5" xfId="2009" xr:uid="{00000000-0005-0000-0000-00004A0D0000}"/>
    <cellStyle name="Currency 5 5 2 5 2" xfId="4238" xr:uid="{00000000-0005-0000-0000-00004B0D0000}"/>
    <cellStyle name="Currency 5 5 2 5 2 2" xfId="8461" xr:uid="{00000000-0005-0000-0000-00004C0D0000}"/>
    <cellStyle name="Currency 5 5 2 5 2 2 2" xfId="25325" xr:uid="{4E0D8671-05BC-49AF-A952-482AB4A35C18}"/>
    <cellStyle name="Currency 5 5 2 5 2 2 3" xfId="16896" xr:uid="{AE1DFBA0-A617-4A5E-B154-28F97C41C7A6}"/>
    <cellStyle name="Currency 5 5 2 5 2 2 4" xfId="33753" xr:uid="{C8BF0656-A6D8-4C09-BF8C-16E2A0A75A62}"/>
    <cellStyle name="Currency 5 5 2 5 2 3" xfId="21107" xr:uid="{1FA29D38-E499-4050-82C2-A1A27D1B20A0}"/>
    <cellStyle name="Currency 5 5 2 5 2 4" xfId="12678" xr:uid="{910389DB-F387-4FBA-AEE8-06200CF1D934}"/>
    <cellStyle name="Currency 5 5 2 5 2 5" xfId="29536" xr:uid="{D387368D-D091-42B3-AE2F-4E25B0FF2917}"/>
    <cellStyle name="Currency 5 5 2 5 3" xfId="6316" xr:uid="{00000000-0005-0000-0000-00004D0D0000}"/>
    <cellStyle name="Currency 5 5 2 5 3 2" xfId="23180" xr:uid="{A0F313C4-332A-464F-932F-EDC3DBE06FDA}"/>
    <cellStyle name="Currency 5 5 2 5 3 3" xfId="14751" xr:uid="{701FED11-AE5F-4DC1-81A2-3A854109CD82}"/>
    <cellStyle name="Currency 5 5 2 5 3 4" xfId="31608" xr:uid="{9B6311C1-1189-4FC8-8567-87D112EB4C28}"/>
    <cellStyle name="Currency 5 5 2 5 4" xfId="18962" xr:uid="{D3BDCAA7-17F7-4B4D-A82B-28E12885881D}"/>
    <cellStyle name="Currency 5 5 2 5 5" xfId="10533" xr:uid="{1F2D66C0-EBE1-45AC-9AD7-15238361E214}"/>
    <cellStyle name="Currency 5 5 2 5 6" xfId="27391" xr:uid="{5789B1F7-A5DB-43EE-967F-86F439615A93}"/>
    <cellStyle name="Currency 5 5 2 6" xfId="2444" xr:uid="{00000000-0005-0000-0000-00004E0D0000}"/>
    <cellStyle name="Currency 5 5 2 6 2" xfId="6729" xr:uid="{00000000-0005-0000-0000-00004F0D0000}"/>
    <cellStyle name="Currency 5 5 2 6 2 2" xfId="23593" xr:uid="{C4050532-F293-4369-8D7E-AEDAFE07D5FA}"/>
    <cellStyle name="Currency 5 5 2 6 2 3" xfId="15164" xr:uid="{54762424-1C8B-4A38-94D8-3A67014C86EB}"/>
    <cellStyle name="Currency 5 5 2 6 2 4" xfId="32021" xr:uid="{40338B6A-33B3-45AC-B75E-38215FDEE945}"/>
    <cellStyle name="Currency 5 5 2 6 3" xfId="19375" xr:uid="{6B0E1D5E-B474-42C3-A095-35B64B926646}"/>
    <cellStyle name="Currency 5 5 2 6 4" xfId="10946" xr:uid="{86F82641-8B56-46F8-A24C-5D2506CFE9C8}"/>
    <cellStyle name="Currency 5 5 2 6 5" xfId="27804" xr:uid="{92524600-5B14-4CA3-8738-4947BFE7329E}"/>
    <cellStyle name="Currency 5 5 2 7" xfId="2741" xr:uid="{00000000-0005-0000-0000-0000500D0000}"/>
    <cellStyle name="Currency 5 5 2 8" xfId="2822" xr:uid="{00000000-0005-0000-0000-0000510D0000}"/>
    <cellStyle name="Currency 5 5 2 8 2" xfId="7046" xr:uid="{00000000-0005-0000-0000-0000520D0000}"/>
    <cellStyle name="Currency 5 5 2 8 2 2" xfId="23910" xr:uid="{00EFB6D4-8A9E-47F3-A2E0-02C0B4D415F9}"/>
    <cellStyle name="Currency 5 5 2 8 2 3" xfId="15481" xr:uid="{E9EFD900-3740-4786-8D0B-C0D061660FB8}"/>
    <cellStyle name="Currency 5 5 2 8 2 4" xfId="32338" xr:uid="{25C909F8-43EC-417E-B6C4-B82787CE2A0C}"/>
    <cellStyle name="Currency 5 5 2 8 3" xfId="19692" xr:uid="{B520FD01-609F-4FEC-A1AB-27CC93C15FDF}"/>
    <cellStyle name="Currency 5 5 2 8 4" xfId="11263" xr:uid="{A5FADC74-DEEA-469B-B1C0-2800F3B7D64F}"/>
    <cellStyle name="Currency 5 5 2 8 5" xfId="28121" xr:uid="{E8AFB1EF-7E28-4F8C-B808-E2E592DE32CF}"/>
    <cellStyle name="Currency 5 5 2 9" xfId="4663" xr:uid="{00000000-0005-0000-0000-0000530D0000}"/>
    <cellStyle name="Currency 5 5 2 9 2" xfId="21527" xr:uid="{8D63334B-D25A-4065-B5F2-37DCA564F093}"/>
    <cellStyle name="Currency 5 5 2 9 3" xfId="13098" xr:uid="{998746C8-8BC2-4BF6-A18C-10F482D1F67E}"/>
    <cellStyle name="Currency 5 5 2 9 4" xfId="29955" xr:uid="{8879C879-7E9C-4319-93E9-86E746F3BAC9}"/>
    <cellStyle name="Currency 5 5 3" xfId="746" xr:uid="{00000000-0005-0000-0000-0000540D0000}"/>
    <cellStyle name="Currency 5 5 3 2" xfId="2998" xr:uid="{00000000-0005-0000-0000-0000550D0000}"/>
    <cellStyle name="Currency 5 5 3 2 2" xfId="7221" xr:uid="{00000000-0005-0000-0000-0000560D0000}"/>
    <cellStyle name="Currency 5 5 3 2 2 2" xfId="24085" xr:uid="{FCB692ED-E473-424A-93AD-6E74CBC4F84A}"/>
    <cellStyle name="Currency 5 5 3 2 2 3" xfId="15656" xr:uid="{43F946A3-3105-49FF-9EEB-44FDBE122FE3}"/>
    <cellStyle name="Currency 5 5 3 2 2 4" xfId="32513" xr:uid="{417A9DC3-EFE6-4B60-88E8-70C525E70513}"/>
    <cellStyle name="Currency 5 5 3 2 3" xfId="19867" xr:uid="{D550B629-41D0-4BFB-AA83-572D5D2A8B3D}"/>
    <cellStyle name="Currency 5 5 3 2 4" xfId="11438" xr:uid="{7FF3D7C0-085D-4B5C-992D-6C270560ACD0}"/>
    <cellStyle name="Currency 5 5 3 2 5" xfId="28296" xr:uid="{75702CFB-C9A6-4B45-9E78-86FCA70A2E6D}"/>
    <cellStyle name="Currency 5 5 3 3" xfId="5076" xr:uid="{00000000-0005-0000-0000-0000570D0000}"/>
    <cellStyle name="Currency 5 5 3 3 2" xfId="21940" xr:uid="{86E79901-3300-4A5D-849D-E13EE797D79C}"/>
    <cellStyle name="Currency 5 5 3 3 3" xfId="13511" xr:uid="{FA2000F5-A53C-49E3-9E7F-551B4F73E333}"/>
    <cellStyle name="Currency 5 5 3 3 4" xfId="30368" xr:uid="{15AE4570-807E-4FC1-BCBE-0F4DD6FDA226}"/>
    <cellStyle name="Currency 5 5 3 4" xfId="17722" xr:uid="{D4B62316-1EBA-4667-83FE-D9D96A635398}"/>
    <cellStyle name="Currency 5 5 3 5" xfId="9293" xr:uid="{D2192977-1010-4125-907E-BF26B5FC2676}"/>
    <cellStyle name="Currency 5 5 3 6" xfId="26151" xr:uid="{38E8AD4D-86F8-47DC-A29D-2661E4AB966A}"/>
    <cellStyle name="Currency 5 5 4" xfId="1180" xr:uid="{00000000-0005-0000-0000-0000580D0000}"/>
    <cellStyle name="Currency 5 5 4 2" xfId="3411" xr:uid="{00000000-0005-0000-0000-0000590D0000}"/>
    <cellStyle name="Currency 5 5 4 2 2" xfId="7634" xr:uid="{00000000-0005-0000-0000-00005A0D0000}"/>
    <cellStyle name="Currency 5 5 4 2 2 2" xfId="24498" xr:uid="{02658B9E-6E55-4AF6-97CB-10B55488CD9C}"/>
    <cellStyle name="Currency 5 5 4 2 2 3" xfId="16069" xr:uid="{BC753229-0325-4229-ACBA-450A6955B526}"/>
    <cellStyle name="Currency 5 5 4 2 2 4" xfId="32926" xr:uid="{EED7C535-61AA-4AA0-BB66-5D8542345828}"/>
    <cellStyle name="Currency 5 5 4 2 3" xfId="20280" xr:uid="{F3DED97C-30E8-4A66-955E-0B416D55D6EA}"/>
    <cellStyle name="Currency 5 5 4 2 4" xfId="11851" xr:uid="{A3E1D9DA-4039-440E-85DF-ABCC656C4FDF}"/>
    <cellStyle name="Currency 5 5 4 2 5" xfId="28709" xr:uid="{A31E16B5-D9D0-4C9D-A969-46A97CF0CCF7}"/>
    <cellStyle name="Currency 5 5 4 3" xfId="5489" xr:uid="{00000000-0005-0000-0000-00005B0D0000}"/>
    <cellStyle name="Currency 5 5 4 3 2" xfId="22353" xr:uid="{7C16B62C-AE41-424C-9CFD-1BA2C063CD75}"/>
    <cellStyle name="Currency 5 5 4 3 3" xfId="13924" xr:uid="{E56AA7F3-026C-4C6B-9C60-A359F46EBBC7}"/>
    <cellStyle name="Currency 5 5 4 3 4" xfId="30781" xr:uid="{8AFD1A18-A4F8-4133-A7F4-5AB9FB79F1F6}"/>
    <cellStyle name="Currency 5 5 4 4" xfId="18135" xr:uid="{BF1B5099-F60A-4B04-A92C-57687A5D317B}"/>
    <cellStyle name="Currency 5 5 4 5" xfId="9706" xr:uid="{D72EB0FE-A64B-41B4-854E-A52E80898ECB}"/>
    <cellStyle name="Currency 5 5 4 6" xfId="26564" xr:uid="{99CC1D0D-B57F-426F-9A94-C61BBFDDAFFA}"/>
    <cellStyle name="Currency 5 5 5" xfId="1594" xr:uid="{00000000-0005-0000-0000-00005C0D0000}"/>
    <cellStyle name="Currency 5 5 5 2" xfId="3824" xr:uid="{00000000-0005-0000-0000-00005D0D0000}"/>
    <cellStyle name="Currency 5 5 5 2 2" xfId="8047" xr:uid="{00000000-0005-0000-0000-00005E0D0000}"/>
    <cellStyle name="Currency 5 5 5 2 2 2" xfId="24911" xr:uid="{DF2A40B2-6C9E-44B7-A6BA-1F122E1F8CEE}"/>
    <cellStyle name="Currency 5 5 5 2 2 3" xfId="16482" xr:uid="{C789EE1B-EBCF-4ED2-9C05-6ED0EA9BA6A0}"/>
    <cellStyle name="Currency 5 5 5 2 2 4" xfId="33339" xr:uid="{6D7FA036-1CF3-432E-83A5-7E44BDD37684}"/>
    <cellStyle name="Currency 5 5 5 2 3" xfId="20693" xr:uid="{9035C5A0-9196-4E4B-ACF8-F087DA5ACB19}"/>
    <cellStyle name="Currency 5 5 5 2 4" xfId="12264" xr:uid="{D55E6D0C-78FE-4E5A-BF12-3C4A73CC7B91}"/>
    <cellStyle name="Currency 5 5 5 2 5" xfId="29122" xr:uid="{980A272E-ED8F-407C-BC5E-3CFF54DC2752}"/>
    <cellStyle name="Currency 5 5 5 3" xfId="5902" xr:uid="{00000000-0005-0000-0000-00005F0D0000}"/>
    <cellStyle name="Currency 5 5 5 3 2" xfId="22766" xr:uid="{4CD08D53-B582-4EE6-BCDD-FBA25AE15F53}"/>
    <cellStyle name="Currency 5 5 5 3 3" xfId="14337" xr:uid="{CFCAF405-BA88-4324-8DE4-2169902E568E}"/>
    <cellStyle name="Currency 5 5 5 3 4" xfId="31194" xr:uid="{4B25D015-0C42-4F30-B806-A33B4CE5CF56}"/>
    <cellStyle name="Currency 5 5 5 4" xfId="18548" xr:uid="{88033BE0-1DAB-4982-B70F-5E4A650B0F5A}"/>
    <cellStyle name="Currency 5 5 5 5" xfId="10119" xr:uid="{F6F824E2-6238-4103-9CEC-5121BACB5F14}"/>
    <cellStyle name="Currency 5 5 5 6" xfId="26977" xr:uid="{E3ED4BF6-336B-4A54-9E14-9998AF94CB1D}"/>
    <cellStyle name="Currency 5 5 6" xfId="2008" xr:uid="{00000000-0005-0000-0000-0000600D0000}"/>
    <cellStyle name="Currency 5 5 6 2" xfId="4237" xr:uid="{00000000-0005-0000-0000-0000610D0000}"/>
    <cellStyle name="Currency 5 5 6 2 2" xfId="8460" xr:uid="{00000000-0005-0000-0000-0000620D0000}"/>
    <cellStyle name="Currency 5 5 6 2 2 2" xfId="25324" xr:uid="{59A1FCF5-8744-416C-8608-55F79BEC2BE1}"/>
    <cellStyle name="Currency 5 5 6 2 2 3" xfId="16895" xr:uid="{1D6F2739-C46A-4A16-9939-7633D1000FA6}"/>
    <cellStyle name="Currency 5 5 6 2 2 4" xfId="33752" xr:uid="{7002DCF9-0164-40E8-9610-64A8D81EBAE5}"/>
    <cellStyle name="Currency 5 5 6 2 3" xfId="21106" xr:uid="{3D40D5C5-47BE-4C22-B836-46EF78441A74}"/>
    <cellStyle name="Currency 5 5 6 2 4" xfId="12677" xr:uid="{D937D473-2B0C-4EC1-BF9E-5DB65EF79597}"/>
    <cellStyle name="Currency 5 5 6 2 5" xfId="29535" xr:uid="{851FD981-381E-41F0-A309-983250001A1A}"/>
    <cellStyle name="Currency 5 5 6 3" xfId="6315" xr:uid="{00000000-0005-0000-0000-0000630D0000}"/>
    <cellStyle name="Currency 5 5 6 3 2" xfId="23179" xr:uid="{0E27C561-5721-49EB-A3F5-CBB3766893DE}"/>
    <cellStyle name="Currency 5 5 6 3 3" xfId="14750" xr:uid="{4133C3F3-6585-455C-9238-265A6ADA316D}"/>
    <cellStyle name="Currency 5 5 6 3 4" xfId="31607" xr:uid="{DA0E238C-2B48-4507-A45B-DCFD3071FA7D}"/>
    <cellStyle name="Currency 5 5 6 4" xfId="18961" xr:uid="{8579AA87-094D-4806-B440-5E710AC578CF}"/>
    <cellStyle name="Currency 5 5 6 5" xfId="10532" xr:uid="{77282B13-A852-4E09-9F74-F00DB9AF57F0}"/>
    <cellStyle name="Currency 5 5 6 6" xfId="27390" xr:uid="{474BD7E0-C1E0-4BBF-9C43-5551721CEF8D}"/>
    <cellStyle name="Currency 5 5 7" xfId="2443" xr:uid="{00000000-0005-0000-0000-0000640D0000}"/>
    <cellStyle name="Currency 5 5 7 2" xfId="6728" xr:uid="{00000000-0005-0000-0000-0000650D0000}"/>
    <cellStyle name="Currency 5 5 7 2 2" xfId="23592" xr:uid="{139C6ACC-99C0-4FA0-ACB9-D10C32281572}"/>
    <cellStyle name="Currency 5 5 7 2 3" xfId="15163" xr:uid="{C4D45420-F865-4F03-B620-FB9A609F31DB}"/>
    <cellStyle name="Currency 5 5 7 2 4" xfId="32020" xr:uid="{D042441D-9E7C-40FD-9FD0-28B604EB58FB}"/>
    <cellStyle name="Currency 5 5 7 3" xfId="19374" xr:uid="{27F33480-7CD8-4CA8-B084-853034E168A7}"/>
    <cellStyle name="Currency 5 5 7 4" xfId="10945" xr:uid="{78EEB5A7-F15C-4A31-973A-E7EF5A7F73E9}"/>
    <cellStyle name="Currency 5 5 7 5" xfId="27803" xr:uid="{D86AD8E6-6BE3-48F0-90FB-8AA28CC835E0}"/>
    <cellStyle name="Currency 5 5 8" xfId="2740" xr:uid="{00000000-0005-0000-0000-0000660D0000}"/>
    <cellStyle name="Currency 5 5 9" xfId="2821" xr:uid="{00000000-0005-0000-0000-0000670D0000}"/>
    <cellStyle name="Currency 5 5 9 2" xfId="7045" xr:uid="{00000000-0005-0000-0000-0000680D0000}"/>
    <cellStyle name="Currency 5 5 9 2 2" xfId="23909" xr:uid="{8E1AE776-5741-40EE-8362-DF14AF76D366}"/>
    <cellStyle name="Currency 5 5 9 2 3" xfId="15480" xr:uid="{26744144-7C7B-4EF3-8F08-50CD685DEA1A}"/>
    <cellStyle name="Currency 5 5 9 2 4" xfId="32337" xr:uid="{9E889C62-8414-4158-8560-34246E1B22AD}"/>
    <cellStyle name="Currency 5 5 9 3" xfId="19691" xr:uid="{6515FB60-C253-4FA9-8B5A-BAB0E61A6562}"/>
    <cellStyle name="Currency 5 5 9 4" xfId="11262" xr:uid="{88DE665D-8B32-45A0-B16D-B3BFAA8E698B}"/>
    <cellStyle name="Currency 5 5 9 5" xfId="28120" xr:uid="{4E53D48D-7D93-4244-B9BE-D53165F111AF}"/>
    <cellStyle name="Currency 5 6" xfId="221" xr:uid="{00000000-0005-0000-0000-0000690D0000}"/>
    <cellStyle name="Currency 5 6 10" xfId="17310" xr:uid="{8B81E30B-AC66-491B-8478-0955DE48651B}"/>
    <cellStyle name="Currency 5 6 11" xfId="8881" xr:uid="{AC424AF4-5251-4174-9F50-D73B0D607E1D}"/>
    <cellStyle name="Currency 5 6 12" xfId="25739" xr:uid="{B2D5DFE0-E664-40D3-A1A6-B00BE198BDEC}"/>
    <cellStyle name="Currency 5 6 2" xfId="748" xr:uid="{00000000-0005-0000-0000-00006A0D0000}"/>
    <cellStyle name="Currency 5 6 2 2" xfId="3000" xr:uid="{00000000-0005-0000-0000-00006B0D0000}"/>
    <cellStyle name="Currency 5 6 2 2 2" xfId="7223" xr:uid="{00000000-0005-0000-0000-00006C0D0000}"/>
    <cellStyle name="Currency 5 6 2 2 2 2" xfId="24087" xr:uid="{7F2153EE-6FF9-4520-B42A-83597B29C349}"/>
    <cellStyle name="Currency 5 6 2 2 2 3" xfId="15658" xr:uid="{89F68287-F362-4678-8929-477B79E2D714}"/>
    <cellStyle name="Currency 5 6 2 2 2 4" xfId="32515" xr:uid="{D04712B1-3A80-4AF0-B967-6E1692744812}"/>
    <cellStyle name="Currency 5 6 2 2 3" xfId="19869" xr:uid="{B7405615-CDF4-4B6A-98CF-F1661D8DF225}"/>
    <cellStyle name="Currency 5 6 2 2 4" xfId="11440" xr:uid="{13BE66A6-FF05-4734-9382-C0EC8E1A00FE}"/>
    <cellStyle name="Currency 5 6 2 2 5" xfId="28298" xr:uid="{A96B8707-1494-4CBD-B5B6-651A842A11C8}"/>
    <cellStyle name="Currency 5 6 2 3" xfId="5078" xr:uid="{00000000-0005-0000-0000-00006D0D0000}"/>
    <cellStyle name="Currency 5 6 2 3 2" xfId="21942" xr:uid="{D41A193F-24DF-4DBE-AC6D-62BDCA3B0902}"/>
    <cellStyle name="Currency 5 6 2 3 3" xfId="13513" xr:uid="{2D7ADE3F-F1E6-4C0B-8B42-D5EA01C6F626}"/>
    <cellStyle name="Currency 5 6 2 3 4" xfId="30370" xr:uid="{F3534514-ABDE-4C53-B96C-354B83ACDECA}"/>
    <cellStyle name="Currency 5 6 2 4" xfId="17724" xr:uid="{16D28B93-532D-46C6-9512-5AAE48FEB2A0}"/>
    <cellStyle name="Currency 5 6 2 5" xfId="9295" xr:uid="{E136EFD1-0A93-4007-A0B7-528925C64AF0}"/>
    <cellStyle name="Currency 5 6 2 6" xfId="26153" xr:uid="{4CF44E8E-3BCF-444D-84C1-37AF8081B378}"/>
    <cellStyle name="Currency 5 6 3" xfId="1182" xr:uid="{00000000-0005-0000-0000-00006E0D0000}"/>
    <cellStyle name="Currency 5 6 3 2" xfId="3413" xr:uid="{00000000-0005-0000-0000-00006F0D0000}"/>
    <cellStyle name="Currency 5 6 3 2 2" xfId="7636" xr:uid="{00000000-0005-0000-0000-0000700D0000}"/>
    <cellStyle name="Currency 5 6 3 2 2 2" xfId="24500" xr:uid="{B009D56E-F185-4D38-9508-2FC9805A28B5}"/>
    <cellStyle name="Currency 5 6 3 2 2 3" xfId="16071" xr:uid="{0DDBAAA8-702F-4C93-8472-71BA01A87DF0}"/>
    <cellStyle name="Currency 5 6 3 2 2 4" xfId="32928" xr:uid="{B2A8C377-28E1-4B30-B929-E490C45819DF}"/>
    <cellStyle name="Currency 5 6 3 2 3" xfId="20282" xr:uid="{339BD4C0-5660-4CF7-82AC-9F33DF5CFD82}"/>
    <cellStyle name="Currency 5 6 3 2 4" xfId="11853" xr:uid="{9CB35C1C-4799-4032-B970-F3F4EB48E878}"/>
    <cellStyle name="Currency 5 6 3 2 5" xfId="28711" xr:uid="{8DA42472-4DDC-43B5-BB14-7E5E556F018C}"/>
    <cellStyle name="Currency 5 6 3 3" xfId="5491" xr:uid="{00000000-0005-0000-0000-0000710D0000}"/>
    <cellStyle name="Currency 5 6 3 3 2" xfId="22355" xr:uid="{4580FD74-7A3C-400B-9752-F48B22AC06DB}"/>
    <cellStyle name="Currency 5 6 3 3 3" xfId="13926" xr:uid="{B6AD521D-6D7F-4AFE-A842-21091B2CD220}"/>
    <cellStyle name="Currency 5 6 3 3 4" xfId="30783" xr:uid="{45A577BE-018E-43F6-8C38-A1B2912055CE}"/>
    <cellStyle name="Currency 5 6 3 4" xfId="18137" xr:uid="{DC0F2CEB-58F6-48D2-95E1-A5B18E5E7768}"/>
    <cellStyle name="Currency 5 6 3 5" xfId="9708" xr:uid="{C7F89420-F07B-4DFA-9CC0-D1DACB10732C}"/>
    <cellStyle name="Currency 5 6 3 6" xfId="26566" xr:uid="{F06D9D86-41C5-4B4A-897B-3D40634C4406}"/>
    <cellStyle name="Currency 5 6 4" xfId="1596" xr:uid="{00000000-0005-0000-0000-0000720D0000}"/>
    <cellStyle name="Currency 5 6 4 2" xfId="3826" xr:uid="{00000000-0005-0000-0000-0000730D0000}"/>
    <cellStyle name="Currency 5 6 4 2 2" xfId="8049" xr:uid="{00000000-0005-0000-0000-0000740D0000}"/>
    <cellStyle name="Currency 5 6 4 2 2 2" xfId="24913" xr:uid="{EA2A8B09-5B8C-4AEB-95F9-A1CD766813ED}"/>
    <cellStyle name="Currency 5 6 4 2 2 3" xfId="16484" xr:uid="{E78E23C8-3B67-4390-9C30-ED6B135D19C2}"/>
    <cellStyle name="Currency 5 6 4 2 2 4" xfId="33341" xr:uid="{B15288F9-752A-4BAA-9E35-14F8D7A161B8}"/>
    <cellStyle name="Currency 5 6 4 2 3" xfId="20695" xr:uid="{20EE85F1-D09F-4512-87D1-880CCB046C8F}"/>
    <cellStyle name="Currency 5 6 4 2 4" xfId="12266" xr:uid="{ED0F6D84-2968-441A-BFBC-014857EC964A}"/>
    <cellStyle name="Currency 5 6 4 2 5" xfId="29124" xr:uid="{DDC5ED99-F6AB-4436-A8B8-DAAD5A35893A}"/>
    <cellStyle name="Currency 5 6 4 3" xfId="5904" xr:uid="{00000000-0005-0000-0000-0000750D0000}"/>
    <cellStyle name="Currency 5 6 4 3 2" xfId="22768" xr:uid="{9AB22701-5FF7-4F58-B7C2-6DC13122571B}"/>
    <cellStyle name="Currency 5 6 4 3 3" xfId="14339" xr:uid="{62E56CDB-447F-4B49-8885-829907B804F7}"/>
    <cellStyle name="Currency 5 6 4 3 4" xfId="31196" xr:uid="{316E64A9-93C3-41BC-A3DB-ED8517AC41B1}"/>
    <cellStyle name="Currency 5 6 4 4" xfId="18550" xr:uid="{0517507A-2A1F-49D2-804E-F00898B8238E}"/>
    <cellStyle name="Currency 5 6 4 5" xfId="10121" xr:uid="{88DFCC32-E5FC-4A7B-8DA7-8683A766250F}"/>
    <cellStyle name="Currency 5 6 4 6" xfId="26979" xr:uid="{30D54679-ACCB-4C28-809F-CFB9866E5007}"/>
    <cellStyle name="Currency 5 6 5" xfId="2010" xr:uid="{00000000-0005-0000-0000-0000760D0000}"/>
    <cellStyle name="Currency 5 6 5 2" xfId="4239" xr:uid="{00000000-0005-0000-0000-0000770D0000}"/>
    <cellStyle name="Currency 5 6 5 2 2" xfId="8462" xr:uid="{00000000-0005-0000-0000-0000780D0000}"/>
    <cellStyle name="Currency 5 6 5 2 2 2" xfId="25326" xr:uid="{B73E0698-AE65-4B47-A4C4-42B93C84E19A}"/>
    <cellStyle name="Currency 5 6 5 2 2 3" xfId="16897" xr:uid="{07369844-AC37-4361-A0FE-229834B4A6CE}"/>
    <cellStyle name="Currency 5 6 5 2 2 4" xfId="33754" xr:uid="{35F1AC10-2BFA-4592-9CB1-CBE4CDE59294}"/>
    <cellStyle name="Currency 5 6 5 2 3" xfId="21108" xr:uid="{884AF196-30AE-4430-A325-48DED63A0DEB}"/>
    <cellStyle name="Currency 5 6 5 2 4" xfId="12679" xr:uid="{F179C1A8-77F2-4033-BC53-B1B16766BDBA}"/>
    <cellStyle name="Currency 5 6 5 2 5" xfId="29537" xr:uid="{794A0A96-20D0-40E1-A4B0-633615329D57}"/>
    <cellStyle name="Currency 5 6 5 3" xfId="6317" xr:uid="{00000000-0005-0000-0000-0000790D0000}"/>
    <cellStyle name="Currency 5 6 5 3 2" xfId="23181" xr:uid="{1E0A665C-B1DD-405C-82D3-97FB751B96BC}"/>
    <cellStyle name="Currency 5 6 5 3 3" xfId="14752" xr:uid="{566C3AF9-0D64-4B33-B5C2-E9FB0275493D}"/>
    <cellStyle name="Currency 5 6 5 3 4" xfId="31609" xr:uid="{07C0F7A9-3AB5-4FF7-8C34-3D0D4493A370}"/>
    <cellStyle name="Currency 5 6 5 4" xfId="18963" xr:uid="{576B0C8E-CE72-4EC6-B0A2-4A5D7CCB98D3}"/>
    <cellStyle name="Currency 5 6 5 5" xfId="10534" xr:uid="{1563A97A-E76F-46B7-84CF-954EFD3B0409}"/>
    <cellStyle name="Currency 5 6 5 6" xfId="27392" xr:uid="{426D8A4A-1B85-4739-9660-7B954980B456}"/>
    <cellStyle name="Currency 5 6 6" xfId="2445" xr:uid="{00000000-0005-0000-0000-00007A0D0000}"/>
    <cellStyle name="Currency 5 6 6 2" xfId="6730" xr:uid="{00000000-0005-0000-0000-00007B0D0000}"/>
    <cellStyle name="Currency 5 6 6 2 2" xfId="23594" xr:uid="{22102232-4B83-477C-92F8-7421F8FF5687}"/>
    <cellStyle name="Currency 5 6 6 2 3" xfId="15165" xr:uid="{A95D9E03-8A2A-450F-A8F7-818E001516DC}"/>
    <cellStyle name="Currency 5 6 6 2 4" xfId="32022" xr:uid="{A790FBFE-EBA6-4AB9-AD4D-5B7392ECE291}"/>
    <cellStyle name="Currency 5 6 6 3" xfId="19376" xr:uid="{51F6BFF6-6208-4957-8178-95D36F8FE2C8}"/>
    <cellStyle name="Currency 5 6 6 4" xfId="10947" xr:uid="{E11448BD-F7B3-4B97-844D-76090EF70C15}"/>
    <cellStyle name="Currency 5 6 6 5" xfId="27805" xr:uid="{4E7110B8-C7A6-4458-B1D0-DEE80D571DB0}"/>
    <cellStyle name="Currency 5 6 7" xfId="2742" xr:uid="{00000000-0005-0000-0000-00007C0D0000}"/>
    <cellStyle name="Currency 5 6 8" xfId="2823" xr:uid="{00000000-0005-0000-0000-00007D0D0000}"/>
    <cellStyle name="Currency 5 6 8 2" xfId="7047" xr:uid="{00000000-0005-0000-0000-00007E0D0000}"/>
    <cellStyle name="Currency 5 6 8 2 2" xfId="23911" xr:uid="{62A3C65B-8D9F-4FF0-9E9C-9C976380F5D4}"/>
    <cellStyle name="Currency 5 6 8 2 3" xfId="15482" xr:uid="{778BB665-CF1F-4F31-A119-CCB593F44C83}"/>
    <cellStyle name="Currency 5 6 8 2 4" xfId="32339" xr:uid="{E77A95E8-F1F3-4BD3-8DFC-77E503351730}"/>
    <cellStyle name="Currency 5 6 8 3" xfId="19693" xr:uid="{104A97FB-8738-41B8-9067-73E5975D622B}"/>
    <cellStyle name="Currency 5 6 8 4" xfId="11264" xr:uid="{88921DF1-594D-415D-BDBD-77CECFA1C6A7}"/>
    <cellStyle name="Currency 5 6 8 5" xfId="28122" xr:uid="{FB9F2750-C0A6-4E80-81C8-7086ACC19ED7}"/>
    <cellStyle name="Currency 5 6 9" xfId="4664" xr:uid="{00000000-0005-0000-0000-00007F0D0000}"/>
    <cellStyle name="Currency 5 6 9 2" xfId="21528" xr:uid="{B0D0FD16-9226-43C4-BC3E-B14422FA00FC}"/>
    <cellStyle name="Currency 5 6 9 3" xfId="13099" xr:uid="{D53030B5-4020-4D68-8ED0-75BC1E7340EB}"/>
    <cellStyle name="Currency 5 6 9 4" xfId="29956" xr:uid="{00539E9A-F45B-4F48-8AC2-7AFDDD734AE2}"/>
    <cellStyle name="Currency 5 7" xfId="222" xr:uid="{00000000-0005-0000-0000-0000800D0000}"/>
    <cellStyle name="Currency 5 7 10" xfId="17311" xr:uid="{D5EE0654-D84D-49A7-A5ED-A9145968CEB4}"/>
    <cellStyle name="Currency 5 7 11" xfId="8882" xr:uid="{E5DF19C9-8568-4B3F-B750-011E393785E5}"/>
    <cellStyle name="Currency 5 7 12" xfId="25740" xr:uid="{F9F8BA4A-4C35-4C9A-BF6B-154DE150EA10}"/>
    <cellStyle name="Currency 5 7 2" xfId="749" xr:uid="{00000000-0005-0000-0000-0000810D0000}"/>
    <cellStyle name="Currency 5 7 2 2" xfId="3001" xr:uid="{00000000-0005-0000-0000-0000820D0000}"/>
    <cellStyle name="Currency 5 7 2 2 2" xfId="7224" xr:uid="{00000000-0005-0000-0000-0000830D0000}"/>
    <cellStyle name="Currency 5 7 2 2 2 2" xfId="24088" xr:uid="{C801B523-E84E-4B27-B200-E692D5938943}"/>
    <cellStyle name="Currency 5 7 2 2 2 3" xfId="15659" xr:uid="{F2E70762-7769-4E5F-A867-159645CBAE48}"/>
    <cellStyle name="Currency 5 7 2 2 2 4" xfId="32516" xr:uid="{7DC07391-46A1-4EEC-9025-0F825570635B}"/>
    <cellStyle name="Currency 5 7 2 2 3" xfId="19870" xr:uid="{0286623D-D08F-491C-A509-8C516665633E}"/>
    <cellStyle name="Currency 5 7 2 2 4" xfId="11441" xr:uid="{E019FDAA-BBBF-44C8-B5B8-C40CC6E65289}"/>
    <cellStyle name="Currency 5 7 2 2 5" xfId="28299" xr:uid="{D1C48B9E-779F-4AEC-A4DD-C90467728616}"/>
    <cellStyle name="Currency 5 7 2 3" xfId="5079" xr:uid="{00000000-0005-0000-0000-0000840D0000}"/>
    <cellStyle name="Currency 5 7 2 3 2" xfId="21943" xr:uid="{18263B7C-B575-47ED-8435-E92A9B425FB5}"/>
    <cellStyle name="Currency 5 7 2 3 3" xfId="13514" xr:uid="{C4ECB5FF-2444-4FDB-88BE-992DC3B16B7B}"/>
    <cellStyle name="Currency 5 7 2 3 4" xfId="30371" xr:uid="{9F1DA657-EA58-4015-857C-56C04E999A74}"/>
    <cellStyle name="Currency 5 7 2 4" xfId="17725" xr:uid="{4A595E3C-8F02-4BCA-98FC-0D8C1A1591F5}"/>
    <cellStyle name="Currency 5 7 2 5" xfId="9296" xr:uid="{780C7C9E-E968-4D79-9433-51B0E50FF833}"/>
    <cellStyle name="Currency 5 7 2 6" xfId="26154" xr:uid="{38D1EE7C-48F9-4591-A766-B2BA0559CC50}"/>
    <cellStyle name="Currency 5 7 3" xfId="1183" xr:uid="{00000000-0005-0000-0000-0000850D0000}"/>
    <cellStyle name="Currency 5 7 3 2" xfId="3414" xr:uid="{00000000-0005-0000-0000-0000860D0000}"/>
    <cellStyle name="Currency 5 7 3 2 2" xfId="7637" xr:uid="{00000000-0005-0000-0000-0000870D0000}"/>
    <cellStyle name="Currency 5 7 3 2 2 2" xfId="24501" xr:uid="{2D4F3E2F-0062-4A6B-80D5-EFAE0A4FAAC2}"/>
    <cellStyle name="Currency 5 7 3 2 2 3" xfId="16072" xr:uid="{35869E0B-C4D6-473B-BA8C-CAABAC900FF3}"/>
    <cellStyle name="Currency 5 7 3 2 2 4" xfId="32929" xr:uid="{19824578-BB32-4579-BF33-17BD43F0D04D}"/>
    <cellStyle name="Currency 5 7 3 2 3" xfId="20283" xr:uid="{ED2003B6-C761-4FCB-8437-7DD6DC632595}"/>
    <cellStyle name="Currency 5 7 3 2 4" xfId="11854" xr:uid="{2CCB8995-F8AB-4467-8DB1-9CE0F518E6A2}"/>
    <cellStyle name="Currency 5 7 3 2 5" xfId="28712" xr:uid="{813D6572-8216-4F09-984A-A9378490E0C6}"/>
    <cellStyle name="Currency 5 7 3 3" xfId="5492" xr:uid="{00000000-0005-0000-0000-0000880D0000}"/>
    <cellStyle name="Currency 5 7 3 3 2" xfId="22356" xr:uid="{F47E4616-AE32-4A6E-A942-D45B7D0508A4}"/>
    <cellStyle name="Currency 5 7 3 3 3" xfId="13927" xr:uid="{65A93624-5EE6-4818-9107-34804C344FC4}"/>
    <cellStyle name="Currency 5 7 3 3 4" xfId="30784" xr:uid="{39DE5165-B663-4315-B1EF-4FE4052FD87D}"/>
    <cellStyle name="Currency 5 7 3 4" xfId="18138" xr:uid="{CB2832BC-7347-448A-98AB-3B4034DCB383}"/>
    <cellStyle name="Currency 5 7 3 5" xfId="9709" xr:uid="{3EC95216-ABFE-47E2-BB75-2E0E9AAA5ED0}"/>
    <cellStyle name="Currency 5 7 3 6" xfId="26567" xr:uid="{5528B2A6-A0E5-4728-8E56-AEE4A3002973}"/>
    <cellStyle name="Currency 5 7 4" xfId="1597" xr:uid="{00000000-0005-0000-0000-0000890D0000}"/>
    <cellStyle name="Currency 5 7 4 2" xfId="3827" xr:uid="{00000000-0005-0000-0000-00008A0D0000}"/>
    <cellStyle name="Currency 5 7 4 2 2" xfId="8050" xr:uid="{00000000-0005-0000-0000-00008B0D0000}"/>
    <cellStyle name="Currency 5 7 4 2 2 2" xfId="24914" xr:uid="{BE9A32D5-43C7-4B9E-8AE5-A59427696DB7}"/>
    <cellStyle name="Currency 5 7 4 2 2 3" xfId="16485" xr:uid="{EB0BAAD7-88E8-4AD0-859A-502B84766F38}"/>
    <cellStyle name="Currency 5 7 4 2 2 4" xfId="33342" xr:uid="{733BBA14-4710-4707-9968-969EA43FAC9D}"/>
    <cellStyle name="Currency 5 7 4 2 3" xfId="20696" xr:uid="{8E77BEFE-6BCE-474E-BA90-7BF6B0B3090D}"/>
    <cellStyle name="Currency 5 7 4 2 4" xfId="12267" xr:uid="{3937E572-C7BF-4C45-BE02-C23304302847}"/>
    <cellStyle name="Currency 5 7 4 2 5" xfId="29125" xr:uid="{7CD7FBAE-9E90-49F7-B355-B3415345CEFC}"/>
    <cellStyle name="Currency 5 7 4 3" xfId="5905" xr:uid="{00000000-0005-0000-0000-00008C0D0000}"/>
    <cellStyle name="Currency 5 7 4 3 2" xfId="22769" xr:uid="{A71DD7D2-F4A7-4169-BAAA-7312DA13F343}"/>
    <cellStyle name="Currency 5 7 4 3 3" xfId="14340" xr:uid="{49064B4B-1CFF-4DB3-84C0-DA5D9FC314F3}"/>
    <cellStyle name="Currency 5 7 4 3 4" xfId="31197" xr:uid="{E01BFC79-D40F-4DCC-B85E-AE50EC5E4848}"/>
    <cellStyle name="Currency 5 7 4 4" xfId="18551" xr:uid="{63CC9DA5-1B86-4F4B-983A-B5E01310389F}"/>
    <cellStyle name="Currency 5 7 4 5" xfId="10122" xr:uid="{62C42C7C-7593-4C12-BB6E-D471EFA1DF98}"/>
    <cellStyle name="Currency 5 7 4 6" xfId="26980" xr:uid="{614C727C-DFD9-4765-BB88-15DAE4093DDB}"/>
    <cellStyle name="Currency 5 7 5" xfId="2011" xr:uid="{00000000-0005-0000-0000-00008D0D0000}"/>
    <cellStyle name="Currency 5 7 5 2" xfId="4240" xr:uid="{00000000-0005-0000-0000-00008E0D0000}"/>
    <cellStyle name="Currency 5 7 5 2 2" xfId="8463" xr:uid="{00000000-0005-0000-0000-00008F0D0000}"/>
    <cellStyle name="Currency 5 7 5 2 2 2" xfId="25327" xr:uid="{75982DF5-768F-47FE-B5F0-197E28DAE429}"/>
    <cellStyle name="Currency 5 7 5 2 2 3" xfId="16898" xr:uid="{468D3856-9F25-4B9E-A47D-400BDDC5E226}"/>
    <cellStyle name="Currency 5 7 5 2 2 4" xfId="33755" xr:uid="{D5E7A691-6B9B-457B-BE42-48CED7DB3EFF}"/>
    <cellStyle name="Currency 5 7 5 2 3" xfId="21109" xr:uid="{C8268EB9-81BC-418C-8747-638F35380C59}"/>
    <cellStyle name="Currency 5 7 5 2 4" xfId="12680" xr:uid="{B63F9928-FDEC-4900-AC55-841C1FCB996D}"/>
    <cellStyle name="Currency 5 7 5 2 5" xfId="29538" xr:uid="{B8D3160C-0A56-46A3-B3CC-9276410A7C92}"/>
    <cellStyle name="Currency 5 7 5 3" xfId="6318" xr:uid="{00000000-0005-0000-0000-0000900D0000}"/>
    <cellStyle name="Currency 5 7 5 3 2" xfId="23182" xr:uid="{8FB3DF09-F951-4EBC-8C31-870DF2FD1CAB}"/>
    <cellStyle name="Currency 5 7 5 3 3" xfId="14753" xr:uid="{A3C5FBDC-8242-464C-AEEB-6CF761A4A1DB}"/>
    <cellStyle name="Currency 5 7 5 3 4" xfId="31610" xr:uid="{49D89913-BD72-4B05-AB6A-F8EE766D78BC}"/>
    <cellStyle name="Currency 5 7 5 4" xfId="18964" xr:uid="{2FABED79-2A3C-4E8B-BDBF-C5C483E32F41}"/>
    <cellStyle name="Currency 5 7 5 5" xfId="10535" xr:uid="{A8FF1C8B-DD8F-40B6-82B2-AF9ADA009FFC}"/>
    <cellStyle name="Currency 5 7 5 6" xfId="27393" xr:uid="{BFB2A7AC-FDAA-485B-B772-84721D50FB6A}"/>
    <cellStyle name="Currency 5 7 6" xfId="2446" xr:uid="{00000000-0005-0000-0000-0000910D0000}"/>
    <cellStyle name="Currency 5 7 6 2" xfId="6731" xr:uid="{00000000-0005-0000-0000-0000920D0000}"/>
    <cellStyle name="Currency 5 7 6 2 2" xfId="23595" xr:uid="{DD0C44D0-6FA0-422C-AE9E-74488478B391}"/>
    <cellStyle name="Currency 5 7 6 2 3" xfId="15166" xr:uid="{822F274F-F1F0-4F33-88D6-BDEBE388AB2B}"/>
    <cellStyle name="Currency 5 7 6 2 4" xfId="32023" xr:uid="{7F9F3A11-7F36-42D0-835F-BC46C03593A6}"/>
    <cellStyle name="Currency 5 7 6 3" xfId="19377" xr:uid="{618C9937-A959-41E2-895F-1F489CD3BE89}"/>
    <cellStyle name="Currency 5 7 6 4" xfId="10948" xr:uid="{6542D446-6035-4159-8DB3-8FAC5FBB2D66}"/>
    <cellStyle name="Currency 5 7 6 5" xfId="27806" xr:uid="{FA501965-38A5-4D49-AB01-5963B115ADAF}"/>
    <cellStyle name="Currency 5 7 7" xfId="2743" xr:uid="{00000000-0005-0000-0000-0000930D0000}"/>
    <cellStyle name="Currency 5 7 8" xfId="2824" xr:uid="{00000000-0005-0000-0000-0000940D0000}"/>
    <cellStyle name="Currency 5 7 8 2" xfId="7048" xr:uid="{00000000-0005-0000-0000-0000950D0000}"/>
    <cellStyle name="Currency 5 7 8 2 2" xfId="23912" xr:uid="{D1F509A5-098A-4BA7-B3A6-8D09597F9E6C}"/>
    <cellStyle name="Currency 5 7 8 2 3" xfId="15483" xr:uid="{60AE2D39-658C-4B10-B237-930BDDB1ABF1}"/>
    <cellStyle name="Currency 5 7 8 2 4" xfId="32340" xr:uid="{2BDB0A0B-A88C-4E68-89D5-DE3ECD3F2956}"/>
    <cellStyle name="Currency 5 7 8 3" xfId="19694" xr:uid="{09383464-DF65-40AE-80D2-1525690DBB31}"/>
    <cellStyle name="Currency 5 7 8 4" xfId="11265" xr:uid="{62383AD6-3E56-4DC8-B1B9-F871EA89FEEA}"/>
    <cellStyle name="Currency 5 7 8 5" xfId="28123" xr:uid="{71687B73-89D7-4FC4-ABE8-A275F5514576}"/>
    <cellStyle name="Currency 5 7 9" xfId="4665" xr:uid="{00000000-0005-0000-0000-0000960D0000}"/>
    <cellStyle name="Currency 5 7 9 2" xfId="21529" xr:uid="{2C51BE72-E642-4DDB-B32C-A072239470BD}"/>
    <cellStyle name="Currency 5 7 9 3" xfId="13100" xr:uid="{F87E5385-9E08-4DEF-B168-E898D37222A6}"/>
    <cellStyle name="Currency 5 7 9 4" xfId="29957" xr:uid="{2F80B065-E2CA-4BB5-9378-256E79666575}"/>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0 2 2" xfId="23596" xr:uid="{AC848402-14A1-444B-95C2-F73721900A4E}"/>
    <cellStyle name="Normal 12 10 2 3" xfId="15167" xr:uid="{180BF263-1E5A-47E9-B1B0-6B649351C694}"/>
    <cellStyle name="Normal 12 10 2 4" xfId="32024" xr:uid="{82A1B2D2-4D1A-43E1-93E0-9D14C8B266AA}"/>
    <cellStyle name="Normal 12 10 3" xfId="19378" xr:uid="{65BA936B-3145-4D6B-9417-8A24C3D5077E}"/>
    <cellStyle name="Normal 12 10 4" xfId="10949" xr:uid="{5AA50D72-8522-4870-91F1-D2F73A82602C}"/>
    <cellStyle name="Normal 12 10 5" xfId="27807" xr:uid="{B56B8A09-01BB-4388-975C-21ED859FC0E6}"/>
    <cellStyle name="Normal 12 11" xfId="4666" xr:uid="{00000000-0005-0000-0000-0000CC0D0000}"/>
    <cellStyle name="Normal 12 11 2" xfId="21530" xr:uid="{31FA5C9C-3205-47AB-A82F-881CFA5D2B04}"/>
    <cellStyle name="Normal 12 11 3" xfId="13101" xr:uid="{48AF9001-3284-41BC-B23E-5F1F1F7ED5CA}"/>
    <cellStyle name="Normal 12 11 4" xfId="29958" xr:uid="{048F009F-8248-4470-B6C6-B8FEDA84A509}"/>
    <cellStyle name="Normal 12 12" xfId="17312" xr:uid="{14A7A1C2-55CF-41B5-944F-A223D957EBB0}"/>
    <cellStyle name="Normal 12 13" xfId="8883" xr:uid="{ED8E042D-669D-420A-91C0-9843E628DBB9}"/>
    <cellStyle name="Normal 12 14" xfId="25741" xr:uid="{201DF619-FEF8-496C-B508-F76E2EF2FF32}"/>
    <cellStyle name="Normal 12 2" xfId="260" xr:uid="{00000000-0005-0000-0000-0000CD0D0000}"/>
    <cellStyle name="Normal 12 2 10" xfId="17313" xr:uid="{D654BE11-4191-46E5-A37F-4224FC0FF997}"/>
    <cellStyle name="Normal 12 2 11" xfId="8884" xr:uid="{2E6DB630-8FFA-4235-B701-852FADD2B571}"/>
    <cellStyle name="Normal 12 2 12" xfId="25742" xr:uid="{E4885F26-8231-4752-88B6-E97F3D774515}"/>
    <cellStyle name="Normal 12 2 2" xfId="261" xr:uid="{00000000-0005-0000-0000-0000CE0D0000}"/>
    <cellStyle name="Normal 12 2 2 10" xfId="8885" xr:uid="{5618710D-5CDB-42A6-8140-3C56A3C8815C}"/>
    <cellStyle name="Normal 12 2 2 11" xfId="25743" xr:uid="{140FD8E8-F256-4215-B527-9EE9596E546D}"/>
    <cellStyle name="Normal 12 2 2 2" xfId="262" xr:uid="{00000000-0005-0000-0000-0000CF0D0000}"/>
    <cellStyle name="Normal 12 2 2 2 10" xfId="25744" xr:uid="{30837D9E-D8C6-4AAC-B8DF-2EC0ACB57D48}"/>
    <cellStyle name="Normal 12 2 2 2 2" xfId="764" xr:uid="{00000000-0005-0000-0000-0000D00D0000}"/>
    <cellStyle name="Normal 12 2 2 2 2 2" xfId="3005" xr:uid="{00000000-0005-0000-0000-0000D10D0000}"/>
    <cellStyle name="Normal 12 2 2 2 2 2 2" xfId="7228" xr:uid="{00000000-0005-0000-0000-0000D20D0000}"/>
    <cellStyle name="Normal 12 2 2 2 2 2 2 2" xfId="24092" xr:uid="{79409581-7FDF-4C50-9B4C-0607460F3E45}"/>
    <cellStyle name="Normal 12 2 2 2 2 2 2 3" xfId="15663" xr:uid="{B14A0430-13B4-47A4-A8EF-862FDC58CC39}"/>
    <cellStyle name="Normal 12 2 2 2 2 2 2 4" xfId="32520" xr:uid="{4E660E41-8FD4-4386-A453-AB0D593B5CAF}"/>
    <cellStyle name="Normal 12 2 2 2 2 2 3" xfId="19874" xr:uid="{3460DA31-6427-4E70-B9D7-5B0950D196AD}"/>
    <cellStyle name="Normal 12 2 2 2 2 2 4" xfId="11445" xr:uid="{47E2BBDC-69DD-4846-8E2B-2915DCC95501}"/>
    <cellStyle name="Normal 12 2 2 2 2 2 5" xfId="28303" xr:uid="{AECFE1A7-EE65-436A-9FBA-893D16199E62}"/>
    <cellStyle name="Normal 12 2 2 2 2 3" xfId="5083" xr:uid="{00000000-0005-0000-0000-0000D30D0000}"/>
    <cellStyle name="Normal 12 2 2 2 2 3 2" xfId="21947" xr:uid="{0DA19113-284E-469D-A361-680A9DB195D0}"/>
    <cellStyle name="Normal 12 2 2 2 2 3 3" xfId="13518" xr:uid="{5F112CFD-04FF-4AAF-87F9-297560A9AA5A}"/>
    <cellStyle name="Normal 12 2 2 2 2 3 4" xfId="30375" xr:uid="{0DEEDA51-DA93-4F67-B37E-196AD85E45ED}"/>
    <cellStyle name="Normal 12 2 2 2 2 4" xfId="17729" xr:uid="{3D531B13-8E4F-42B5-83E4-88C90EC403E0}"/>
    <cellStyle name="Normal 12 2 2 2 2 5" xfId="9300" xr:uid="{0AF45D98-FD86-4E79-B784-D3CFCAB0237C}"/>
    <cellStyle name="Normal 12 2 2 2 2 6" xfId="26158" xr:uid="{CE634726-1DA6-49A1-BDBE-19422AC93091}"/>
    <cellStyle name="Normal 12 2 2 2 3" xfId="1187" xr:uid="{00000000-0005-0000-0000-0000D40D0000}"/>
    <cellStyle name="Normal 12 2 2 2 3 2" xfId="3418" xr:uid="{00000000-0005-0000-0000-0000D50D0000}"/>
    <cellStyle name="Normal 12 2 2 2 3 2 2" xfId="7641" xr:uid="{00000000-0005-0000-0000-0000D60D0000}"/>
    <cellStyle name="Normal 12 2 2 2 3 2 2 2" xfId="24505" xr:uid="{7769D3BE-034A-4C30-AEAF-31815C1759C0}"/>
    <cellStyle name="Normal 12 2 2 2 3 2 2 3" xfId="16076" xr:uid="{8974E223-F577-484B-B633-B17E8869DFB7}"/>
    <cellStyle name="Normal 12 2 2 2 3 2 2 4" xfId="32933" xr:uid="{0B46F529-86F4-4E6E-959E-2A6F174349F3}"/>
    <cellStyle name="Normal 12 2 2 2 3 2 3" xfId="20287" xr:uid="{0299C054-55CA-44F7-A310-94352B99885B}"/>
    <cellStyle name="Normal 12 2 2 2 3 2 4" xfId="11858" xr:uid="{C7A908C6-CF44-4985-A3F4-13B62D7BAE73}"/>
    <cellStyle name="Normal 12 2 2 2 3 2 5" xfId="28716" xr:uid="{36AFBCE3-7BBA-4CFD-B452-D769B62CB182}"/>
    <cellStyle name="Normal 12 2 2 2 3 3" xfId="5496" xr:uid="{00000000-0005-0000-0000-0000D70D0000}"/>
    <cellStyle name="Normal 12 2 2 2 3 3 2" xfId="22360" xr:uid="{FF326768-8B95-47AE-A268-EE5D62E42135}"/>
    <cellStyle name="Normal 12 2 2 2 3 3 3" xfId="13931" xr:uid="{26C7572E-5810-460C-B39F-7CE6E2259223}"/>
    <cellStyle name="Normal 12 2 2 2 3 3 4" xfId="30788" xr:uid="{4CE6F163-40B7-46B2-AFA3-E16892E65BE7}"/>
    <cellStyle name="Normal 12 2 2 2 3 4" xfId="18142" xr:uid="{DC7AE04F-8CC2-4A5E-B95F-A965473DFBAC}"/>
    <cellStyle name="Normal 12 2 2 2 3 5" xfId="9713" xr:uid="{1A56C5B4-A45A-41FA-90E3-4B60ACFD6CA3}"/>
    <cellStyle name="Normal 12 2 2 2 3 6" xfId="26571" xr:uid="{317E2E1C-9578-4C7B-97B5-D00F33B0A540}"/>
    <cellStyle name="Normal 12 2 2 2 4" xfId="1601" xr:uid="{00000000-0005-0000-0000-0000D80D0000}"/>
    <cellStyle name="Normal 12 2 2 2 4 2" xfId="3831" xr:uid="{00000000-0005-0000-0000-0000D90D0000}"/>
    <cellStyle name="Normal 12 2 2 2 4 2 2" xfId="8054" xr:uid="{00000000-0005-0000-0000-0000DA0D0000}"/>
    <cellStyle name="Normal 12 2 2 2 4 2 2 2" xfId="24918" xr:uid="{B4ABCB9F-3B4B-429A-A38C-E7AD903BCE9C}"/>
    <cellStyle name="Normal 12 2 2 2 4 2 2 3" xfId="16489" xr:uid="{CE8C42D7-A865-4148-AF35-96117FAA7070}"/>
    <cellStyle name="Normal 12 2 2 2 4 2 2 4" xfId="33346" xr:uid="{E6426582-6146-406B-8D03-3FC9A2FB3443}"/>
    <cellStyle name="Normal 12 2 2 2 4 2 3" xfId="20700" xr:uid="{5293EE69-11F4-4777-9B33-B44FD1F2FF1C}"/>
    <cellStyle name="Normal 12 2 2 2 4 2 4" xfId="12271" xr:uid="{3FCD006A-3551-4E02-8DE7-38B96E8DD746}"/>
    <cellStyle name="Normal 12 2 2 2 4 2 5" xfId="29129" xr:uid="{BD3090BB-6FB1-43A8-9B1B-615852CC54D7}"/>
    <cellStyle name="Normal 12 2 2 2 4 3" xfId="5909" xr:uid="{00000000-0005-0000-0000-0000DB0D0000}"/>
    <cellStyle name="Normal 12 2 2 2 4 3 2" xfId="22773" xr:uid="{D62EDC59-41F3-4DB7-AF02-0EF49BB4720B}"/>
    <cellStyle name="Normal 12 2 2 2 4 3 3" xfId="14344" xr:uid="{5B56B4FE-CF91-4CD1-B3EC-B39163CE46C5}"/>
    <cellStyle name="Normal 12 2 2 2 4 3 4" xfId="31201" xr:uid="{C3399B66-E0F5-4069-B4CA-7AA3EBD25192}"/>
    <cellStyle name="Normal 12 2 2 2 4 4" xfId="18555" xr:uid="{D0B1D40B-68F8-4553-9819-B77074FCA64B}"/>
    <cellStyle name="Normal 12 2 2 2 4 5" xfId="10126" xr:uid="{8697C50B-D01F-4C1D-9736-B210603BE184}"/>
    <cellStyle name="Normal 12 2 2 2 4 6" xfId="26984" xr:uid="{B0113D09-BD2A-492F-8795-C016F76DD219}"/>
    <cellStyle name="Normal 12 2 2 2 5" xfId="2015" xr:uid="{00000000-0005-0000-0000-0000DC0D0000}"/>
    <cellStyle name="Normal 12 2 2 2 5 2" xfId="4244" xr:uid="{00000000-0005-0000-0000-0000DD0D0000}"/>
    <cellStyle name="Normal 12 2 2 2 5 2 2" xfId="8467" xr:uid="{00000000-0005-0000-0000-0000DE0D0000}"/>
    <cellStyle name="Normal 12 2 2 2 5 2 2 2" xfId="25331" xr:uid="{581B9A55-8E7B-4554-B938-83C38F2823C0}"/>
    <cellStyle name="Normal 12 2 2 2 5 2 2 3" xfId="16902" xr:uid="{190D5E7D-F081-44A7-ADE1-E117F9150EE8}"/>
    <cellStyle name="Normal 12 2 2 2 5 2 2 4" xfId="33759" xr:uid="{082D094A-53A7-4324-86BB-64758FAEAD9C}"/>
    <cellStyle name="Normal 12 2 2 2 5 2 3" xfId="21113" xr:uid="{F0760A65-4395-4F46-84A7-4305490B7822}"/>
    <cellStyle name="Normal 12 2 2 2 5 2 4" xfId="12684" xr:uid="{1B23AF69-4536-4E8F-9BB5-2629229A8C08}"/>
    <cellStyle name="Normal 12 2 2 2 5 2 5" xfId="29542" xr:uid="{F455A335-3242-4A9C-AC0C-5BF7AE0E7ED2}"/>
    <cellStyle name="Normal 12 2 2 2 5 3" xfId="6322" xr:uid="{00000000-0005-0000-0000-0000DF0D0000}"/>
    <cellStyle name="Normal 12 2 2 2 5 3 2" xfId="23186" xr:uid="{FA80720E-D952-41E4-ACBE-4439392E6064}"/>
    <cellStyle name="Normal 12 2 2 2 5 3 3" xfId="14757" xr:uid="{2B04CD3F-ED28-4CB5-9951-836A1F4AA124}"/>
    <cellStyle name="Normal 12 2 2 2 5 3 4" xfId="31614" xr:uid="{A9B8D30C-742C-4E6C-BEF5-B7A23BBA00CA}"/>
    <cellStyle name="Normal 12 2 2 2 5 4" xfId="18968" xr:uid="{825DB84A-2E73-4526-901A-0C7644C1D3C9}"/>
    <cellStyle name="Normal 12 2 2 2 5 5" xfId="10539" xr:uid="{4506CB3C-86E8-4958-B034-6877970DA7F3}"/>
    <cellStyle name="Normal 12 2 2 2 5 6" xfId="27397" xr:uid="{82ECD027-738D-4AEA-85E8-BB5DEF92478C}"/>
    <cellStyle name="Normal 12 2 2 2 6" xfId="2451" xr:uid="{00000000-0005-0000-0000-0000E00D0000}"/>
    <cellStyle name="Normal 12 2 2 2 6 2" xfId="6735" xr:uid="{00000000-0005-0000-0000-0000E10D0000}"/>
    <cellStyle name="Normal 12 2 2 2 6 2 2" xfId="23599" xr:uid="{DED71897-2CE9-4691-95DC-73D022E32ADA}"/>
    <cellStyle name="Normal 12 2 2 2 6 2 3" xfId="15170" xr:uid="{608CDF30-57B5-4EBA-928B-7D500A5B59FE}"/>
    <cellStyle name="Normal 12 2 2 2 6 2 4" xfId="32027" xr:uid="{B34E3E16-FD81-46DB-A0EB-13553F6349B2}"/>
    <cellStyle name="Normal 12 2 2 2 6 3" xfId="19381" xr:uid="{B267DE1A-039D-4F08-8318-28D3B2456969}"/>
    <cellStyle name="Normal 12 2 2 2 6 4" xfId="10952" xr:uid="{3567E82C-D304-4788-94F8-07616B03B383}"/>
    <cellStyle name="Normal 12 2 2 2 6 5" xfId="27810" xr:uid="{D9CF555F-CD99-47C8-AFB6-527FB48E2D11}"/>
    <cellStyle name="Normal 12 2 2 2 7" xfId="4669" xr:uid="{00000000-0005-0000-0000-0000E20D0000}"/>
    <cellStyle name="Normal 12 2 2 2 7 2" xfId="21533" xr:uid="{9C4063DA-7DD9-4466-804F-4010340D4B85}"/>
    <cellStyle name="Normal 12 2 2 2 7 3" xfId="13104" xr:uid="{3A332362-415E-409E-8B20-1AD49BF1F401}"/>
    <cellStyle name="Normal 12 2 2 2 7 4" xfId="29961" xr:uid="{3E77EC31-1A33-41DA-BEB4-005B299417AD}"/>
    <cellStyle name="Normal 12 2 2 2 8" xfId="17315" xr:uid="{34945A0B-41DD-46E1-939B-82C247ED83BF}"/>
    <cellStyle name="Normal 12 2 2 2 9" xfId="8886" xr:uid="{FCC35060-776C-45FF-9AF6-239E1353AA96}"/>
    <cellStyle name="Normal 12 2 2 3" xfId="763" xr:uid="{00000000-0005-0000-0000-0000E30D0000}"/>
    <cellStyle name="Normal 12 2 2 3 2" xfId="3004" xr:uid="{00000000-0005-0000-0000-0000E40D0000}"/>
    <cellStyle name="Normal 12 2 2 3 2 2" xfId="7227" xr:uid="{00000000-0005-0000-0000-0000E50D0000}"/>
    <cellStyle name="Normal 12 2 2 3 2 2 2" xfId="24091" xr:uid="{F523DFE0-564E-4151-8519-EA67EED4C89D}"/>
    <cellStyle name="Normal 12 2 2 3 2 2 3" xfId="15662" xr:uid="{0CC89F08-140A-4893-AA52-12FC2533FB83}"/>
    <cellStyle name="Normal 12 2 2 3 2 2 4" xfId="32519" xr:uid="{5B4367DE-BDEB-485C-920A-4225D7F932CE}"/>
    <cellStyle name="Normal 12 2 2 3 2 3" xfId="19873" xr:uid="{EEADC2E8-2FE1-4176-A6E1-5BDF43FA98C8}"/>
    <cellStyle name="Normal 12 2 2 3 2 4" xfId="11444" xr:uid="{18F35A96-4C62-41F8-BC5F-E8F84373585B}"/>
    <cellStyle name="Normal 12 2 2 3 2 5" xfId="28302" xr:uid="{5939827C-C3BD-4150-BEE5-4D2506604B10}"/>
    <cellStyle name="Normal 12 2 2 3 3" xfId="5082" xr:uid="{00000000-0005-0000-0000-0000E60D0000}"/>
    <cellStyle name="Normal 12 2 2 3 3 2" xfId="21946" xr:uid="{C75C7984-1E0A-4AA3-BB1F-0EC65FE6408A}"/>
    <cellStyle name="Normal 12 2 2 3 3 3" xfId="13517" xr:uid="{0B662484-C07B-4865-93AE-FD8035B5624A}"/>
    <cellStyle name="Normal 12 2 2 3 3 4" xfId="30374" xr:uid="{DF514870-45F4-469D-B873-22ADF775BD97}"/>
    <cellStyle name="Normal 12 2 2 3 4" xfId="17728" xr:uid="{1CF3CAA1-EAEB-4862-80BE-3BEE0D715529}"/>
    <cellStyle name="Normal 12 2 2 3 5" xfId="9299" xr:uid="{8432B0F8-D5A9-46A9-9F87-861C57640D66}"/>
    <cellStyle name="Normal 12 2 2 3 6" xfId="26157" xr:uid="{87BA38D9-AD49-4A74-916C-59E7F70942F5}"/>
    <cellStyle name="Normal 12 2 2 4" xfId="1186" xr:uid="{00000000-0005-0000-0000-0000E70D0000}"/>
    <cellStyle name="Normal 12 2 2 4 2" xfId="3417" xr:uid="{00000000-0005-0000-0000-0000E80D0000}"/>
    <cellStyle name="Normal 12 2 2 4 2 2" xfId="7640" xr:uid="{00000000-0005-0000-0000-0000E90D0000}"/>
    <cellStyle name="Normal 12 2 2 4 2 2 2" xfId="24504" xr:uid="{AA8AAD78-8AFE-4FE1-9503-B20FCA133689}"/>
    <cellStyle name="Normal 12 2 2 4 2 2 3" xfId="16075" xr:uid="{BD657873-D8CB-44E0-8030-E8DB3FAC9DFE}"/>
    <cellStyle name="Normal 12 2 2 4 2 2 4" xfId="32932" xr:uid="{6A6B5A12-10CE-4C04-B271-079D9703929D}"/>
    <cellStyle name="Normal 12 2 2 4 2 3" xfId="20286" xr:uid="{DF990779-04A5-4E19-A9F3-ACB8B30BDB5A}"/>
    <cellStyle name="Normal 12 2 2 4 2 4" xfId="11857" xr:uid="{44958E06-A301-42C7-80BD-E71DBC528A5D}"/>
    <cellStyle name="Normal 12 2 2 4 2 5" xfId="28715" xr:uid="{F243727A-988A-4B03-AF56-0860B848B6C0}"/>
    <cellStyle name="Normal 12 2 2 4 3" xfId="5495" xr:uid="{00000000-0005-0000-0000-0000EA0D0000}"/>
    <cellStyle name="Normal 12 2 2 4 3 2" xfId="22359" xr:uid="{869FF07A-B431-4CFA-8FEC-C0E5BA58EBF1}"/>
    <cellStyle name="Normal 12 2 2 4 3 3" xfId="13930" xr:uid="{71B12234-8ECD-4FEB-A97C-0D4A41BAE160}"/>
    <cellStyle name="Normal 12 2 2 4 3 4" xfId="30787" xr:uid="{18A5407E-B89D-40BB-A23D-3E0FE75E7DBA}"/>
    <cellStyle name="Normal 12 2 2 4 4" xfId="18141" xr:uid="{8C1F67E4-5188-4656-A212-4BC42FB820E3}"/>
    <cellStyle name="Normal 12 2 2 4 5" xfId="9712" xr:uid="{7EC17A7A-716A-4A0B-B62D-51830147CD0C}"/>
    <cellStyle name="Normal 12 2 2 4 6" xfId="26570" xr:uid="{511A61AA-1F88-4C13-B788-7E3BD1F2F00E}"/>
    <cellStyle name="Normal 12 2 2 5" xfId="1600" xr:uid="{00000000-0005-0000-0000-0000EB0D0000}"/>
    <cellStyle name="Normal 12 2 2 5 2" xfId="3830" xr:uid="{00000000-0005-0000-0000-0000EC0D0000}"/>
    <cellStyle name="Normal 12 2 2 5 2 2" xfId="8053" xr:uid="{00000000-0005-0000-0000-0000ED0D0000}"/>
    <cellStyle name="Normal 12 2 2 5 2 2 2" xfId="24917" xr:uid="{83D910B2-A4DA-4544-8224-5DC534CFD74D}"/>
    <cellStyle name="Normal 12 2 2 5 2 2 3" xfId="16488" xr:uid="{33E7B188-7290-4A82-9CF3-AD1C3C6E5291}"/>
    <cellStyle name="Normal 12 2 2 5 2 2 4" xfId="33345" xr:uid="{F56D6318-B080-41AC-B9E2-82A031E2F05A}"/>
    <cellStyle name="Normal 12 2 2 5 2 3" xfId="20699" xr:uid="{A9294531-E6D4-4D99-98AA-D4921A7208BA}"/>
    <cellStyle name="Normal 12 2 2 5 2 4" xfId="12270" xr:uid="{C26B0503-BB8C-4930-BFCB-15F59315132E}"/>
    <cellStyle name="Normal 12 2 2 5 2 5" xfId="29128" xr:uid="{AE48109D-6F29-488E-94D0-8B67F74062D9}"/>
    <cellStyle name="Normal 12 2 2 5 3" xfId="5908" xr:uid="{00000000-0005-0000-0000-0000EE0D0000}"/>
    <cellStyle name="Normal 12 2 2 5 3 2" xfId="22772" xr:uid="{3890D8A1-698B-47D2-ABA6-9E511ED1CDFF}"/>
    <cellStyle name="Normal 12 2 2 5 3 3" xfId="14343" xr:uid="{3B04FFCD-A826-4487-BCF8-C7BDCDA1B17F}"/>
    <cellStyle name="Normal 12 2 2 5 3 4" xfId="31200" xr:uid="{FEE2637D-B3A0-4D7A-845D-664D277457E1}"/>
    <cellStyle name="Normal 12 2 2 5 4" xfId="18554" xr:uid="{8B7E32EE-9C14-4B6F-AF2E-8B13F5411898}"/>
    <cellStyle name="Normal 12 2 2 5 5" xfId="10125" xr:uid="{88365BB0-FC1D-4B5B-8052-A31A40867A28}"/>
    <cellStyle name="Normal 12 2 2 5 6" xfId="26983" xr:uid="{2AB41A7B-49F7-41D6-9C96-1EC0EF48B3E7}"/>
    <cellStyle name="Normal 12 2 2 6" xfId="2014" xr:uid="{00000000-0005-0000-0000-0000EF0D0000}"/>
    <cellStyle name="Normal 12 2 2 6 2" xfId="4243" xr:uid="{00000000-0005-0000-0000-0000F00D0000}"/>
    <cellStyle name="Normal 12 2 2 6 2 2" xfId="8466" xr:uid="{00000000-0005-0000-0000-0000F10D0000}"/>
    <cellStyle name="Normal 12 2 2 6 2 2 2" xfId="25330" xr:uid="{97A1C9A8-B8F7-4B88-9E0E-5D97503C9552}"/>
    <cellStyle name="Normal 12 2 2 6 2 2 3" xfId="16901" xr:uid="{23BBC2D2-1CCB-45F2-88BC-48DCC883AF2B}"/>
    <cellStyle name="Normal 12 2 2 6 2 2 4" xfId="33758" xr:uid="{D65179A5-CCE6-4994-BE28-7A992FF35093}"/>
    <cellStyle name="Normal 12 2 2 6 2 3" xfId="21112" xr:uid="{3C41E399-D493-42AC-9DA7-A9F14DD22962}"/>
    <cellStyle name="Normal 12 2 2 6 2 4" xfId="12683" xr:uid="{9A210C90-048B-4227-BB7E-F70E7EDC0F8E}"/>
    <cellStyle name="Normal 12 2 2 6 2 5" xfId="29541" xr:uid="{9D5071D6-E3DB-4462-86FD-807EA253658A}"/>
    <cellStyle name="Normal 12 2 2 6 3" xfId="6321" xr:uid="{00000000-0005-0000-0000-0000F20D0000}"/>
    <cellStyle name="Normal 12 2 2 6 3 2" xfId="23185" xr:uid="{F36F1824-C467-475C-8996-4E51544C8174}"/>
    <cellStyle name="Normal 12 2 2 6 3 3" xfId="14756" xr:uid="{6FF4E885-93C0-4F89-B18D-81FCFE8EB96D}"/>
    <cellStyle name="Normal 12 2 2 6 3 4" xfId="31613" xr:uid="{74E523C9-4E77-4E24-8039-875395AE8745}"/>
    <cellStyle name="Normal 12 2 2 6 4" xfId="18967" xr:uid="{D35000ED-8D0A-43EB-8D77-1B660383913A}"/>
    <cellStyle name="Normal 12 2 2 6 5" xfId="10538" xr:uid="{258573B5-BB98-42F9-A0DA-CF3FBA0236A8}"/>
    <cellStyle name="Normal 12 2 2 6 6" xfId="27396" xr:uid="{BDB4988F-6FDE-4A0B-8194-6CC1327B9A77}"/>
    <cellStyle name="Normal 12 2 2 7" xfId="2450" xr:uid="{00000000-0005-0000-0000-0000F30D0000}"/>
    <cellStyle name="Normal 12 2 2 7 2" xfId="6734" xr:uid="{00000000-0005-0000-0000-0000F40D0000}"/>
    <cellStyle name="Normal 12 2 2 7 2 2" xfId="23598" xr:uid="{11DB5FA8-280B-46B2-BE74-CD195FA2B22D}"/>
    <cellStyle name="Normal 12 2 2 7 2 3" xfId="15169" xr:uid="{F2E79136-F15B-42CD-B869-C1911B6F3EB4}"/>
    <cellStyle name="Normal 12 2 2 7 2 4" xfId="32026" xr:uid="{A0053E57-240C-4FD0-BCE9-24603B0337EF}"/>
    <cellStyle name="Normal 12 2 2 7 3" xfId="19380" xr:uid="{C6D34066-A6B6-4B61-81C8-A04A53E28729}"/>
    <cellStyle name="Normal 12 2 2 7 4" xfId="10951" xr:uid="{4209AAB9-1100-41F3-9155-05F86CFAE63A}"/>
    <cellStyle name="Normal 12 2 2 7 5" xfId="27809" xr:uid="{FB5D063E-1D57-49E1-952F-E0CD0AB6D7D4}"/>
    <cellStyle name="Normal 12 2 2 8" xfId="4668" xr:uid="{00000000-0005-0000-0000-0000F50D0000}"/>
    <cellStyle name="Normal 12 2 2 8 2" xfId="21532" xr:uid="{3A8F8350-A911-4AC3-AE23-328ACAF56D70}"/>
    <cellStyle name="Normal 12 2 2 8 3" xfId="13103" xr:uid="{A676940D-7006-4463-A3FC-841CE4A78694}"/>
    <cellStyle name="Normal 12 2 2 8 4" xfId="29960" xr:uid="{4C016697-0249-4CDF-B7F9-F9930027D50A}"/>
    <cellStyle name="Normal 12 2 2 9" xfId="17314" xr:uid="{8B7DE906-3BCC-48EC-9A5E-CC2C9D9048A3}"/>
    <cellStyle name="Normal 12 2 3" xfId="263" xr:uid="{00000000-0005-0000-0000-0000F60D0000}"/>
    <cellStyle name="Normal 12 2 3 10" xfId="25745" xr:uid="{8F298EEC-7838-449C-B58C-86BA6F03C151}"/>
    <cellStyle name="Normal 12 2 3 2" xfId="765" xr:uid="{00000000-0005-0000-0000-0000F70D0000}"/>
    <cellStyle name="Normal 12 2 3 2 2" xfId="3006" xr:uid="{00000000-0005-0000-0000-0000F80D0000}"/>
    <cellStyle name="Normal 12 2 3 2 2 2" xfId="7229" xr:uid="{00000000-0005-0000-0000-0000F90D0000}"/>
    <cellStyle name="Normal 12 2 3 2 2 2 2" xfId="24093" xr:uid="{1B9266CC-C40D-4925-9B22-FB001212457E}"/>
    <cellStyle name="Normal 12 2 3 2 2 2 3" xfId="15664" xr:uid="{CD7788FD-FAC3-4E66-9165-95D98B44DCD1}"/>
    <cellStyle name="Normal 12 2 3 2 2 2 4" xfId="32521" xr:uid="{89FA93C7-2611-481B-B6DD-C79E44F548BF}"/>
    <cellStyle name="Normal 12 2 3 2 2 3" xfId="19875" xr:uid="{14068016-231F-4077-8F94-5489BDD5707F}"/>
    <cellStyle name="Normal 12 2 3 2 2 4" xfId="11446" xr:uid="{9C26B52F-D339-4167-B10E-14A50170D61C}"/>
    <cellStyle name="Normal 12 2 3 2 2 5" xfId="28304" xr:uid="{1682D71C-460E-41B6-9375-B8F4831B5D57}"/>
    <cellStyle name="Normal 12 2 3 2 3" xfId="5084" xr:uid="{00000000-0005-0000-0000-0000FA0D0000}"/>
    <cellStyle name="Normal 12 2 3 2 3 2" xfId="21948" xr:uid="{05A9041A-4EBB-4E70-9999-A499B56B636D}"/>
    <cellStyle name="Normal 12 2 3 2 3 3" xfId="13519" xr:uid="{8C14A519-5164-433D-A3BD-DB464F7D337C}"/>
    <cellStyle name="Normal 12 2 3 2 3 4" xfId="30376" xr:uid="{D045AC0F-6E2B-4462-B7CE-8FC8BBFCB2A5}"/>
    <cellStyle name="Normal 12 2 3 2 4" xfId="17730" xr:uid="{1401842A-C18F-4D8A-95E6-4284B82829BF}"/>
    <cellStyle name="Normal 12 2 3 2 5" xfId="9301" xr:uid="{8A56417D-8372-44EF-B655-DBB2B9717954}"/>
    <cellStyle name="Normal 12 2 3 2 6" xfId="26159" xr:uid="{386C26F9-B244-4368-9B55-B4C19BF457C1}"/>
    <cellStyle name="Normal 12 2 3 3" xfId="1188" xr:uid="{00000000-0005-0000-0000-0000FB0D0000}"/>
    <cellStyle name="Normal 12 2 3 3 2" xfId="3419" xr:uid="{00000000-0005-0000-0000-0000FC0D0000}"/>
    <cellStyle name="Normal 12 2 3 3 2 2" xfId="7642" xr:uid="{00000000-0005-0000-0000-0000FD0D0000}"/>
    <cellStyle name="Normal 12 2 3 3 2 2 2" xfId="24506" xr:uid="{6BA9A221-9FA0-4D73-A483-0F58655C8176}"/>
    <cellStyle name="Normal 12 2 3 3 2 2 3" xfId="16077" xr:uid="{39E1519D-24E8-4E16-BBD8-0EB2553E69D0}"/>
    <cellStyle name="Normal 12 2 3 3 2 2 4" xfId="32934" xr:uid="{3B4F0DAF-69B3-4AC6-A615-D3A6A1E6DDD9}"/>
    <cellStyle name="Normal 12 2 3 3 2 3" xfId="20288" xr:uid="{EB3FA692-45B1-4938-830E-9CD4ED8B2027}"/>
    <cellStyle name="Normal 12 2 3 3 2 4" xfId="11859" xr:uid="{F7999DE6-9229-4512-926F-103023FB20B0}"/>
    <cellStyle name="Normal 12 2 3 3 2 5" xfId="28717" xr:uid="{43ACF082-FA81-495B-A509-629D33188D97}"/>
    <cellStyle name="Normal 12 2 3 3 3" xfId="5497" xr:uid="{00000000-0005-0000-0000-0000FE0D0000}"/>
    <cellStyle name="Normal 12 2 3 3 3 2" xfId="22361" xr:uid="{BFF02EFE-638D-40F2-B9B7-D0EC649632AC}"/>
    <cellStyle name="Normal 12 2 3 3 3 3" xfId="13932" xr:uid="{50895342-D92C-44B1-8080-1D2E0D191128}"/>
    <cellStyle name="Normal 12 2 3 3 3 4" xfId="30789" xr:uid="{42B128F6-0DAA-40EB-9DDF-DF3292CB4AF4}"/>
    <cellStyle name="Normal 12 2 3 3 4" xfId="18143" xr:uid="{F2F23A24-569E-428D-BA59-580C69BC1C6B}"/>
    <cellStyle name="Normal 12 2 3 3 5" xfId="9714" xr:uid="{35D99016-C138-4C24-8FA1-A5DFC7E245AB}"/>
    <cellStyle name="Normal 12 2 3 3 6" xfId="26572" xr:uid="{D8A78D60-9FC2-459D-8C77-71917996BE58}"/>
    <cellStyle name="Normal 12 2 3 4" xfId="1602" xr:uid="{00000000-0005-0000-0000-0000FF0D0000}"/>
    <cellStyle name="Normal 12 2 3 4 2" xfId="3832" xr:uid="{00000000-0005-0000-0000-0000000E0000}"/>
    <cellStyle name="Normal 12 2 3 4 2 2" xfId="8055" xr:uid="{00000000-0005-0000-0000-0000010E0000}"/>
    <cellStyle name="Normal 12 2 3 4 2 2 2" xfId="24919" xr:uid="{7FC3439B-1B41-433B-BCAD-48BD78AA57D8}"/>
    <cellStyle name="Normal 12 2 3 4 2 2 3" xfId="16490" xr:uid="{061F52A4-0C58-46FC-97E4-555D06BC0AF6}"/>
    <cellStyle name="Normal 12 2 3 4 2 2 4" xfId="33347" xr:uid="{AAD2E91B-37CD-40B8-8469-DD1B8E830943}"/>
    <cellStyle name="Normal 12 2 3 4 2 3" xfId="20701" xr:uid="{5D21846E-6EB7-4B09-872C-6738E7A4AB5A}"/>
    <cellStyle name="Normal 12 2 3 4 2 4" xfId="12272" xr:uid="{489C855E-FB64-4CBA-B18C-FEC765DE8920}"/>
    <cellStyle name="Normal 12 2 3 4 2 5" xfId="29130" xr:uid="{73E8D0F5-5A09-4BB2-BE1C-FF2EF6032744}"/>
    <cellStyle name="Normal 12 2 3 4 3" xfId="5910" xr:uid="{00000000-0005-0000-0000-0000020E0000}"/>
    <cellStyle name="Normal 12 2 3 4 3 2" xfId="22774" xr:uid="{830A4438-3391-440E-B9AB-AE0C162F20F7}"/>
    <cellStyle name="Normal 12 2 3 4 3 3" xfId="14345" xr:uid="{A282D590-005E-42CF-A948-50A60A8D4864}"/>
    <cellStyle name="Normal 12 2 3 4 3 4" xfId="31202" xr:uid="{BC831170-2CF7-4AF7-AA9E-F1D8D35F2BF7}"/>
    <cellStyle name="Normal 12 2 3 4 4" xfId="18556" xr:uid="{BEFE70C1-7FE1-47A1-8598-7D6646F29F36}"/>
    <cellStyle name="Normal 12 2 3 4 5" xfId="10127" xr:uid="{320EA08B-8466-4F8B-B9A2-61951FADF605}"/>
    <cellStyle name="Normal 12 2 3 4 6" xfId="26985" xr:uid="{65B5D974-100C-42EA-856A-04E716756BBC}"/>
    <cellStyle name="Normal 12 2 3 5" xfId="2016" xr:uid="{00000000-0005-0000-0000-0000030E0000}"/>
    <cellStyle name="Normal 12 2 3 5 2" xfId="4245" xr:uid="{00000000-0005-0000-0000-0000040E0000}"/>
    <cellStyle name="Normal 12 2 3 5 2 2" xfId="8468" xr:uid="{00000000-0005-0000-0000-0000050E0000}"/>
    <cellStyle name="Normal 12 2 3 5 2 2 2" xfId="25332" xr:uid="{017E4A98-08D2-4E86-9E9D-0D44FF6F4764}"/>
    <cellStyle name="Normal 12 2 3 5 2 2 3" xfId="16903" xr:uid="{7C1EB6D1-A940-43E0-A64B-EC9DC81605E0}"/>
    <cellStyle name="Normal 12 2 3 5 2 2 4" xfId="33760" xr:uid="{91B82757-BF14-4F78-BEA7-A94A907B1FEC}"/>
    <cellStyle name="Normal 12 2 3 5 2 3" xfId="21114" xr:uid="{B2E3CE97-E9EE-48B2-804B-A96EC475AC6F}"/>
    <cellStyle name="Normal 12 2 3 5 2 4" xfId="12685" xr:uid="{D97AA753-552B-46E1-9962-3B8016DEE2AD}"/>
    <cellStyle name="Normal 12 2 3 5 2 5" xfId="29543" xr:uid="{C99E5F10-58AD-4908-8404-7C77054F0FF9}"/>
    <cellStyle name="Normal 12 2 3 5 3" xfId="6323" xr:uid="{00000000-0005-0000-0000-0000060E0000}"/>
    <cellStyle name="Normal 12 2 3 5 3 2" xfId="23187" xr:uid="{77658A30-6ACD-4218-988C-870A2B9E4087}"/>
    <cellStyle name="Normal 12 2 3 5 3 3" xfId="14758" xr:uid="{FF13BBD3-7389-47E5-A776-2FF7FACAC73F}"/>
    <cellStyle name="Normal 12 2 3 5 3 4" xfId="31615" xr:uid="{4A074DE5-F769-4C97-A50B-25767B3FA294}"/>
    <cellStyle name="Normal 12 2 3 5 4" xfId="18969" xr:uid="{F5B7AF65-0EC1-4B43-8EB1-5CDDD34027E8}"/>
    <cellStyle name="Normal 12 2 3 5 5" xfId="10540" xr:uid="{27466E91-D8AE-43A7-9966-4F8D43724CA9}"/>
    <cellStyle name="Normal 12 2 3 5 6" xfId="27398" xr:uid="{FE185891-0347-465C-9CB3-2365532865D0}"/>
    <cellStyle name="Normal 12 2 3 6" xfId="2452" xr:uid="{00000000-0005-0000-0000-0000070E0000}"/>
    <cellStyle name="Normal 12 2 3 6 2" xfId="6736" xr:uid="{00000000-0005-0000-0000-0000080E0000}"/>
    <cellStyle name="Normal 12 2 3 6 2 2" xfId="23600" xr:uid="{B2B6B798-8DAC-4076-A835-22F3DF870792}"/>
    <cellStyle name="Normal 12 2 3 6 2 3" xfId="15171" xr:uid="{BC24778C-94D0-4AC8-BC20-D1B6C4720EC4}"/>
    <cellStyle name="Normal 12 2 3 6 2 4" xfId="32028" xr:uid="{DE7513BD-3315-4C7B-8234-C74EA1C51634}"/>
    <cellStyle name="Normal 12 2 3 6 3" xfId="19382" xr:uid="{E12079B9-E3FD-4E1A-9A49-047827D9915F}"/>
    <cellStyle name="Normal 12 2 3 6 4" xfId="10953" xr:uid="{98C0C9C4-5AEB-4A1F-9D47-D77366EEEC6A}"/>
    <cellStyle name="Normal 12 2 3 6 5" xfId="27811" xr:uid="{5361F7AA-FEA8-4142-AB41-E8E4DEF04742}"/>
    <cellStyle name="Normal 12 2 3 7" xfId="4670" xr:uid="{00000000-0005-0000-0000-0000090E0000}"/>
    <cellStyle name="Normal 12 2 3 7 2" xfId="21534" xr:uid="{BE00459A-0D88-4534-B25B-E9BC6C2AFD61}"/>
    <cellStyle name="Normal 12 2 3 7 3" xfId="13105" xr:uid="{84B45E54-351D-4EAA-ADCC-4BDA94DD1028}"/>
    <cellStyle name="Normal 12 2 3 7 4" xfId="29962" xr:uid="{A97D0548-B7A2-4CC2-BAFA-3C67498155CB}"/>
    <cellStyle name="Normal 12 2 3 8" xfId="17316" xr:uid="{860AB186-BCB2-453A-A048-17BC09DD7DD5}"/>
    <cellStyle name="Normal 12 2 3 9" xfId="8887" xr:uid="{B300145C-8824-48E6-B57E-63CCFEF85128}"/>
    <cellStyle name="Normal 12 2 4" xfId="762" xr:uid="{00000000-0005-0000-0000-00000A0E0000}"/>
    <cellStyle name="Normal 12 2 4 2" xfId="3003" xr:uid="{00000000-0005-0000-0000-00000B0E0000}"/>
    <cellStyle name="Normal 12 2 4 2 2" xfId="7226" xr:uid="{00000000-0005-0000-0000-00000C0E0000}"/>
    <cellStyle name="Normal 12 2 4 2 2 2" xfId="24090" xr:uid="{C9FD511D-B659-43DE-A81B-28314CBE54DD}"/>
    <cellStyle name="Normal 12 2 4 2 2 3" xfId="15661" xr:uid="{2DD5E122-71C1-42F0-A380-0F46DD0473F5}"/>
    <cellStyle name="Normal 12 2 4 2 2 4" xfId="32518" xr:uid="{D61FDED6-8996-4F55-8695-DCA143151935}"/>
    <cellStyle name="Normal 12 2 4 2 3" xfId="19872" xr:uid="{C5861D5C-94A1-40F1-82B2-0C7F936CFD78}"/>
    <cellStyle name="Normal 12 2 4 2 4" xfId="11443" xr:uid="{5237A4A3-8264-4BF3-82DB-69DAE7161BF1}"/>
    <cellStyle name="Normal 12 2 4 2 5" xfId="28301" xr:uid="{44705BE9-B6AA-42C1-B509-ECB7063BE615}"/>
    <cellStyle name="Normal 12 2 4 3" xfId="5081" xr:uid="{00000000-0005-0000-0000-00000D0E0000}"/>
    <cellStyle name="Normal 12 2 4 3 2" xfId="21945" xr:uid="{EB8933A7-3F99-4A0A-8555-DD16DFBDFED4}"/>
    <cellStyle name="Normal 12 2 4 3 3" xfId="13516" xr:uid="{340B0642-5768-44E2-8B69-1EAF3A561B74}"/>
    <cellStyle name="Normal 12 2 4 3 4" xfId="30373" xr:uid="{3370006A-3226-4871-AC74-6FC4301FD452}"/>
    <cellStyle name="Normal 12 2 4 4" xfId="17727" xr:uid="{A56C7596-A62F-4562-86E6-F70449C70A0F}"/>
    <cellStyle name="Normal 12 2 4 5" xfId="9298" xr:uid="{EA651D8D-4C22-4E24-B367-2686020B3189}"/>
    <cellStyle name="Normal 12 2 4 6" xfId="26156" xr:uid="{271289AB-9011-4377-B1D1-4D15E31C58FC}"/>
    <cellStyle name="Normal 12 2 5" xfId="1185" xr:uid="{00000000-0005-0000-0000-00000E0E0000}"/>
    <cellStyle name="Normal 12 2 5 2" xfId="3416" xr:uid="{00000000-0005-0000-0000-00000F0E0000}"/>
    <cellStyle name="Normal 12 2 5 2 2" xfId="7639" xr:uid="{00000000-0005-0000-0000-0000100E0000}"/>
    <cellStyle name="Normal 12 2 5 2 2 2" xfId="24503" xr:uid="{11185207-F4AE-4676-88C2-DB0151CCF8A3}"/>
    <cellStyle name="Normal 12 2 5 2 2 3" xfId="16074" xr:uid="{AA9DBECD-D1BD-4930-994C-8A13FFECCDFA}"/>
    <cellStyle name="Normal 12 2 5 2 2 4" xfId="32931" xr:uid="{F893008D-E611-4CA3-8E51-9B59BCDBBAC5}"/>
    <cellStyle name="Normal 12 2 5 2 3" xfId="20285" xr:uid="{D7C6D119-EE3D-4E61-86C9-73442F2EB51E}"/>
    <cellStyle name="Normal 12 2 5 2 4" xfId="11856" xr:uid="{33F6F12F-9DAD-4F9C-A2A9-155DCA0C5B48}"/>
    <cellStyle name="Normal 12 2 5 2 5" xfId="28714" xr:uid="{C0313263-611E-482A-9CE2-B043C102F9F5}"/>
    <cellStyle name="Normal 12 2 5 3" xfId="5494" xr:uid="{00000000-0005-0000-0000-0000110E0000}"/>
    <cellStyle name="Normal 12 2 5 3 2" xfId="22358" xr:uid="{5CB0733A-D883-4A88-8A72-5D62695F2BAA}"/>
    <cellStyle name="Normal 12 2 5 3 3" xfId="13929" xr:uid="{AFABDE8C-0BBA-4BEC-A512-6A398188AD45}"/>
    <cellStyle name="Normal 12 2 5 3 4" xfId="30786" xr:uid="{8573BA37-11E9-430B-A81D-C0372A3064B5}"/>
    <cellStyle name="Normal 12 2 5 4" xfId="18140" xr:uid="{ED29BAE2-9E5A-4148-9A16-AF2BF4930531}"/>
    <cellStyle name="Normal 12 2 5 5" xfId="9711" xr:uid="{FEA155E0-2EBB-4EAF-A38B-BDB67D7A672F}"/>
    <cellStyle name="Normal 12 2 5 6" xfId="26569" xr:uid="{A34027AE-DE69-4BE0-82D6-4DF60224502F}"/>
    <cellStyle name="Normal 12 2 6" xfId="1599" xr:uid="{00000000-0005-0000-0000-0000120E0000}"/>
    <cellStyle name="Normal 12 2 6 2" xfId="3829" xr:uid="{00000000-0005-0000-0000-0000130E0000}"/>
    <cellStyle name="Normal 12 2 6 2 2" xfId="8052" xr:uid="{00000000-0005-0000-0000-0000140E0000}"/>
    <cellStyle name="Normal 12 2 6 2 2 2" xfId="24916" xr:uid="{CD5FA4BE-6CB8-436C-B109-A1161E6A66C8}"/>
    <cellStyle name="Normal 12 2 6 2 2 3" xfId="16487" xr:uid="{C0314369-6249-43E2-A536-AA7028E00696}"/>
    <cellStyle name="Normal 12 2 6 2 2 4" xfId="33344" xr:uid="{80AA88B5-779B-4AF2-8D0A-0C3FED91E382}"/>
    <cellStyle name="Normal 12 2 6 2 3" xfId="20698" xr:uid="{6421B04E-91C6-41D0-A1E4-426BA7CC3DD8}"/>
    <cellStyle name="Normal 12 2 6 2 4" xfId="12269" xr:uid="{C11CEA29-FCB0-4B63-9900-B00F340689E0}"/>
    <cellStyle name="Normal 12 2 6 2 5" xfId="29127" xr:uid="{48017798-70A1-42BF-81D0-1865D447F36B}"/>
    <cellStyle name="Normal 12 2 6 3" xfId="5907" xr:uid="{00000000-0005-0000-0000-0000150E0000}"/>
    <cellStyle name="Normal 12 2 6 3 2" xfId="22771" xr:uid="{E6894DFD-8EB7-4D5B-9D53-98DEDDEE518B}"/>
    <cellStyle name="Normal 12 2 6 3 3" xfId="14342" xr:uid="{950532C4-01F0-44FC-A228-B30F94257032}"/>
    <cellStyle name="Normal 12 2 6 3 4" xfId="31199" xr:uid="{1C12C80E-4600-4CFE-847E-543688EB18A4}"/>
    <cellStyle name="Normal 12 2 6 4" xfId="18553" xr:uid="{207F0351-705D-49F2-A37E-D219B1B0FBD9}"/>
    <cellStyle name="Normal 12 2 6 5" xfId="10124" xr:uid="{63C081B7-9751-429D-88B0-DF592368D139}"/>
    <cellStyle name="Normal 12 2 6 6" xfId="26982" xr:uid="{25676334-66D1-4C7A-9434-BEED0F98B8EB}"/>
    <cellStyle name="Normal 12 2 7" xfId="2013" xr:uid="{00000000-0005-0000-0000-0000160E0000}"/>
    <cellStyle name="Normal 12 2 7 2" xfId="4242" xr:uid="{00000000-0005-0000-0000-0000170E0000}"/>
    <cellStyle name="Normal 12 2 7 2 2" xfId="8465" xr:uid="{00000000-0005-0000-0000-0000180E0000}"/>
    <cellStyle name="Normal 12 2 7 2 2 2" xfId="25329" xr:uid="{A2CFF2A6-1378-4C48-80B0-95BF8A8BED0C}"/>
    <cellStyle name="Normal 12 2 7 2 2 3" xfId="16900" xr:uid="{260C3FDD-500B-45F8-A9E2-F6FBEB947B46}"/>
    <cellStyle name="Normal 12 2 7 2 2 4" xfId="33757" xr:uid="{09E30D3E-AB29-4F40-B4E4-9E0E4CB671B6}"/>
    <cellStyle name="Normal 12 2 7 2 3" xfId="21111" xr:uid="{B2525874-3813-4988-B4A2-762345E4631B}"/>
    <cellStyle name="Normal 12 2 7 2 4" xfId="12682" xr:uid="{061BECB7-36DE-4880-89FE-FBE3D6CA2123}"/>
    <cellStyle name="Normal 12 2 7 2 5" xfId="29540" xr:uid="{DC041951-61B7-416E-899A-D0E4EA3F2C6F}"/>
    <cellStyle name="Normal 12 2 7 3" xfId="6320" xr:uid="{00000000-0005-0000-0000-0000190E0000}"/>
    <cellStyle name="Normal 12 2 7 3 2" xfId="23184" xr:uid="{8526C332-BD36-4B65-9D57-E6353B67999B}"/>
    <cellStyle name="Normal 12 2 7 3 3" xfId="14755" xr:uid="{3772573C-FC61-4C02-B674-B93CCFAEE820}"/>
    <cellStyle name="Normal 12 2 7 3 4" xfId="31612" xr:uid="{567DE290-3240-4A32-A327-CDA0349C6F9E}"/>
    <cellStyle name="Normal 12 2 7 4" xfId="18966" xr:uid="{1EC46FFC-3FE8-42E0-880F-9C94E54F846A}"/>
    <cellStyle name="Normal 12 2 7 5" xfId="10537" xr:uid="{505441FE-64D2-44A6-BF80-FEB30F7FE433}"/>
    <cellStyle name="Normal 12 2 7 6" xfId="27395" xr:uid="{CAD42A53-9C75-4408-9A45-BF48649DF920}"/>
    <cellStyle name="Normal 12 2 8" xfId="2449" xr:uid="{00000000-0005-0000-0000-00001A0E0000}"/>
    <cellStyle name="Normal 12 2 8 2" xfId="6733" xr:uid="{00000000-0005-0000-0000-00001B0E0000}"/>
    <cellStyle name="Normal 12 2 8 2 2" xfId="23597" xr:uid="{B0BBCEBC-E751-4DAD-A4B3-DACC43B1E562}"/>
    <cellStyle name="Normal 12 2 8 2 3" xfId="15168" xr:uid="{74331429-F423-46F3-AFDD-8786A5399768}"/>
    <cellStyle name="Normal 12 2 8 2 4" xfId="32025" xr:uid="{016C5DF1-1CB1-42F2-A96B-2180B83CE09B}"/>
    <cellStyle name="Normal 12 2 8 3" xfId="19379" xr:uid="{834DC290-DD61-4996-AEC3-F3368F6EA658}"/>
    <cellStyle name="Normal 12 2 8 4" xfId="10950" xr:uid="{2A35A72D-C2A1-4662-8965-8DDBE14B43C0}"/>
    <cellStyle name="Normal 12 2 8 5" xfId="27808" xr:uid="{18135A5D-1088-4243-8324-1033D19BDD06}"/>
    <cellStyle name="Normal 12 2 9" xfId="4667" xr:uid="{00000000-0005-0000-0000-00001C0E0000}"/>
    <cellStyle name="Normal 12 2 9 2" xfId="21531" xr:uid="{A6DA8B7F-9E8A-43FC-A4C7-932320F36ED8}"/>
    <cellStyle name="Normal 12 2 9 3" xfId="13102" xr:uid="{FD59E226-B40E-4A5E-AB4D-0541ECA076E9}"/>
    <cellStyle name="Normal 12 2 9 4" xfId="29959" xr:uid="{4BE27623-CC10-4852-B24D-029271D3C1DD}"/>
    <cellStyle name="Normal 12 3" xfId="264" xr:uid="{00000000-0005-0000-0000-00001D0E0000}"/>
    <cellStyle name="Normal 12 3 10" xfId="8888" xr:uid="{9A6B2FF0-94FE-4DAC-AB54-6279B656C0AD}"/>
    <cellStyle name="Normal 12 3 11" xfId="25746" xr:uid="{7AB4DE41-2261-4B5F-AF06-FF77A511BDE0}"/>
    <cellStyle name="Normal 12 3 2" xfId="265" xr:uid="{00000000-0005-0000-0000-00001E0E0000}"/>
    <cellStyle name="Normal 12 3 2 10" xfId="25747" xr:uid="{768A3947-48D1-4F24-81BB-BA502CA5F1A7}"/>
    <cellStyle name="Normal 12 3 2 2" xfId="767" xr:uid="{00000000-0005-0000-0000-00001F0E0000}"/>
    <cellStyle name="Normal 12 3 2 2 2" xfId="3008" xr:uid="{00000000-0005-0000-0000-0000200E0000}"/>
    <cellStyle name="Normal 12 3 2 2 2 2" xfId="7231" xr:uid="{00000000-0005-0000-0000-0000210E0000}"/>
    <cellStyle name="Normal 12 3 2 2 2 2 2" xfId="24095" xr:uid="{4983C4A6-DCA4-481B-B43E-DFA7841E89AA}"/>
    <cellStyle name="Normal 12 3 2 2 2 2 3" xfId="15666" xr:uid="{69F1BC1A-21FA-4F69-A7EE-EF907507E19E}"/>
    <cellStyle name="Normal 12 3 2 2 2 2 4" xfId="32523" xr:uid="{88FEE26A-990E-4047-9855-A34D2A0AEC85}"/>
    <cellStyle name="Normal 12 3 2 2 2 3" xfId="19877" xr:uid="{DF744D13-0A0E-4087-943E-49E7A995EF4D}"/>
    <cellStyle name="Normal 12 3 2 2 2 4" xfId="11448" xr:uid="{56763047-288B-48B6-BC54-31E670441F75}"/>
    <cellStyle name="Normal 12 3 2 2 2 5" xfId="28306" xr:uid="{508951A4-F0A6-40F6-BE65-63BB9089BABA}"/>
    <cellStyle name="Normal 12 3 2 2 3" xfId="5086" xr:uid="{00000000-0005-0000-0000-0000220E0000}"/>
    <cellStyle name="Normal 12 3 2 2 3 2" xfId="21950" xr:uid="{E924B5B2-2BAF-4F4C-81E9-620437DDE282}"/>
    <cellStyle name="Normal 12 3 2 2 3 3" xfId="13521" xr:uid="{32447769-7071-46F4-A9AD-DB48E5928DC1}"/>
    <cellStyle name="Normal 12 3 2 2 3 4" xfId="30378" xr:uid="{31F173FD-BBFC-4762-9EB8-1DAC70535AB0}"/>
    <cellStyle name="Normal 12 3 2 2 4" xfId="17732" xr:uid="{986FCEBE-A211-4244-B0A9-9E987BFD8A1E}"/>
    <cellStyle name="Normal 12 3 2 2 5" xfId="9303" xr:uid="{FB7AFFB7-DB89-46F2-8FE0-BD39A6DE67D0}"/>
    <cellStyle name="Normal 12 3 2 2 6" xfId="26161" xr:uid="{F2F4FA70-C000-4831-8460-80FA9A0D035A}"/>
    <cellStyle name="Normal 12 3 2 3" xfId="1190" xr:uid="{00000000-0005-0000-0000-0000230E0000}"/>
    <cellStyle name="Normal 12 3 2 3 2" xfId="3421" xr:uid="{00000000-0005-0000-0000-0000240E0000}"/>
    <cellStyle name="Normal 12 3 2 3 2 2" xfId="7644" xr:uid="{00000000-0005-0000-0000-0000250E0000}"/>
    <cellStyle name="Normal 12 3 2 3 2 2 2" xfId="24508" xr:uid="{C1BD2424-AC58-479F-9F71-AA16CAAC4DCA}"/>
    <cellStyle name="Normal 12 3 2 3 2 2 3" xfId="16079" xr:uid="{ABC0C5E6-1457-48A0-85F5-1E03F69B053B}"/>
    <cellStyle name="Normal 12 3 2 3 2 2 4" xfId="32936" xr:uid="{72B32453-95B2-4D87-87D5-728E595DFB5A}"/>
    <cellStyle name="Normal 12 3 2 3 2 3" xfId="20290" xr:uid="{FEBAF52F-46D2-4618-AF8E-8738E322775A}"/>
    <cellStyle name="Normal 12 3 2 3 2 4" xfId="11861" xr:uid="{C12C97ED-8B1A-4777-AA5A-F2928E5AC869}"/>
    <cellStyle name="Normal 12 3 2 3 2 5" xfId="28719" xr:uid="{3319596D-04AE-4981-A6AC-4203BF6C5F25}"/>
    <cellStyle name="Normal 12 3 2 3 3" xfId="5499" xr:uid="{00000000-0005-0000-0000-0000260E0000}"/>
    <cellStyle name="Normal 12 3 2 3 3 2" xfId="22363" xr:uid="{5E24397C-204C-40E6-B8D3-15675C56965E}"/>
    <cellStyle name="Normal 12 3 2 3 3 3" xfId="13934" xr:uid="{3CD91C4A-8E7B-4CDC-8228-CB0014DA0C04}"/>
    <cellStyle name="Normal 12 3 2 3 3 4" xfId="30791" xr:uid="{DAD3C4C3-F7C2-40D6-9FAF-EBC355BAA686}"/>
    <cellStyle name="Normal 12 3 2 3 4" xfId="18145" xr:uid="{FB3AAA39-A6E3-4FE8-839F-0DF1046AAA13}"/>
    <cellStyle name="Normal 12 3 2 3 5" xfId="9716" xr:uid="{C74AA429-6729-48F8-B0C0-838A68F7FC80}"/>
    <cellStyle name="Normal 12 3 2 3 6" xfId="26574" xr:uid="{05D6B16D-8CF1-4592-9D90-54CF2541D240}"/>
    <cellStyle name="Normal 12 3 2 4" xfId="1604" xr:uid="{00000000-0005-0000-0000-0000270E0000}"/>
    <cellStyle name="Normal 12 3 2 4 2" xfId="3834" xr:uid="{00000000-0005-0000-0000-0000280E0000}"/>
    <cellStyle name="Normal 12 3 2 4 2 2" xfId="8057" xr:uid="{00000000-0005-0000-0000-0000290E0000}"/>
    <cellStyle name="Normal 12 3 2 4 2 2 2" xfId="24921" xr:uid="{8DED2EEC-E351-4A04-947F-4C69B9754B77}"/>
    <cellStyle name="Normal 12 3 2 4 2 2 3" xfId="16492" xr:uid="{B06019F0-FDDE-444F-8D2A-8E7926178F12}"/>
    <cellStyle name="Normal 12 3 2 4 2 2 4" xfId="33349" xr:uid="{5C2599B3-5D40-44E6-9CF5-53A1AFFA419E}"/>
    <cellStyle name="Normal 12 3 2 4 2 3" xfId="20703" xr:uid="{D9342F05-1F69-4E51-A8BD-3B70EE594A8F}"/>
    <cellStyle name="Normal 12 3 2 4 2 4" xfId="12274" xr:uid="{694DEB5D-02AD-4105-AB4F-0A4B03F87D1D}"/>
    <cellStyle name="Normal 12 3 2 4 2 5" xfId="29132" xr:uid="{F9D610EF-0F93-46EB-8DB0-A11AAF946970}"/>
    <cellStyle name="Normal 12 3 2 4 3" xfId="5912" xr:uid="{00000000-0005-0000-0000-00002A0E0000}"/>
    <cellStyle name="Normal 12 3 2 4 3 2" xfId="22776" xr:uid="{CFB515ED-436E-48BA-AED6-29D8E3BCA4A4}"/>
    <cellStyle name="Normal 12 3 2 4 3 3" xfId="14347" xr:uid="{75675B56-3995-4630-B3D2-5A53DBBFF38D}"/>
    <cellStyle name="Normal 12 3 2 4 3 4" xfId="31204" xr:uid="{E0DE8EDE-7B8D-4B38-9791-2D363BF84EA4}"/>
    <cellStyle name="Normal 12 3 2 4 4" xfId="18558" xr:uid="{F51E901E-9CF0-4344-8B33-26C17E8990DC}"/>
    <cellStyle name="Normal 12 3 2 4 5" xfId="10129" xr:uid="{59DD8E8E-1378-468E-9FE2-A98F02AECB90}"/>
    <cellStyle name="Normal 12 3 2 4 6" xfId="26987" xr:uid="{3F4DEB20-7AAA-4C58-87E8-1BC9799DC2C0}"/>
    <cellStyle name="Normal 12 3 2 5" xfId="2018" xr:uid="{00000000-0005-0000-0000-00002B0E0000}"/>
    <cellStyle name="Normal 12 3 2 5 2" xfId="4247" xr:uid="{00000000-0005-0000-0000-00002C0E0000}"/>
    <cellStyle name="Normal 12 3 2 5 2 2" xfId="8470" xr:uid="{00000000-0005-0000-0000-00002D0E0000}"/>
    <cellStyle name="Normal 12 3 2 5 2 2 2" xfId="25334" xr:uid="{27D2B5FE-CA76-405F-9184-0C1B96D58278}"/>
    <cellStyle name="Normal 12 3 2 5 2 2 3" xfId="16905" xr:uid="{F57CE429-7EA4-4AB9-9032-11624DFE0935}"/>
    <cellStyle name="Normal 12 3 2 5 2 2 4" xfId="33762" xr:uid="{E96DFC4C-67B3-473E-9120-8A4085333AE6}"/>
    <cellStyle name="Normal 12 3 2 5 2 3" xfId="21116" xr:uid="{503A3EAA-C782-4915-B973-3FBC4EDC17FA}"/>
    <cellStyle name="Normal 12 3 2 5 2 4" xfId="12687" xr:uid="{5C8DF5A2-CE76-48BA-9C09-87AB0F110F35}"/>
    <cellStyle name="Normal 12 3 2 5 2 5" xfId="29545" xr:uid="{EBF88F4A-A853-4864-B48F-8E629321B4A7}"/>
    <cellStyle name="Normal 12 3 2 5 3" xfId="6325" xr:uid="{00000000-0005-0000-0000-00002E0E0000}"/>
    <cellStyle name="Normal 12 3 2 5 3 2" xfId="23189" xr:uid="{38FF55A0-1E07-4D98-9DA4-48E464784428}"/>
    <cellStyle name="Normal 12 3 2 5 3 3" xfId="14760" xr:uid="{95DE0D07-D062-411E-996B-0C87271170D4}"/>
    <cellStyle name="Normal 12 3 2 5 3 4" xfId="31617" xr:uid="{419FC2BB-9F72-4E78-8BF7-4C9D6D7CC3DE}"/>
    <cellStyle name="Normal 12 3 2 5 4" xfId="18971" xr:uid="{479935BC-8C0F-41F2-A1C8-C0582EA2A44E}"/>
    <cellStyle name="Normal 12 3 2 5 5" xfId="10542" xr:uid="{02D89A62-72D7-4057-96AC-9CBDF92A2024}"/>
    <cellStyle name="Normal 12 3 2 5 6" xfId="27400" xr:uid="{B32EE4F9-262B-4110-ABF6-61F94FEBAF81}"/>
    <cellStyle name="Normal 12 3 2 6" xfId="2454" xr:uid="{00000000-0005-0000-0000-00002F0E0000}"/>
    <cellStyle name="Normal 12 3 2 6 2" xfId="6738" xr:uid="{00000000-0005-0000-0000-0000300E0000}"/>
    <cellStyle name="Normal 12 3 2 6 2 2" xfId="23602" xr:uid="{0354C4CE-403E-44D6-941B-236DB2E31E3D}"/>
    <cellStyle name="Normal 12 3 2 6 2 3" xfId="15173" xr:uid="{052B895F-2173-46AB-83C4-9C841CE1F156}"/>
    <cellStyle name="Normal 12 3 2 6 2 4" xfId="32030" xr:uid="{F72C623B-DF45-4EC2-BADC-49941EC098EF}"/>
    <cellStyle name="Normal 12 3 2 6 3" xfId="19384" xr:uid="{216221BB-0FBC-421F-B635-508FF197D61D}"/>
    <cellStyle name="Normal 12 3 2 6 4" xfId="10955" xr:uid="{6D862973-4480-4DDA-8A6C-757FBD634100}"/>
    <cellStyle name="Normal 12 3 2 6 5" xfId="27813" xr:uid="{17C0982C-C23E-4A47-9CB0-88F4B5976DFD}"/>
    <cellStyle name="Normal 12 3 2 7" xfId="4672" xr:uid="{00000000-0005-0000-0000-0000310E0000}"/>
    <cellStyle name="Normal 12 3 2 7 2" xfId="21536" xr:uid="{9AFE89DE-96D3-4C53-8607-E5B035FA5F51}"/>
    <cellStyle name="Normal 12 3 2 7 3" xfId="13107" xr:uid="{EC130179-E8BB-4486-8091-B2BB4B0965A2}"/>
    <cellStyle name="Normal 12 3 2 7 4" xfId="29964" xr:uid="{0D5D035C-D501-400D-87AE-2205E3054C1D}"/>
    <cellStyle name="Normal 12 3 2 8" xfId="17318" xr:uid="{30BE7799-22D9-44DA-B4BB-B47382F3FF80}"/>
    <cellStyle name="Normal 12 3 2 9" xfId="8889" xr:uid="{AAC32BEC-1CF2-4799-B81E-4645295D49E0}"/>
    <cellStyle name="Normal 12 3 3" xfId="766" xr:uid="{00000000-0005-0000-0000-0000320E0000}"/>
    <cellStyle name="Normal 12 3 3 2" xfId="3007" xr:uid="{00000000-0005-0000-0000-0000330E0000}"/>
    <cellStyle name="Normal 12 3 3 2 2" xfId="7230" xr:uid="{00000000-0005-0000-0000-0000340E0000}"/>
    <cellStyle name="Normal 12 3 3 2 2 2" xfId="24094" xr:uid="{677E0445-790D-4BC1-83D2-291F51758CBC}"/>
    <cellStyle name="Normal 12 3 3 2 2 3" xfId="15665" xr:uid="{01DCDC7E-E62D-4C15-9F08-40094B2AAADC}"/>
    <cellStyle name="Normal 12 3 3 2 2 4" xfId="32522" xr:uid="{40AB1B48-CCD0-4AC0-B72B-26807918D7DC}"/>
    <cellStyle name="Normal 12 3 3 2 3" xfId="19876" xr:uid="{B30D934D-545B-4461-94E4-F152FD3884E7}"/>
    <cellStyle name="Normal 12 3 3 2 4" xfId="11447" xr:uid="{29196FCD-4A30-44EE-975D-43D53A803647}"/>
    <cellStyle name="Normal 12 3 3 2 5" xfId="28305" xr:uid="{19A4BAA9-3670-4232-9D76-B971FAE59FC6}"/>
    <cellStyle name="Normal 12 3 3 3" xfId="5085" xr:uid="{00000000-0005-0000-0000-0000350E0000}"/>
    <cellStyle name="Normal 12 3 3 3 2" xfId="21949" xr:uid="{BDAB6F4D-F204-4DD2-9E41-D785DAE1DAF8}"/>
    <cellStyle name="Normal 12 3 3 3 3" xfId="13520" xr:uid="{140607CC-0E80-4B25-8F80-A07DD7AD743A}"/>
    <cellStyle name="Normal 12 3 3 3 4" xfId="30377" xr:uid="{9DEC12C5-BF18-44D6-B7EF-20FE0B395734}"/>
    <cellStyle name="Normal 12 3 3 4" xfId="17731" xr:uid="{926A2D7F-68E5-4D0F-A058-0A7945DC8B9E}"/>
    <cellStyle name="Normal 12 3 3 5" xfId="9302" xr:uid="{DCA4DC0D-45B3-40BA-A637-2B9205A79EBA}"/>
    <cellStyle name="Normal 12 3 3 6" xfId="26160" xr:uid="{49BE2B61-7956-438C-ACB9-ED2EA6E8A914}"/>
    <cellStyle name="Normal 12 3 4" xfId="1189" xr:uid="{00000000-0005-0000-0000-0000360E0000}"/>
    <cellStyle name="Normal 12 3 4 2" xfId="3420" xr:uid="{00000000-0005-0000-0000-0000370E0000}"/>
    <cellStyle name="Normal 12 3 4 2 2" xfId="7643" xr:uid="{00000000-0005-0000-0000-0000380E0000}"/>
    <cellStyle name="Normal 12 3 4 2 2 2" xfId="24507" xr:uid="{369BEA6C-3993-4C1F-A8B8-DA15AF815386}"/>
    <cellStyle name="Normal 12 3 4 2 2 3" xfId="16078" xr:uid="{0749CC70-36D4-47E7-8830-F20FC3608F26}"/>
    <cellStyle name="Normal 12 3 4 2 2 4" xfId="32935" xr:uid="{3ED0273F-EB68-4725-8DE7-BAB6EDB444E3}"/>
    <cellStyle name="Normal 12 3 4 2 3" xfId="20289" xr:uid="{993DE43B-08A5-470A-9E82-12C29FF35CA2}"/>
    <cellStyle name="Normal 12 3 4 2 4" xfId="11860" xr:uid="{C2F51243-D101-4FEF-B093-41FB5BC55035}"/>
    <cellStyle name="Normal 12 3 4 2 5" xfId="28718" xr:uid="{756D4060-2C04-405A-A0BD-ADA0316280E5}"/>
    <cellStyle name="Normal 12 3 4 3" xfId="5498" xr:uid="{00000000-0005-0000-0000-0000390E0000}"/>
    <cellStyle name="Normal 12 3 4 3 2" xfId="22362" xr:uid="{2F30DCBD-C06D-440D-8BCF-5CBA6AA62E0F}"/>
    <cellStyle name="Normal 12 3 4 3 3" xfId="13933" xr:uid="{FA848664-1220-48E7-8064-3AE2E2CB9E97}"/>
    <cellStyle name="Normal 12 3 4 3 4" xfId="30790" xr:uid="{87578C85-C4DE-44A9-A1AD-241F607D90D8}"/>
    <cellStyle name="Normal 12 3 4 4" xfId="18144" xr:uid="{5878E507-70CC-4A72-934E-D642129F2EFE}"/>
    <cellStyle name="Normal 12 3 4 5" xfId="9715" xr:uid="{FE166A82-6CDF-44FC-8BCB-6E82933C5D0D}"/>
    <cellStyle name="Normal 12 3 4 6" xfId="26573" xr:uid="{0E63ACBC-4A55-4E72-96E1-42C7C1327A1B}"/>
    <cellStyle name="Normal 12 3 5" xfId="1603" xr:uid="{00000000-0005-0000-0000-00003A0E0000}"/>
    <cellStyle name="Normal 12 3 5 2" xfId="3833" xr:uid="{00000000-0005-0000-0000-00003B0E0000}"/>
    <cellStyle name="Normal 12 3 5 2 2" xfId="8056" xr:uid="{00000000-0005-0000-0000-00003C0E0000}"/>
    <cellStyle name="Normal 12 3 5 2 2 2" xfId="24920" xr:uid="{B175EE90-E8C6-4109-8A1F-AB44573E502E}"/>
    <cellStyle name="Normal 12 3 5 2 2 3" xfId="16491" xr:uid="{B61518E8-7B51-487F-B0F8-66EF5840C5F4}"/>
    <cellStyle name="Normal 12 3 5 2 2 4" xfId="33348" xr:uid="{9FDB5CF1-D401-42BC-900F-AE8E303BBC34}"/>
    <cellStyle name="Normal 12 3 5 2 3" xfId="20702" xr:uid="{204C9BAC-05EA-4C57-B962-D918793B3ADD}"/>
    <cellStyle name="Normal 12 3 5 2 4" xfId="12273" xr:uid="{BA3C8D49-07A0-40EB-98FA-0D3E8F7656F0}"/>
    <cellStyle name="Normal 12 3 5 2 5" xfId="29131" xr:uid="{A554DC88-BED3-4A45-830F-96B48A6B8AA4}"/>
    <cellStyle name="Normal 12 3 5 3" xfId="5911" xr:uid="{00000000-0005-0000-0000-00003D0E0000}"/>
    <cellStyle name="Normal 12 3 5 3 2" xfId="22775" xr:uid="{3FFBFFD6-58BD-461F-8DD9-7DAB632DDCE4}"/>
    <cellStyle name="Normal 12 3 5 3 3" xfId="14346" xr:uid="{2CC340D0-671E-4652-8C58-BBAE443C10D6}"/>
    <cellStyle name="Normal 12 3 5 3 4" xfId="31203" xr:uid="{620E2DB1-116D-4E7D-8447-94DD0CCDD902}"/>
    <cellStyle name="Normal 12 3 5 4" xfId="18557" xr:uid="{A6A8E41A-5F17-4F90-8AE3-5577E834DBDE}"/>
    <cellStyle name="Normal 12 3 5 5" xfId="10128" xr:uid="{55B4B763-6A1D-4824-A1C9-647492D16676}"/>
    <cellStyle name="Normal 12 3 5 6" xfId="26986" xr:uid="{EC8BF64D-0CE9-41DC-B83D-8BC8A032F518}"/>
    <cellStyle name="Normal 12 3 6" xfId="2017" xr:uid="{00000000-0005-0000-0000-00003E0E0000}"/>
    <cellStyle name="Normal 12 3 6 2" xfId="4246" xr:uid="{00000000-0005-0000-0000-00003F0E0000}"/>
    <cellStyle name="Normal 12 3 6 2 2" xfId="8469" xr:uid="{00000000-0005-0000-0000-0000400E0000}"/>
    <cellStyle name="Normal 12 3 6 2 2 2" xfId="25333" xr:uid="{8287B849-10C8-414F-9ADE-BEE24C675ADE}"/>
    <cellStyle name="Normal 12 3 6 2 2 3" xfId="16904" xr:uid="{B0FBA60A-498B-4A39-A61B-5DC8F4127F00}"/>
    <cellStyle name="Normal 12 3 6 2 2 4" xfId="33761" xr:uid="{7D7BACDA-D796-4362-AE91-BEAD79E1D783}"/>
    <cellStyle name="Normal 12 3 6 2 3" xfId="21115" xr:uid="{9A877440-6630-4E0F-BEDD-D993EC0F434E}"/>
    <cellStyle name="Normal 12 3 6 2 4" xfId="12686" xr:uid="{3EDA567B-05BC-4ECF-A8F2-1E1216083FBD}"/>
    <cellStyle name="Normal 12 3 6 2 5" xfId="29544" xr:uid="{8351F539-8BA2-49FE-B838-97BFCB3CE186}"/>
    <cellStyle name="Normal 12 3 6 3" xfId="6324" xr:uid="{00000000-0005-0000-0000-0000410E0000}"/>
    <cellStyle name="Normal 12 3 6 3 2" xfId="23188" xr:uid="{6C2D7B3C-1ECF-4BC9-9326-3354E1A9FD11}"/>
    <cellStyle name="Normal 12 3 6 3 3" xfId="14759" xr:uid="{43618F5A-CF5C-4345-AAFC-B7E56B8F6E4C}"/>
    <cellStyle name="Normal 12 3 6 3 4" xfId="31616" xr:uid="{E0025D3A-BD8E-4A9E-94EC-37364A70D04E}"/>
    <cellStyle name="Normal 12 3 6 4" xfId="18970" xr:uid="{B570AC0F-2590-4A8C-A033-79609EF4A6A4}"/>
    <cellStyle name="Normal 12 3 6 5" xfId="10541" xr:uid="{A066D7D7-6D04-40B9-97DB-BB5F0FFA4F6B}"/>
    <cellStyle name="Normal 12 3 6 6" xfId="27399" xr:uid="{5F97DD3B-37A6-4C4F-878E-00B374566022}"/>
    <cellStyle name="Normal 12 3 7" xfId="2453" xr:uid="{00000000-0005-0000-0000-0000420E0000}"/>
    <cellStyle name="Normal 12 3 7 2" xfId="6737" xr:uid="{00000000-0005-0000-0000-0000430E0000}"/>
    <cellStyle name="Normal 12 3 7 2 2" xfId="23601" xr:uid="{35035337-7C2B-4901-97F2-CCA978E3E98F}"/>
    <cellStyle name="Normal 12 3 7 2 3" xfId="15172" xr:uid="{D07FDBFA-58BC-4FB0-8AAC-2478526D71C4}"/>
    <cellStyle name="Normal 12 3 7 2 4" xfId="32029" xr:uid="{6BA35971-85AB-4F78-BB47-EE1AE40F19AC}"/>
    <cellStyle name="Normal 12 3 7 3" xfId="19383" xr:uid="{3408109E-7D3C-4872-AC10-FC0BEC9CA9EE}"/>
    <cellStyle name="Normal 12 3 7 4" xfId="10954" xr:uid="{10C2F11A-077B-4BDD-8C13-0AB140895148}"/>
    <cellStyle name="Normal 12 3 7 5" xfId="27812" xr:uid="{E22895D7-D9F6-4B8E-815E-1E2E855E7942}"/>
    <cellStyle name="Normal 12 3 8" xfId="4671" xr:uid="{00000000-0005-0000-0000-0000440E0000}"/>
    <cellStyle name="Normal 12 3 8 2" xfId="21535" xr:uid="{AD35A01F-E053-4BE7-BA44-DD764061C5CD}"/>
    <cellStyle name="Normal 12 3 8 3" xfId="13106" xr:uid="{CD0779F1-7B67-4DD8-BF1D-88B0B9F89645}"/>
    <cellStyle name="Normal 12 3 8 4" xfId="29963" xr:uid="{09BFADAB-233A-43B6-A7A0-6BB29AD4B512}"/>
    <cellStyle name="Normal 12 3 9" xfId="17317" xr:uid="{2EACAC99-6C93-45A2-A320-5EDA92F20F55}"/>
    <cellStyle name="Normal 12 4" xfId="266" xr:uid="{00000000-0005-0000-0000-0000450E0000}"/>
    <cellStyle name="Normal 12 4 10" xfId="25748" xr:uid="{A05D4D9E-2019-4182-9D40-5351CD4733B4}"/>
    <cellStyle name="Normal 12 4 2" xfId="768" xr:uid="{00000000-0005-0000-0000-0000460E0000}"/>
    <cellStyle name="Normal 12 4 2 2" xfId="3009" xr:uid="{00000000-0005-0000-0000-0000470E0000}"/>
    <cellStyle name="Normal 12 4 2 2 2" xfId="7232" xr:uid="{00000000-0005-0000-0000-0000480E0000}"/>
    <cellStyle name="Normal 12 4 2 2 2 2" xfId="24096" xr:uid="{2D3C84D5-24A3-42AD-8D9C-26026E5DEB2C}"/>
    <cellStyle name="Normal 12 4 2 2 2 3" xfId="15667" xr:uid="{9FEAF3B2-04F8-4445-93FB-EEAF644D9964}"/>
    <cellStyle name="Normal 12 4 2 2 2 4" xfId="32524" xr:uid="{410BB45B-419A-4473-99DE-6048D455DA50}"/>
    <cellStyle name="Normal 12 4 2 2 3" xfId="19878" xr:uid="{E8498582-AFB0-4669-9808-F28EAFF55856}"/>
    <cellStyle name="Normal 12 4 2 2 4" xfId="11449" xr:uid="{6A5130C3-0679-4835-B60D-98FBDC373382}"/>
    <cellStyle name="Normal 12 4 2 2 5" xfId="28307" xr:uid="{75029955-6C10-4DEF-B7BE-551B00CCE11B}"/>
    <cellStyle name="Normal 12 4 2 3" xfId="5087" xr:uid="{00000000-0005-0000-0000-0000490E0000}"/>
    <cellStyle name="Normal 12 4 2 3 2" xfId="21951" xr:uid="{F7DE4C28-9E6C-49F3-ADC0-9FEB25052080}"/>
    <cellStyle name="Normal 12 4 2 3 3" xfId="13522" xr:uid="{DD25885A-2904-42F7-9254-CC9140ACF398}"/>
    <cellStyle name="Normal 12 4 2 3 4" xfId="30379" xr:uid="{2C3B3ED5-B55E-49EE-A35F-6C2422E7740D}"/>
    <cellStyle name="Normal 12 4 2 4" xfId="17733" xr:uid="{A7AE95CA-ECDA-40DD-AAC0-A38E11E0EF13}"/>
    <cellStyle name="Normal 12 4 2 5" xfId="9304" xr:uid="{5AA8C552-C98F-4248-A766-970BB9737469}"/>
    <cellStyle name="Normal 12 4 2 6" xfId="26162" xr:uid="{25820390-5E57-40F3-BE86-774C0535A2D2}"/>
    <cellStyle name="Normal 12 4 3" xfId="1191" xr:uid="{00000000-0005-0000-0000-00004A0E0000}"/>
    <cellStyle name="Normal 12 4 3 2" xfId="3422" xr:uid="{00000000-0005-0000-0000-00004B0E0000}"/>
    <cellStyle name="Normal 12 4 3 2 2" xfId="7645" xr:uid="{00000000-0005-0000-0000-00004C0E0000}"/>
    <cellStyle name="Normal 12 4 3 2 2 2" xfId="24509" xr:uid="{BB1225FE-2A85-4146-AC6C-6B3A7CD7E579}"/>
    <cellStyle name="Normal 12 4 3 2 2 3" xfId="16080" xr:uid="{D1F2EF93-1340-40DE-A0B9-40713A0A69CF}"/>
    <cellStyle name="Normal 12 4 3 2 2 4" xfId="32937" xr:uid="{C69A3C76-18D0-415A-A456-85E677768AE9}"/>
    <cellStyle name="Normal 12 4 3 2 3" xfId="20291" xr:uid="{6924889D-2BE7-43EF-AA77-4E14675B5148}"/>
    <cellStyle name="Normal 12 4 3 2 4" xfId="11862" xr:uid="{BCBBEB4D-7407-4F8A-8ACC-F55E28174758}"/>
    <cellStyle name="Normal 12 4 3 2 5" xfId="28720" xr:uid="{7693A54B-AB3F-4044-8B32-98504DFA77F8}"/>
    <cellStyle name="Normal 12 4 3 3" xfId="5500" xr:uid="{00000000-0005-0000-0000-00004D0E0000}"/>
    <cellStyle name="Normal 12 4 3 3 2" xfId="22364" xr:uid="{80D7A3FC-9D8F-4CE1-AC61-25B6B3920BC8}"/>
    <cellStyle name="Normal 12 4 3 3 3" xfId="13935" xr:uid="{48AB1C6F-7A5C-4B05-9030-024131EEDA5F}"/>
    <cellStyle name="Normal 12 4 3 3 4" xfId="30792" xr:uid="{C8D9BB03-3EDE-4EAB-895C-B991F37CCA3C}"/>
    <cellStyle name="Normal 12 4 3 4" xfId="18146" xr:uid="{3824F4FE-B454-480A-BC1E-EAD68C05634E}"/>
    <cellStyle name="Normal 12 4 3 5" xfId="9717" xr:uid="{491AA838-397A-4735-9491-0A744F0E2C18}"/>
    <cellStyle name="Normal 12 4 3 6" xfId="26575" xr:uid="{8EE68B06-6AE1-471B-B83E-2E62B34D3BB2}"/>
    <cellStyle name="Normal 12 4 4" xfId="1605" xr:uid="{00000000-0005-0000-0000-00004E0E0000}"/>
    <cellStyle name="Normal 12 4 4 2" xfId="3835" xr:uid="{00000000-0005-0000-0000-00004F0E0000}"/>
    <cellStyle name="Normal 12 4 4 2 2" xfId="8058" xr:uid="{00000000-0005-0000-0000-0000500E0000}"/>
    <cellStyle name="Normal 12 4 4 2 2 2" xfId="24922" xr:uid="{65867A52-D80F-4F7B-8C0A-1F9033879FF2}"/>
    <cellStyle name="Normal 12 4 4 2 2 3" xfId="16493" xr:uid="{04A44A5E-4521-4D16-B8A6-C3976DD41AFF}"/>
    <cellStyle name="Normal 12 4 4 2 2 4" xfId="33350" xr:uid="{1082A718-DCE3-48B7-8D1B-DC9C1CAAD456}"/>
    <cellStyle name="Normal 12 4 4 2 3" xfId="20704" xr:uid="{5ED9E820-6766-4BB7-8D2F-1C684CF19FB5}"/>
    <cellStyle name="Normal 12 4 4 2 4" xfId="12275" xr:uid="{F1B58D2D-0EFB-4B2A-AF5B-A076307028EE}"/>
    <cellStyle name="Normal 12 4 4 2 5" xfId="29133" xr:uid="{9C03DF69-F240-46DE-9244-8766D30F7450}"/>
    <cellStyle name="Normal 12 4 4 3" xfId="5913" xr:uid="{00000000-0005-0000-0000-0000510E0000}"/>
    <cellStyle name="Normal 12 4 4 3 2" xfId="22777" xr:uid="{8D94EAC9-3AA6-4F09-8D55-0AC7913C0D3C}"/>
    <cellStyle name="Normal 12 4 4 3 3" xfId="14348" xr:uid="{E7671A0F-5715-49B3-9928-36D8324D59A2}"/>
    <cellStyle name="Normal 12 4 4 3 4" xfId="31205" xr:uid="{5C4142DA-0BF6-4922-8838-63E810DC31F8}"/>
    <cellStyle name="Normal 12 4 4 4" xfId="18559" xr:uid="{64D6441C-4D19-43D4-B208-DAFAE3F4114E}"/>
    <cellStyle name="Normal 12 4 4 5" xfId="10130" xr:uid="{0D26D980-18EF-4255-B536-48DA78E8BE45}"/>
    <cellStyle name="Normal 12 4 4 6" xfId="26988" xr:uid="{46613CE3-C697-4052-B7ED-64F4078D6C31}"/>
    <cellStyle name="Normal 12 4 5" xfId="2019" xr:uid="{00000000-0005-0000-0000-0000520E0000}"/>
    <cellStyle name="Normal 12 4 5 2" xfId="4248" xr:uid="{00000000-0005-0000-0000-0000530E0000}"/>
    <cellStyle name="Normal 12 4 5 2 2" xfId="8471" xr:uid="{00000000-0005-0000-0000-0000540E0000}"/>
    <cellStyle name="Normal 12 4 5 2 2 2" xfId="25335" xr:uid="{2D748525-19EA-4ABA-8B20-D66492254481}"/>
    <cellStyle name="Normal 12 4 5 2 2 3" xfId="16906" xr:uid="{8FD0D74D-A55A-4928-AFE1-43547019B388}"/>
    <cellStyle name="Normal 12 4 5 2 2 4" xfId="33763" xr:uid="{07575A64-3712-488C-908C-89E9705BDCA7}"/>
    <cellStyle name="Normal 12 4 5 2 3" xfId="21117" xr:uid="{ED3D6993-EDF3-4089-AF61-E55A74C080F3}"/>
    <cellStyle name="Normal 12 4 5 2 4" xfId="12688" xr:uid="{5C325F47-4527-4B2D-A063-5446B4DA5904}"/>
    <cellStyle name="Normal 12 4 5 2 5" xfId="29546" xr:uid="{7EC3D211-6ECA-4805-9555-57777DD20000}"/>
    <cellStyle name="Normal 12 4 5 3" xfId="6326" xr:uid="{00000000-0005-0000-0000-0000550E0000}"/>
    <cellStyle name="Normal 12 4 5 3 2" xfId="23190" xr:uid="{E7BFBED6-53D2-4104-95EC-B3AEA1C97E79}"/>
    <cellStyle name="Normal 12 4 5 3 3" xfId="14761" xr:uid="{E9AF5FCE-F596-4512-944B-240D0B73CD62}"/>
    <cellStyle name="Normal 12 4 5 3 4" xfId="31618" xr:uid="{D836B244-D7ED-44F2-842C-6D7699B63378}"/>
    <cellStyle name="Normal 12 4 5 4" xfId="18972" xr:uid="{DBAFBCDA-BD63-45B4-9D65-56B971120A94}"/>
    <cellStyle name="Normal 12 4 5 5" xfId="10543" xr:uid="{51C8A1BC-3BC5-44A2-9F10-F9CC6BD1E5C3}"/>
    <cellStyle name="Normal 12 4 5 6" xfId="27401" xr:uid="{518B1869-EA85-4A9C-819E-CF13159F668D}"/>
    <cellStyle name="Normal 12 4 6" xfId="2455" xr:uid="{00000000-0005-0000-0000-0000560E0000}"/>
    <cellStyle name="Normal 12 4 6 2" xfId="6739" xr:uid="{00000000-0005-0000-0000-0000570E0000}"/>
    <cellStyle name="Normal 12 4 6 2 2" xfId="23603" xr:uid="{6F637681-9CF5-4E1E-9733-1F5CF030AC88}"/>
    <cellStyle name="Normal 12 4 6 2 3" xfId="15174" xr:uid="{7AD4E1CD-1F66-4AC1-AE7E-EEB8D73F7927}"/>
    <cellStyle name="Normal 12 4 6 2 4" xfId="32031" xr:uid="{74B5C54E-D48B-44BE-BAE5-657F5BF9558A}"/>
    <cellStyle name="Normal 12 4 6 3" xfId="19385" xr:uid="{4CB61007-58F6-4D79-B71B-F46D3C351F19}"/>
    <cellStyle name="Normal 12 4 6 4" xfId="10956" xr:uid="{D5E4B9F4-99EC-4BAD-A965-2B4EAF4D6AB3}"/>
    <cellStyle name="Normal 12 4 6 5" xfId="27814" xr:uid="{5A790FCF-3AB5-4416-9276-55F56E3DB722}"/>
    <cellStyle name="Normal 12 4 7" xfId="4673" xr:uid="{00000000-0005-0000-0000-0000580E0000}"/>
    <cellStyle name="Normal 12 4 7 2" xfId="21537" xr:uid="{92401F78-6652-4020-A52D-0FBDAB46E4FB}"/>
    <cellStyle name="Normal 12 4 7 3" xfId="13108" xr:uid="{4EDB896E-B574-407E-A97B-5AFCA01231A2}"/>
    <cellStyle name="Normal 12 4 7 4" xfId="29965" xr:uid="{980A7623-D012-4F36-AE17-9961803AFC99}"/>
    <cellStyle name="Normal 12 4 8" xfId="17319" xr:uid="{9BE5C279-81D0-4000-8827-750276388582}"/>
    <cellStyle name="Normal 12 4 9" xfId="8890" xr:uid="{4AAC71EB-15DA-404C-A8FC-23D92EFF7DCF}"/>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2 2 2" xfId="24089" xr:uid="{FDD4640B-72D2-4EA0-8163-EE259BB33100}"/>
    <cellStyle name="Normal 12 6 2 2 3" xfId="15660" xr:uid="{5F1B5F8B-85CE-4931-AF6E-DDA242B0ED32}"/>
    <cellStyle name="Normal 12 6 2 2 4" xfId="32517" xr:uid="{D88C9750-9355-415B-8DE9-65C1135A8F76}"/>
    <cellStyle name="Normal 12 6 2 3" xfId="19871" xr:uid="{7B34F89B-0861-46F2-AC18-58D82DFA43FC}"/>
    <cellStyle name="Normal 12 6 2 4" xfId="11442" xr:uid="{A8DB286C-16C2-417C-AAAB-B4282BF9B2A8}"/>
    <cellStyle name="Normal 12 6 2 5" xfId="28300" xr:uid="{316ADB8F-272E-4A76-853A-EFB82BA88FCB}"/>
    <cellStyle name="Normal 12 6 3" xfId="5080" xr:uid="{00000000-0005-0000-0000-00005D0E0000}"/>
    <cellStyle name="Normal 12 6 3 2" xfId="21944" xr:uid="{1F07ED06-A7D8-4B0E-B7E5-5A4C16524D28}"/>
    <cellStyle name="Normal 12 6 3 3" xfId="13515" xr:uid="{88C82C05-A7CF-4DCF-82C6-938A680FDB02}"/>
    <cellStyle name="Normal 12 6 3 4" xfId="30372" xr:uid="{C071A50B-3891-4BFB-BFB5-4DA9F34E72B7}"/>
    <cellStyle name="Normal 12 6 4" xfId="17726" xr:uid="{E096A8F1-E0DE-49EE-AC10-63797643A023}"/>
    <cellStyle name="Normal 12 6 5" xfId="9297" xr:uid="{4203D05D-5E18-4FAB-8F4B-018AAC6F80FC}"/>
    <cellStyle name="Normal 12 6 6" xfId="26155" xr:uid="{181F23B0-AAD8-43EA-B1AD-98D4178EB423}"/>
    <cellStyle name="Normal 12 7" xfId="1184" xr:uid="{00000000-0005-0000-0000-00005E0E0000}"/>
    <cellStyle name="Normal 12 7 2" xfId="3415" xr:uid="{00000000-0005-0000-0000-00005F0E0000}"/>
    <cellStyle name="Normal 12 7 2 2" xfId="7638" xr:uid="{00000000-0005-0000-0000-0000600E0000}"/>
    <cellStyle name="Normal 12 7 2 2 2" xfId="24502" xr:uid="{792D264B-B078-457D-BDAB-46186970273B}"/>
    <cellStyle name="Normal 12 7 2 2 3" xfId="16073" xr:uid="{4F1F1C00-8A25-445F-87FC-CCDFA6A78E98}"/>
    <cellStyle name="Normal 12 7 2 2 4" xfId="32930" xr:uid="{815E2891-00AA-4953-97DE-E334405CB6B1}"/>
    <cellStyle name="Normal 12 7 2 3" xfId="20284" xr:uid="{4217283A-762C-4ACC-AE87-27CAC941E053}"/>
    <cellStyle name="Normal 12 7 2 4" xfId="11855" xr:uid="{4CC0061D-D090-4990-8F2C-4AC002343E5C}"/>
    <cellStyle name="Normal 12 7 2 5" xfId="28713" xr:uid="{07E0E87E-8CBA-4498-A5FD-D1B79E958B04}"/>
    <cellStyle name="Normal 12 7 3" xfId="5493" xr:uid="{00000000-0005-0000-0000-0000610E0000}"/>
    <cellStyle name="Normal 12 7 3 2" xfId="22357" xr:uid="{57B254AB-9327-4740-9C53-6AA5EB5D68D5}"/>
    <cellStyle name="Normal 12 7 3 3" xfId="13928" xr:uid="{224E5BD9-7BE4-4552-A4A7-4B5A0926DA74}"/>
    <cellStyle name="Normal 12 7 3 4" xfId="30785" xr:uid="{60720E49-988F-40D1-B4E2-5AB419564940}"/>
    <cellStyle name="Normal 12 7 4" xfId="18139" xr:uid="{B8BE6C30-9CE8-4C55-BFEA-DB937AF02625}"/>
    <cellStyle name="Normal 12 7 5" xfId="9710" xr:uid="{6EDE14FF-E3A4-4B9E-B9DF-20444DCC1C6F}"/>
    <cellStyle name="Normal 12 7 6" xfId="26568" xr:uid="{DBEA8420-71B3-4C69-813C-625FBE865BC7}"/>
    <cellStyle name="Normal 12 8" xfId="1598" xr:uid="{00000000-0005-0000-0000-0000620E0000}"/>
    <cellStyle name="Normal 12 8 2" xfId="3828" xr:uid="{00000000-0005-0000-0000-0000630E0000}"/>
    <cellStyle name="Normal 12 8 2 2" xfId="8051" xr:uid="{00000000-0005-0000-0000-0000640E0000}"/>
    <cellStyle name="Normal 12 8 2 2 2" xfId="24915" xr:uid="{86BAE869-A83B-4C3F-A90A-C51BEB8EED80}"/>
    <cellStyle name="Normal 12 8 2 2 3" xfId="16486" xr:uid="{A468317A-7BC8-47B3-B95D-52EB3E505CEE}"/>
    <cellStyle name="Normal 12 8 2 2 4" xfId="33343" xr:uid="{C196C548-4BE5-4324-8F51-D4A7EE538F50}"/>
    <cellStyle name="Normal 12 8 2 3" xfId="20697" xr:uid="{88CF08E8-0B9E-4230-980A-D1457FFF4B4E}"/>
    <cellStyle name="Normal 12 8 2 4" xfId="12268" xr:uid="{B156E8B9-D2F6-4FE7-B567-F531FCEE0540}"/>
    <cellStyle name="Normal 12 8 2 5" xfId="29126" xr:uid="{18E5CE5A-9408-450F-B7D1-A16B5B0AFD7B}"/>
    <cellStyle name="Normal 12 8 3" xfId="5906" xr:uid="{00000000-0005-0000-0000-0000650E0000}"/>
    <cellStyle name="Normal 12 8 3 2" xfId="22770" xr:uid="{96B23CAB-6B2C-4CAF-8E77-680A30895B0B}"/>
    <cellStyle name="Normal 12 8 3 3" xfId="14341" xr:uid="{92C48B70-7AE1-4523-BEE7-B09D813D2771}"/>
    <cellStyle name="Normal 12 8 3 4" xfId="31198" xr:uid="{6D82B3C4-F585-4D23-A702-34765EC5C637}"/>
    <cellStyle name="Normal 12 8 4" xfId="18552" xr:uid="{2ABE347F-9F2A-4CFC-ABEA-5E2F88FDDB19}"/>
    <cellStyle name="Normal 12 8 5" xfId="10123" xr:uid="{077D2428-173F-4B10-BA9A-5B7DC6768A1D}"/>
    <cellStyle name="Normal 12 8 6" xfId="26981" xr:uid="{953BB774-F563-49D1-8344-7886B65E05D8}"/>
    <cellStyle name="Normal 12 9" xfId="2012" xr:uid="{00000000-0005-0000-0000-0000660E0000}"/>
    <cellStyle name="Normal 12 9 2" xfId="4241" xr:uid="{00000000-0005-0000-0000-0000670E0000}"/>
    <cellStyle name="Normal 12 9 2 2" xfId="8464" xr:uid="{00000000-0005-0000-0000-0000680E0000}"/>
    <cellStyle name="Normal 12 9 2 2 2" xfId="25328" xr:uid="{A029FD2D-2609-4217-984D-178333C7D37B}"/>
    <cellStyle name="Normal 12 9 2 2 3" xfId="16899" xr:uid="{509B0DC7-BD3E-4214-B9EB-584254EE38FB}"/>
    <cellStyle name="Normal 12 9 2 2 4" xfId="33756" xr:uid="{4745B7C1-3A82-43CF-A088-E3CD0792ADA8}"/>
    <cellStyle name="Normal 12 9 2 3" xfId="21110" xr:uid="{78C7AD4D-31DF-4D17-A92F-69C7A50CBAEB}"/>
    <cellStyle name="Normal 12 9 2 4" xfId="12681" xr:uid="{0C601B2D-E9AB-4AB8-A886-6FDD113C5C79}"/>
    <cellStyle name="Normal 12 9 2 5" xfId="29539" xr:uid="{055377F6-EABC-44A4-B12C-B1E17E7E616B}"/>
    <cellStyle name="Normal 12 9 3" xfId="6319" xr:uid="{00000000-0005-0000-0000-0000690E0000}"/>
    <cellStyle name="Normal 12 9 3 2" xfId="23183" xr:uid="{320F16BF-5E09-4BCE-BA99-C4216488CE01}"/>
    <cellStyle name="Normal 12 9 3 3" xfId="14754" xr:uid="{F1B522E7-3686-4F85-AA59-3B76FBCC673D}"/>
    <cellStyle name="Normal 12 9 3 4" xfId="31611" xr:uid="{489A5357-85BE-45CD-91DD-B1A1D22277B6}"/>
    <cellStyle name="Normal 12 9 4" xfId="18965" xr:uid="{22F27CCC-DD4C-4A4D-AED0-B465B617AB95}"/>
    <cellStyle name="Normal 12 9 5" xfId="10536" xr:uid="{63503484-5419-46A1-9D58-8171E889FD81}"/>
    <cellStyle name="Normal 12 9 6" xfId="27394" xr:uid="{F842394A-6C9E-4231-8965-A7DDB9869230}"/>
    <cellStyle name="Normal 13" xfId="268" xr:uid="{00000000-0005-0000-0000-00006A0E0000}"/>
    <cellStyle name="Normal 13 2" xfId="269" xr:uid="{00000000-0005-0000-0000-00006B0E0000}"/>
    <cellStyle name="Normal 14" xfId="270" xr:uid="{00000000-0005-0000-0000-00006C0E0000}"/>
    <cellStyle name="Normal 14 10" xfId="25749" xr:uid="{FE3119ED-E04F-4F2E-913D-F3614F0AEBF4}"/>
    <cellStyle name="Normal 14 2" xfId="769" xr:uid="{00000000-0005-0000-0000-00006D0E0000}"/>
    <cellStyle name="Normal 14 2 2" xfId="3010" xr:uid="{00000000-0005-0000-0000-00006E0E0000}"/>
    <cellStyle name="Normal 14 2 2 2" xfId="7233" xr:uid="{00000000-0005-0000-0000-00006F0E0000}"/>
    <cellStyle name="Normal 14 2 2 2 2" xfId="24097" xr:uid="{8D6C0A11-D9B7-4FF5-B150-633E27D3FAB0}"/>
    <cellStyle name="Normal 14 2 2 2 3" xfId="15668" xr:uid="{38216E8A-1ED3-4A06-8BBB-0D152405691F}"/>
    <cellStyle name="Normal 14 2 2 2 4" xfId="32525" xr:uid="{23FAA1F4-33FC-499F-BCB6-63D98560F35D}"/>
    <cellStyle name="Normal 14 2 2 3" xfId="19879" xr:uid="{AD608376-59D2-42DE-A0C0-07C7458B0858}"/>
    <cellStyle name="Normal 14 2 2 4" xfId="11450" xr:uid="{59D8126F-22F0-4766-8272-40DB03F3F4A5}"/>
    <cellStyle name="Normal 14 2 2 5" xfId="28308" xr:uid="{EDEC12E2-91F0-434B-BF82-1D2F71E84E42}"/>
    <cellStyle name="Normal 14 2 3" xfId="5088" xr:uid="{00000000-0005-0000-0000-0000700E0000}"/>
    <cellStyle name="Normal 14 2 3 2" xfId="21952" xr:uid="{553A1106-0172-4D4E-802C-78A6C0A61DC4}"/>
    <cellStyle name="Normal 14 2 3 3" xfId="13523" xr:uid="{0AA571A6-7470-4F36-8102-96F3A288303C}"/>
    <cellStyle name="Normal 14 2 3 4" xfId="30380" xr:uid="{DACC578E-439A-4AE9-B482-1A644F4C9008}"/>
    <cellStyle name="Normal 14 2 4" xfId="17734" xr:uid="{F653BE6F-76E0-4D53-AC3F-0F17544DB64C}"/>
    <cellStyle name="Normal 14 2 5" xfId="9305" xr:uid="{19CC05EB-7D07-4697-B445-2D6533C065F6}"/>
    <cellStyle name="Normal 14 2 6" xfId="26163" xr:uid="{70AE73C0-F15C-4D77-BBD3-AF086C375506}"/>
    <cellStyle name="Normal 14 3" xfId="1192" xr:uid="{00000000-0005-0000-0000-0000710E0000}"/>
    <cellStyle name="Normal 14 3 2" xfId="3423" xr:uid="{00000000-0005-0000-0000-0000720E0000}"/>
    <cellStyle name="Normal 14 3 2 2" xfId="7646" xr:uid="{00000000-0005-0000-0000-0000730E0000}"/>
    <cellStyle name="Normal 14 3 2 2 2" xfId="24510" xr:uid="{F7866429-93A1-4688-88F9-879395DA437F}"/>
    <cellStyle name="Normal 14 3 2 2 3" xfId="16081" xr:uid="{700681BF-C84F-42F7-84D1-8F42286033BC}"/>
    <cellStyle name="Normal 14 3 2 2 4" xfId="32938" xr:uid="{F0B44B45-2B7A-420B-B06A-7ECE9D5153E0}"/>
    <cellStyle name="Normal 14 3 2 3" xfId="20292" xr:uid="{C3528BA7-2991-4A55-94CF-5BECDDC40DFA}"/>
    <cellStyle name="Normal 14 3 2 4" xfId="11863" xr:uid="{BC443489-E9C9-4980-872F-8357124BE2EE}"/>
    <cellStyle name="Normal 14 3 2 5" xfId="28721" xr:uid="{E6BA30D1-0154-412A-B8C3-79B9B6A4D44F}"/>
    <cellStyle name="Normal 14 3 3" xfId="5501" xr:uid="{00000000-0005-0000-0000-0000740E0000}"/>
    <cellStyle name="Normal 14 3 3 2" xfId="22365" xr:uid="{C2DFF74E-3954-43C1-B5AB-64A913F5FD84}"/>
    <cellStyle name="Normal 14 3 3 3" xfId="13936" xr:uid="{EBD675BC-96AA-4E00-8FC1-ADCE4056F1A1}"/>
    <cellStyle name="Normal 14 3 3 4" xfId="30793" xr:uid="{E7BE5E83-558F-4392-BAC8-E7E5492E13DD}"/>
    <cellStyle name="Normal 14 3 4" xfId="18147" xr:uid="{039B6904-B47C-4060-BE94-9C65039BE81A}"/>
    <cellStyle name="Normal 14 3 5" xfId="9718" xr:uid="{8551679B-EA35-408C-AC20-432B0E3A4666}"/>
    <cellStyle name="Normal 14 3 6" xfId="26576" xr:uid="{329BC0EE-2D24-4E5B-B9FE-4F3EFD10FE82}"/>
    <cellStyle name="Normal 14 4" xfId="1606" xr:uid="{00000000-0005-0000-0000-0000750E0000}"/>
    <cellStyle name="Normal 14 4 2" xfId="3836" xr:uid="{00000000-0005-0000-0000-0000760E0000}"/>
    <cellStyle name="Normal 14 4 2 2" xfId="8059" xr:uid="{00000000-0005-0000-0000-0000770E0000}"/>
    <cellStyle name="Normal 14 4 2 2 2" xfId="24923" xr:uid="{7A13A824-39C3-4446-9DA6-7C20F568E368}"/>
    <cellStyle name="Normal 14 4 2 2 3" xfId="16494" xr:uid="{22BE1191-2BD5-4D4D-ACA9-090F13ADBCD0}"/>
    <cellStyle name="Normal 14 4 2 2 4" xfId="33351" xr:uid="{69189668-1ED6-4718-93F7-F092FFBBB873}"/>
    <cellStyle name="Normal 14 4 2 3" xfId="20705" xr:uid="{60A910BD-B865-4D30-8E02-8EB53825BDBE}"/>
    <cellStyle name="Normal 14 4 2 4" xfId="12276" xr:uid="{938593D7-2D30-484D-B489-BE14FB78D722}"/>
    <cellStyle name="Normal 14 4 2 5" xfId="29134" xr:uid="{30FC4128-7C16-4220-A664-5ABE37C81BD3}"/>
    <cellStyle name="Normal 14 4 3" xfId="5914" xr:uid="{00000000-0005-0000-0000-0000780E0000}"/>
    <cellStyle name="Normal 14 4 3 2" xfId="22778" xr:uid="{147621CA-9B57-4CE0-AB48-DFD1352233C9}"/>
    <cellStyle name="Normal 14 4 3 3" xfId="14349" xr:uid="{21E24269-7F0B-4998-AC6E-4E15B65999D6}"/>
    <cellStyle name="Normal 14 4 3 4" xfId="31206" xr:uid="{DA8D968D-88EB-4454-A792-243EDFCD545F}"/>
    <cellStyle name="Normal 14 4 4" xfId="18560" xr:uid="{4776EB57-F312-4D30-AEB3-0D6164E442FD}"/>
    <cellStyle name="Normal 14 4 5" xfId="10131" xr:uid="{CF8B6251-D967-48D3-90EB-12C0C6FB7039}"/>
    <cellStyle name="Normal 14 4 6" xfId="26989" xr:uid="{A48F6A0B-2640-4C59-ABCC-EE9B2D1F6BC5}"/>
    <cellStyle name="Normal 14 5" xfId="2020" xr:uid="{00000000-0005-0000-0000-0000790E0000}"/>
    <cellStyle name="Normal 14 5 2" xfId="4249" xr:uid="{00000000-0005-0000-0000-00007A0E0000}"/>
    <cellStyle name="Normal 14 5 2 2" xfId="8472" xr:uid="{00000000-0005-0000-0000-00007B0E0000}"/>
    <cellStyle name="Normal 14 5 2 2 2" xfId="25336" xr:uid="{D3C23398-9C42-4855-80B7-B2EF7E730EC4}"/>
    <cellStyle name="Normal 14 5 2 2 3" xfId="16907" xr:uid="{5E09CE01-1654-4D48-A23E-6CA576C51193}"/>
    <cellStyle name="Normal 14 5 2 2 4" xfId="33764" xr:uid="{B914BD35-0C05-4BE1-B108-34047190D9AC}"/>
    <cellStyle name="Normal 14 5 2 3" xfId="21118" xr:uid="{3EA55E29-D456-41BA-95FA-39967C79E9EE}"/>
    <cellStyle name="Normal 14 5 2 4" xfId="12689" xr:uid="{0016F497-9333-45D9-8D54-EA985BFDE855}"/>
    <cellStyle name="Normal 14 5 2 5" xfId="29547" xr:uid="{CFFB44A0-DD8E-463B-B06A-61AC1D8975CA}"/>
    <cellStyle name="Normal 14 5 3" xfId="6327" xr:uid="{00000000-0005-0000-0000-00007C0E0000}"/>
    <cellStyle name="Normal 14 5 3 2" xfId="23191" xr:uid="{F7AF2EB0-0275-4BA9-B558-600859EAB731}"/>
    <cellStyle name="Normal 14 5 3 3" xfId="14762" xr:uid="{5D8CE1CE-B7CD-4026-8294-8AF51C56ED9F}"/>
    <cellStyle name="Normal 14 5 3 4" xfId="31619" xr:uid="{E4973795-5F4F-4657-B041-BC547C98D193}"/>
    <cellStyle name="Normal 14 5 4" xfId="18973" xr:uid="{7C03BC3D-06F0-46F8-A8DC-9524D2CE7B9D}"/>
    <cellStyle name="Normal 14 5 5" xfId="10544" xr:uid="{E9D0722F-E108-4365-B10B-47F6EDA04364}"/>
    <cellStyle name="Normal 14 5 6" xfId="27402" xr:uid="{7390B9BD-CBF4-4F4D-856B-6E764DF5E4A7}"/>
    <cellStyle name="Normal 14 6" xfId="2456" xr:uid="{00000000-0005-0000-0000-00007D0E0000}"/>
    <cellStyle name="Normal 14 6 2" xfId="6740" xr:uid="{00000000-0005-0000-0000-00007E0E0000}"/>
    <cellStyle name="Normal 14 6 2 2" xfId="23604" xr:uid="{04DD3AE3-4681-47E2-9900-BAC9203BF4AC}"/>
    <cellStyle name="Normal 14 6 2 3" xfId="15175" xr:uid="{A6AF9534-B34C-4967-94FE-62D5C9ECAE0B}"/>
    <cellStyle name="Normal 14 6 2 4" xfId="32032" xr:uid="{2296745A-DFAD-476A-A278-321A52AB845D}"/>
    <cellStyle name="Normal 14 6 3" xfId="19386" xr:uid="{3897967B-BDAD-49E5-A841-24DE5FE887B0}"/>
    <cellStyle name="Normal 14 6 4" xfId="10957" xr:uid="{49A5FADE-2ACC-4267-8A5D-7F315FAC6A06}"/>
    <cellStyle name="Normal 14 6 5" xfId="27815" xr:uid="{46D22952-195A-46A2-8782-6BB48F9CA5F0}"/>
    <cellStyle name="Normal 14 7" xfId="4674" xr:uid="{00000000-0005-0000-0000-00007F0E0000}"/>
    <cellStyle name="Normal 14 7 2" xfId="21538" xr:uid="{EE8B2E4B-AA42-4027-B3C9-7397EF6F1F30}"/>
    <cellStyle name="Normal 14 7 3" xfId="13109" xr:uid="{F936AC82-A984-4C21-BA10-226685DBFEC2}"/>
    <cellStyle name="Normal 14 7 4" xfId="29966" xr:uid="{E8D44E6E-FDC3-42CA-B692-A0A1A2A8FD1E}"/>
    <cellStyle name="Normal 14 8" xfId="17320" xr:uid="{89A7A6FC-D23A-4382-BB18-8FC53A45067D}"/>
    <cellStyle name="Normal 14 9" xfId="8891" xr:uid="{0E362300-DDFA-42DD-B375-8554B32FD20F}"/>
    <cellStyle name="Normal 15" xfId="4497" xr:uid="{00000000-0005-0000-0000-0000800E0000}"/>
    <cellStyle name="Normal 15 2" xfId="21364" xr:uid="{9A5209F7-3D28-4F4F-AAE5-8BA99355F1CB}"/>
    <cellStyle name="Normal 15 3" xfId="12935" xr:uid="{8C5628A9-36C1-482A-A6BC-A3E4F9CA2B76}"/>
    <cellStyle name="Normal 15 4" xfId="29792" xr:uid="{C0AC4C2B-FAE8-46A9-9C33-B30C1E08C1D3}"/>
    <cellStyle name="Normal 16" xfId="4501" xr:uid="{00000000-0005-0000-0000-0000810E0000}"/>
    <cellStyle name="Normal 16 2" xfId="8717" xr:uid="{00000000-0005-0000-0000-0000820E0000}"/>
    <cellStyle name="Normal 16 2 2" xfId="21367" xr:uid="{A8A057F5-DF1A-4846-8C3D-D98CDDE068CA}"/>
    <cellStyle name="Normal 16 3" xfId="8720" xr:uid="{3DE1BEEB-61FA-4094-B10F-9E0444F68763}"/>
    <cellStyle name="Normal 16 4" xfId="12938" xr:uid="{C1CB8463-F6AA-48CE-BE3B-9015AEFB018B}"/>
    <cellStyle name="Normal 16 5" xfId="29795" xr:uid="{25027812-17D5-45B0-8D53-6C66DF8CD205}"/>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2 2 2" xfId="25337" xr:uid="{DA2336CE-D6C6-409E-AFF8-E17E039D147D}"/>
    <cellStyle name="Normal 2 4 2 10 2 2 3" xfId="16908" xr:uid="{08BA06E7-46AA-4E9B-B1D7-561186422D86}"/>
    <cellStyle name="Normal 2 4 2 10 2 2 4" xfId="33765" xr:uid="{7CAF3B69-6BD1-4ED3-B4F5-2DDDBA5EE72E}"/>
    <cellStyle name="Normal 2 4 2 10 2 3" xfId="21119" xr:uid="{2336152A-804D-4834-A887-04F491D61E25}"/>
    <cellStyle name="Normal 2 4 2 10 2 4" xfId="12690" xr:uid="{547CA914-77BA-4218-A7D1-4265F3E29448}"/>
    <cellStyle name="Normal 2 4 2 10 2 5" xfId="29548" xr:uid="{655708F7-028B-4025-A6C2-2DDACDD6742A}"/>
    <cellStyle name="Normal 2 4 2 10 3" xfId="6328" xr:uid="{00000000-0005-0000-0000-0000910E0000}"/>
    <cellStyle name="Normal 2 4 2 10 3 2" xfId="23192" xr:uid="{35577DE8-B2F8-42A8-A43C-FF0DF02075C5}"/>
    <cellStyle name="Normal 2 4 2 10 3 3" xfId="14763" xr:uid="{166AA7B2-2EBE-4A51-89E7-3758666B2F4F}"/>
    <cellStyle name="Normal 2 4 2 10 3 4" xfId="31620" xr:uid="{535E7163-7FA2-46E6-985C-2B793252DA4F}"/>
    <cellStyle name="Normal 2 4 2 10 4" xfId="18974" xr:uid="{DD4DDB0F-A8EA-4368-A65E-E8338AC70CAF}"/>
    <cellStyle name="Normal 2 4 2 10 5" xfId="10545" xr:uid="{6F7824C8-2F49-4715-BFA3-ECD758E37EA9}"/>
    <cellStyle name="Normal 2 4 2 10 6" xfId="27403" xr:uid="{9FBDB108-E2E1-444E-84AC-8EAAC8A1EC41}"/>
    <cellStyle name="Normal 2 4 2 11" xfId="2457" xr:uid="{00000000-0005-0000-0000-0000920E0000}"/>
    <cellStyle name="Normal 2 4 2 11 2" xfId="6741" xr:uid="{00000000-0005-0000-0000-0000930E0000}"/>
    <cellStyle name="Normal 2 4 2 11 2 2" xfId="23605" xr:uid="{02946E9E-E36D-448E-AF75-2417A562E7D7}"/>
    <cellStyle name="Normal 2 4 2 11 2 3" xfId="15176" xr:uid="{159DC15D-9453-4EBB-82B6-59B939FBFFD3}"/>
    <cellStyle name="Normal 2 4 2 11 2 4" xfId="32033" xr:uid="{65577479-9EA2-4BD6-8FC7-EA5EBD254881}"/>
    <cellStyle name="Normal 2 4 2 11 3" xfId="19387" xr:uid="{CF20BB80-D4A2-4A38-9042-28230A79499F}"/>
    <cellStyle name="Normal 2 4 2 11 4" xfId="10958" xr:uid="{BDB9B545-F7E9-4ADF-AC5D-BC3E772A9576}"/>
    <cellStyle name="Normal 2 4 2 11 5" xfId="27816" xr:uid="{5CBE5745-D5E7-43D9-8BC1-F18990D0E1A2}"/>
    <cellStyle name="Normal 2 4 2 12" xfId="4675" xr:uid="{00000000-0005-0000-0000-0000940E0000}"/>
    <cellStyle name="Normal 2 4 2 12 2" xfId="21539" xr:uid="{87748945-8F40-400D-A8EA-F95D3FBD6D02}"/>
    <cellStyle name="Normal 2 4 2 12 3" xfId="13110" xr:uid="{911546E8-FD93-4155-86D5-5E9C9E253F65}"/>
    <cellStyle name="Normal 2 4 2 12 4" xfId="29967" xr:uid="{2D937532-0481-4C04-B760-C2DCEC8D6AB5}"/>
    <cellStyle name="Normal 2 4 2 13" xfId="17321" xr:uid="{D88B9A29-DEB4-432A-AE07-8B9D8B53DAF3}"/>
    <cellStyle name="Normal 2 4 2 14" xfId="8892" xr:uid="{EC94C9F3-BA62-474F-92C0-0D09ED70E0DB}"/>
    <cellStyle name="Normal 2 4 2 15" xfId="25750" xr:uid="{12389115-F50D-46BB-A038-F61AFF1BAA62}"/>
    <cellStyle name="Normal 2 4 2 2" xfId="280" xr:uid="{00000000-0005-0000-0000-0000950E0000}"/>
    <cellStyle name="Normal 2 4 2 3" xfId="281" xr:uid="{00000000-0005-0000-0000-0000960E0000}"/>
    <cellStyle name="Normal 2 4 2 3 10" xfId="4676" xr:uid="{00000000-0005-0000-0000-0000970E0000}"/>
    <cellStyle name="Normal 2 4 2 3 10 2" xfId="21540" xr:uid="{FE55F2B4-0782-4CF4-8614-2EA2D928EA79}"/>
    <cellStyle name="Normal 2 4 2 3 10 3" xfId="13111" xr:uid="{3551B3A6-26DF-48D1-B664-A645FA4F8E8E}"/>
    <cellStyle name="Normal 2 4 2 3 10 4" xfId="29968" xr:uid="{15C052DD-1E14-4E17-8206-1663EC6421F0}"/>
    <cellStyle name="Normal 2 4 2 3 11" xfId="17322" xr:uid="{31A9F2B7-232C-404F-9E75-5DEF49D29F0D}"/>
    <cellStyle name="Normal 2 4 2 3 12" xfId="8893" xr:uid="{2879DF6C-181D-4CC2-9C95-79B084C30712}"/>
    <cellStyle name="Normal 2 4 2 3 13" xfId="25751" xr:uid="{0710B633-1D7D-4580-8218-548E507983E5}"/>
    <cellStyle name="Normal 2 4 2 3 2" xfId="282" xr:uid="{00000000-0005-0000-0000-0000980E0000}"/>
    <cellStyle name="Normal 2 4 2 3 2 10" xfId="17323" xr:uid="{A6C901B6-A10B-41D9-B6A7-2BBA2C543119}"/>
    <cellStyle name="Normal 2 4 2 3 2 11" xfId="8894" xr:uid="{A72FB077-88E7-4A56-947E-BA7B97F60414}"/>
    <cellStyle name="Normal 2 4 2 3 2 12" xfId="25752" xr:uid="{01BFB761-E4DB-4870-B46C-5636551D0A67}"/>
    <cellStyle name="Normal 2 4 2 3 2 2" xfId="283" xr:uid="{00000000-0005-0000-0000-0000990E0000}"/>
    <cellStyle name="Normal 2 4 2 3 2 2 10" xfId="8895" xr:uid="{A5342271-BBE3-4E2F-9F24-0E8BAC3ED245}"/>
    <cellStyle name="Normal 2 4 2 3 2 2 11" xfId="25753" xr:uid="{920DB893-29B1-4B50-8654-043E40EB57BB}"/>
    <cellStyle name="Normal 2 4 2 3 2 2 2" xfId="284" xr:uid="{00000000-0005-0000-0000-00009A0E0000}"/>
    <cellStyle name="Normal 2 4 2 3 2 2 2 10" xfId="25754" xr:uid="{52FE9330-6821-4729-9E74-0F8D050FF2D9}"/>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2 2 2" xfId="24102" xr:uid="{F03E7DD7-D845-4D24-B6C3-6B4010AE099B}"/>
    <cellStyle name="Normal 2 4 2 3 2 2 2 2 2 2 3" xfId="15673" xr:uid="{4D19169B-4903-4D8E-A409-F65B23D76242}"/>
    <cellStyle name="Normal 2 4 2 3 2 2 2 2 2 2 4" xfId="32530" xr:uid="{6F2C2079-D252-4184-BE79-2454B9825A70}"/>
    <cellStyle name="Normal 2 4 2 3 2 2 2 2 2 3" xfId="19884" xr:uid="{551098AF-470D-4725-A5F4-6D11728C7D2E}"/>
    <cellStyle name="Normal 2 4 2 3 2 2 2 2 2 4" xfId="11455" xr:uid="{42B29AD0-1E1D-43AA-8BAB-8002796EB01D}"/>
    <cellStyle name="Normal 2 4 2 3 2 2 2 2 2 5" xfId="28313" xr:uid="{E0B7F3F3-669A-4411-9C19-7B4DC34D0D42}"/>
    <cellStyle name="Normal 2 4 2 3 2 2 2 2 3" xfId="5093" xr:uid="{00000000-0005-0000-0000-00009E0E0000}"/>
    <cellStyle name="Normal 2 4 2 3 2 2 2 2 3 2" xfId="21957" xr:uid="{241FC76B-8EE6-4E1E-A882-C2DDDABBEFD0}"/>
    <cellStyle name="Normal 2 4 2 3 2 2 2 2 3 3" xfId="13528" xr:uid="{03DA7BF2-C6B1-4B8D-B1E4-E9715ACBCF4F}"/>
    <cellStyle name="Normal 2 4 2 3 2 2 2 2 3 4" xfId="30385" xr:uid="{A807E3EA-9D77-4B72-BDDD-2FAEBF413171}"/>
    <cellStyle name="Normal 2 4 2 3 2 2 2 2 4" xfId="17739" xr:uid="{A7892FB7-D880-46BB-B494-83938F9F96CC}"/>
    <cellStyle name="Normal 2 4 2 3 2 2 2 2 5" xfId="9310" xr:uid="{4A7B0C3D-B416-495E-BD9A-57DDF64AB8D0}"/>
    <cellStyle name="Normal 2 4 2 3 2 2 2 2 6" xfId="26168" xr:uid="{25E2FDF7-ED39-4B32-9A3E-237C8DF9E4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2 2 2" xfId="24515" xr:uid="{BAE796B1-379C-41D2-83F3-B677B74B63C5}"/>
    <cellStyle name="Normal 2 4 2 3 2 2 2 3 2 2 3" xfId="16086" xr:uid="{08A86E91-8675-4749-8B3D-F0FBD1EFE735}"/>
    <cellStyle name="Normal 2 4 2 3 2 2 2 3 2 2 4" xfId="32943" xr:uid="{BFD865DB-4090-46EF-9D4D-376E02737AB4}"/>
    <cellStyle name="Normal 2 4 2 3 2 2 2 3 2 3" xfId="20297" xr:uid="{DB5F85E5-116D-4ED7-8D15-506C6179BEAD}"/>
    <cellStyle name="Normal 2 4 2 3 2 2 2 3 2 4" xfId="11868" xr:uid="{9583E7B0-85BF-484A-8E0C-D2DEFEFB9550}"/>
    <cellStyle name="Normal 2 4 2 3 2 2 2 3 2 5" xfId="28726" xr:uid="{53CE7F20-CF03-4324-9F52-C5BFA8B8D962}"/>
    <cellStyle name="Normal 2 4 2 3 2 2 2 3 3" xfId="5506" xr:uid="{00000000-0005-0000-0000-0000A20E0000}"/>
    <cellStyle name="Normal 2 4 2 3 2 2 2 3 3 2" xfId="22370" xr:uid="{AE8BFD33-8290-493E-9667-F2CAE3998B14}"/>
    <cellStyle name="Normal 2 4 2 3 2 2 2 3 3 3" xfId="13941" xr:uid="{5BDF9B4D-AC0E-4389-B7AD-29FF9DF2350A}"/>
    <cellStyle name="Normal 2 4 2 3 2 2 2 3 3 4" xfId="30798" xr:uid="{30AF6D52-DBD3-40C5-997E-9B771BD37386}"/>
    <cellStyle name="Normal 2 4 2 3 2 2 2 3 4" xfId="18152" xr:uid="{0D8209B1-BD6A-4422-A24B-343AC4775E04}"/>
    <cellStyle name="Normal 2 4 2 3 2 2 2 3 5" xfId="9723" xr:uid="{9DB3D3B1-4C75-432E-B876-DFE638994184}"/>
    <cellStyle name="Normal 2 4 2 3 2 2 2 3 6" xfId="26581" xr:uid="{4D3CCEA0-E3C3-4CD8-A102-17456F9221DF}"/>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2 2 2" xfId="24928" xr:uid="{5872C63E-D0ED-46A0-BAAB-64987CFD2476}"/>
    <cellStyle name="Normal 2 4 2 3 2 2 2 4 2 2 3" xfId="16499" xr:uid="{3510E747-ADAB-43DF-9452-CD796C91E326}"/>
    <cellStyle name="Normal 2 4 2 3 2 2 2 4 2 2 4" xfId="33356" xr:uid="{D45EFB66-CE3D-4635-80E4-B5B558DBC3CC}"/>
    <cellStyle name="Normal 2 4 2 3 2 2 2 4 2 3" xfId="20710" xr:uid="{925AC2AB-1F9D-4118-9641-2FB6AD51AF5B}"/>
    <cellStyle name="Normal 2 4 2 3 2 2 2 4 2 4" xfId="12281" xr:uid="{18C09E64-AEAC-4023-B5AC-1BDFE8FA9E94}"/>
    <cellStyle name="Normal 2 4 2 3 2 2 2 4 2 5" xfId="29139" xr:uid="{603EBD15-00FF-4A1D-9942-8B831991C54E}"/>
    <cellStyle name="Normal 2 4 2 3 2 2 2 4 3" xfId="5919" xr:uid="{00000000-0005-0000-0000-0000A60E0000}"/>
    <cellStyle name="Normal 2 4 2 3 2 2 2 4 3 2" xfId="22783" xr:uid="{33127614-B3A9-4B14-AB16-EC95D6482A77}"/>
    <cellStyle name="Normal 2 4 2 3 2 2 2 4 3 3" xfId="14354" xr:uid="{5A086B09-C1CF-427C-AB9F-5ECEB71402EE}"/>
    <cellStyle name="Normal 2 4 2 3 2 2 2 4 3 4" xfId="31211" xr:uid="{F183455B-DE07-46DB-8322-A40E5EDA635E}"/>
    <cellStyle name="Normal 2 4 2 3 2 2 2 4 4" xfId="18565" xr:uid="{FF90EBAE-1434-453C-B80F-39E9320DEA49}"/>
    <cellStyle name="Normal 2 4 2 3 2 2 2 4 5" xfId="10136" xr:uid="{00EEA315-B2B1-4ACC-A47B-684983D05C1A}"/>
    <cellStyle name="Normal 2 4 2 3 2 2 2 4 6" xfId="26994" xr:uid="{06488EE5-F1B7-4CB2-8018-5C6F09652AC8}"/>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2 2 2" xfId="25341" xr:uid="{A6075E03-5743-4593-9511-217481E79C31}"/>
    <cellStyle name="Normal 2 4 2 3 2 2 2 5 2 2 3" xfId="16912" xr:uid="{CD586697-FECA-44D3-8554-2D572862171A}"/>
    <cellStyle name="Normal 2 4 2 3 2 2 2 5 2 2 4" xfId="33769" xr:uid="{BC72970B-C9FE-4553-B688-B9C2AD810677}"/>
    <cellStyle name="Normal 2 4 2 3 2 2 2 5 2 3" xfId="21123" xr:uid="{94A3BEA5-F400-4FEA-B281-58972D5562AA}"/>
    <cellStyle name="Normal 2 4 2 3 2 2 2 5 2 4" xfId="12694" xr:uid="{E7675C3F-2566-4B38-B78D-352F2DEF2A63}"/>
    <cellStyle name="Normal 2 4 2 3 2 2 2 5 2 5" xfId="29552" xr:uid="{17AAE663-9624-4648-83EF-F1394ACA89B8}"/>
    <cellStyle name="Normal 2 4 2 3 2 2 2 5 3" xfId="6332" xr:uid="{00000000-0005-0000-0000-0000AA0E0000}"/>
    <cellStyle name="Normal 2 4 2 3 2 2 2 5 3 2" xfId="23196" xr:uid="{82235536-525B-4B65-80B5-5A796506B7ED}"/>
    <cellStyle name="Normal 2 4 2 3 2 2 2 5 3 3" xfId="14767" xr:uid="{26AE57CA-2468-402B-B0B0-E4AA671DFBDF}"/>
    <cellStyle name="Normal 2 4 2 3 2 2 2 5 3 4" xfId="31624" xr:uid="{B64CC732-EA4F-4A67-974B-DEE6FCDBF638}"/>
    <cellStyle name="Normal 2 4 2 3 2 2 2 5 4" xfId="18978" xr:uid="{B02062AD-4296-4B61-8D77-C35D2CC375B5}"/>
    <cellStyle name="Normal 2 4 2 3 2 2 2 5 5" xfId="10549" xr:uid="{16E03048-AF93-4178-B206-9198DC2B1E8E}"/>
    <cellStyle name="Normal 2 4 2 3 2 2 2 5 6" xfId="27407" xr:uid="{81D2180A-175B-4922-BD08-32E9273D46CD}"/>
    <cellStyle name="Normal 2 4 2 3 2 2 2 6" xfId="2461" xr:uid="{00000000-0005-0000-0000-0000AB0E0000}"/>
    <cellStyle name="Normal 2 4 2 3 2 2 2 6 2" xfId="6745" xr:uid="{00000000-0005-0000-0000-0000AC0E0000}"/>
    <cellStyle name="Normal 2 4 2 3 2 2 2 6 2 2" xfId="23609" xr:uid="{2ECBD283-877F-4103-AC2E-4E6FE0503F50}"/>
    <cellStyle name="Normal 2 4 2 3 2 2 2 6 2 3" xfId="15180" xr:uid="{0855B0B7-2D57-43EE-AA26-939F2505951B}"/>
    <cellStyle name="Normal 2 4 2 3 2 2 2 6 2 4" xfId="32037" xr:uid="{2BB3E793-F1F0-4222-9D8C-DAA0881B6196}"/>
    <cellStyle name="Normal 2 4 2 3 2 2 2 6 3" xfId="19391" xr:uid="{D38448FF-B860-4A3C-8DFC-1758919339A7}"/>
    <cellStyle name="Normal 2 4 2 3 2 2 2 6 4" xfId="10962" xr:uid="{CD3F3E05-A686-4BF3-A05F-9D09CFA79C1D}"/>
    <cellStyle name="Normal 2 4 2 3 2 2 2 6 5" xfId="27820" xr:uid="{12E0B0CA-DE5D-4F01-A8EC-D4E4BD606ED5}"/>
    <cellStyle name="Normal 2 4 2 3 2 2 2 7" xfId="4679" xr:uid="{00000000-0005-0000-0000-0000AD0E0000}"/>
    <cellStyle name="Normal 2 4 2 3 2 2 2 7 2" xfId="21543" xr:uid="{FB4E9861-F6FE-4862-874F-76A7D8563FFF}"/>
    <cellStyle name="Normal 2 4 2 3 2 2 2 7 3" xfId="13114" xr:uid="{691ED0FE-87AF-47F1-9980-8187177EC123}"/>
    <cellStyle name="Normal 2 4 2 3 2 2 2 7 4" xfId="29971" xr:uid="{E679682C-D9B9-45AB-8196-5F677FE6C35C}"/>
    <cellStyle name="Normal 2 4 2 3 2 2 2 8" xfId="17325" xr:uid="{1BF6EDA5-C233-40CF-8E9E-3791241B4C62}"/>
    <cellStyle name="Normal 2 4 2 3 2 2 2 9" xfId="8896" xr:uid="{B15BC272-45B3-490F-8BB7-EEFDE74A76F8}"/>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2 2 2" xfId="24101" xr:uid="{1784B3A6-4D8D-4E13-A2B5-D057F56F212D}"/>
    <cellStyle name="Normal 2 4 2 3 2 2 3 2 2 3" xfId="15672" xr:uid="{4BC62ED8-7CA5-47B2-A236-067ADFAF25C5}"/>
    <cellStyle name="Normal 2 4 2 3 2 2 3 2 2 4" xfId="32529" xr:uid="{22C37FC6-DC97-4433-91FC-DE23FFDFB13F}"/>
    <cellStyle name="Normal 2 4 2 3 2 2 3 2 3" xfId="19883" xr:uid="{DEAC0387-85EA-4D11-81E5-2D2B4807F8C9}"/>
    <cellStyle name="Normal 2 4 2 3 2 2 3 2 4" xfId="11454" xr:uid="{442C3B8E-F755-4C03-AB1C-D91308FE6FDA}"/>
    <cellStyle name="Normal 2 4 2 3 2 2 3 2 5" xfId="28312" xr:uid="{B10B7F41-EE5E-4078-972F-E733BD03809B}"/>
    <cellStyle name="Normal 2 4 2 3 2 2 3 3" xfId="5092" xr:uid="{00000000-0005-0000-0000-0000B10E0000}"/>
    <cellStyle name="Normal 2 4 2 3 2 2 3 3 2" xfId="21956" xr:uid="{EF87C16D-2514-48CD-ACDD-B25E4C78E676}"/>
    <cellStyle name="Normal 2 4 2 3 2 2 3 3 3" xfId="13527" xr:uid="{3CF1566E-8E2A-4E91-88FB-1085B5310087}"/>
    <cellStyle name="Normal 2 4 2 3 2 2 3 3 4" xfId="30384" xr:uid="{BF7D0C95-3FC8-41A5-BF34-8805054A69B9}"/>
    <cellStyle name="Normal 2 4 2 3 2 2 3 4" xfId="17738" xr:uid="{5A5EBAFC-1A9B-498C-9715-236782A10157}"/>
    <cellStyle name="Normal 2 4 2 3 2 2 3 5" xfId="9309" xr:uid="{418F2E29-6E65-44FE-B03B-F4D5A0B85B8C}"/>
    <cellStyle name="Normal 2 4 2 3 2 2 3 6" xfId="26167" xr:uid="{E0F66C7E-1BEB-4470-BCC5-02820B44627F}"/>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2 2 2" xfId="24514" xr:uid="{01394708-B1DC-4147-805A-FA49AF718D1D}"/>
    <cellStyle name="Normal 2 4 2 3 2 2 4 2 2 3" xfId="16085" xr:uid="{4B114FEE-E122-4D24-AE28-ABEA57CC61DF}"/>
    <cellStyle name="Normal 2 4 2 3 2 2 4 2 2 4" xfId="32942" xr:uid="{4F956C28-C625-4C08-B7F7-9D62B2EE64CE}"/>
    <cellStyle name="Normal 2 4 2 3 2 2 4 2 3" xfId="20296" xr:uid="{DF8C73BA-C4A8-46FC-A197-54FF7563B99F}"/>
    <cellStyle name="Normal 2 4 2 3 2 2 4 2 4" xfId="11867" xr:uid="{8975B40B-A707-47FD-9267-17D89AB29E68}"/>
    <cellStyle name="Normal 2 4 2 3 2 2 4 2 5" xfId="28725" xr:uid="{83564849-3B27-44AD-8EBE-51667902B71F}"/>
    <cellStyle name="Normal 2 4 2 3 2 2 4 3" xfId="5505" xr:uid="{00000000-0005-0000-0000-0000B50E0000}"/>
    <cellStyle name="Normal 2 4 2 3 2 2 4 3 2" xfId="22369" xr:uid="{82536AF0-F7CA-41D5-A489-BD511E6094E2}"/>
    <cellStyle name="Normal 2 4 2 3 2 2 4 3 3" xfId="13940" xr:uid="{815AF142-9F24-47C8-B46E-3DB4840C3D8A}"/>
    <cellStyle name="Normal 2 4 2 3 2 2 4 3 4" xfId="30797" xr:uid="{29D63B98-3FF1-4AC7-9667-55645CE7BA4D}"/>
    <cellStyle name="Normal 2 4 2 3 2 2 4 4" xfId="18151" xr:uid="{DC083BD8-ADA7-40D4-A3F5-107F40A0117C}"/>
    <cellStyle name="Normal 2 4 2 3 2 2 4 5" xfId="9722" xr:uid="{79D74D0F-B8B6-43EC-BC16-57555F54E217}"/>
    <cellStyle name="Normal 2 4 2 3 2 2 4 6" xfId="26580" xr:uid="{6CCDD206-7854-43F6-9A3D-2E5129C6B3EC}"/>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2 2 2" xfId="24927" xr:uid="{C0543C1B-DED6-4FF9-A971-EFFC1C84BF93}"/>
    <cellStyle name="Normal 2 4 2 3 2 2 5 2 2 3" xfId="16498" xr:uid="{AF96FA3B-A25B-4791-B7DC-439053FAE50C}"/>
    <cellStyle name="Normal 2 4 2 3 2 2 5 2 2 4" xfId="33355" xr:uid="{D29A5B79-F0E3-4A52-A631-9E5DB8A47ECF}"/>
    <cellStyle name="Normal 2 4 2 3 2 2 5 2 3" xfId="20709" xr:uid="{15A02965-0813-4D4E-932F-3A5CF7534AC6}"/>
    <cellStyle name="Normal 2 4 2 3 2 2 5 2 4" xfId="12280" xr:uid="{2EFB4AF9-8EE1-4E52-BA5D-7834C573F59B}"/>
    <cellStyle name="Normal 2 4 2 3 2 2 5 2 5" xfId="29138" xr:uid="{518B8022-D246-426A-915F-85B8ECD3F5A1}"/>
    <cellStyle name="Normal 2 4 2 3 2 2 5 3" xfId="5918" xr:uid="{00000000-0005-0000-0000-0000B90E0000}"/>
    <cellStyle name="Normal 2 4 2 3 2 2 5 3 2" xfId="22782" xr:uid="{F10A2B67-3413-4296-AF0C-C16F93C3AF07}"/>
    <cellStyle name="Normal 2 4 2 3 2 2 5 3 3" xfId="14353" xr:uid="{532E622A-6D17-4E05-9B41-12AF3EA9D289}"/>
    <cellStyle name="Normal 2 4 2 3 2 2 5 3 4" xfId="31210" xr:uid="{819E5C26-0147-49A1-97ED-3B96AF7199E5}"/>
    <cellStyle name="Normal 2 4 2 3 2 2 5 4" xfId="18564" xr:uid="{14541122-F6D7-4506-A106-C63E680E65CC}"/>
    <cellStyle name="Normal 2 4 2 3 2 2 5 5" xfId="10135" xr:uid="{335555B9-0B63-44A1-9439-95B399E96FF7}"/>
    <cellStyle name="Normal 2 4 2 3 2 2 5 6" xfId="26993" xr:uid="{961AC476-8FBA-4494-84AA-958D9E79C3E1}"/>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2 2 2" xfId="25340" xr:uid="{9B4BB70C-2D39-4FDD-831D-BE87DD60A420}"/>
    <cellStyle name="Normal 2 4 2 3 2 2 6 2 2 3" xfId="16911" xr:uid="{6E85E634-58B3-4A2C-AD1C-A29CA38743D7}"/>
    <cellStyle name="Normal 2 4 2 3 2 2 6 2 2 4" xfId="33768" xr:uid="{8D26079C-2AF9-471A-A5F3-F4EE5427228D}"/>
    <cellStyle name="Normal 2 4 2 3 2 2 6 2 3" xfId="21122" xr:uid="{9A7D1131-4818-46E2-B042-6867EB90D3F1}"/>
    <cellStyle name="Normal 2 4 2 3 2 2 6 2 4" xfId="12693" xr:uid="{9A0A58AF-E9DD-4C49-9298-106E5C03F68B}"/>
    <cellStyle name="Normal 2 4 2 3 2 2 6 2 5" xfId="29551" xr:uid="{BCAEBE50-49E1-46BC-852A-DDD495EB739E}"/>
    <cellStyle name="Normal 2 4 2 3 2 2 6 3" xfId="6331" xr:uid="{00000000-0005-0000-0000-0000BD0E0000}"/>
    <cellStyle name="Normal 2 4 2 3 2 2 6 3 2" xfId="23195" xr:uid="{D368F8B8-D0E3-41B2-92D4-96882053F019}"/>
    <cellStyle name="Normal 2 4 2 3 2 2 6 3 3" xfId="14766" xr:uid="{7E2600F4-490F-4910-9BFC-5DFD9CE0DAEE}"/>
    <cellStyle name="Normal 2 4 2 3 2 2 6 3 4" xfId="31623" xr:uid="{F8A7340C-A202-4F12-B6EA-79C9F6AC2F5E}"/>
    <cellStyle name="Normal 2 4 2 3 2 2 6 4" xfId="18977" xr:uid="{8CBF16D4-E355-4CC4-B2BF-3318C27821B0}"/>
    <cellStyle name="Normal 2 4 2 3 2 2 6 5" xfId="10548" xr:uid="{EBD14556-43E7-4269-BF4D-7CE34D448E6F}"/>
    <cellStyle name="Normal 2 4 2 3 2 2 6 6" xfId="27406" xr:uid="{24A3D032-0E09-46A1-9E08-4C87BD4AA31C}"/>
    <cellStyle name="Normal 2 4 2 3 2 2 7" xfId="2460" xr:uid="{00000000-0005-0000-0000-0000BE0E0000}"/>
    <cellStyle name="Normal 2 4 2 3 2 2 7 2" xfId="6744" xr:uid="{00000000-0005-0000-0000-0000BF0E0000}"/>
    <cellStyle name="Normal 2 4 2 3 2 2 7 2 2" xfId="23608" xr:uid="{6199F1E2-62E2-4B74-8C4E-8B85C4296E0D}"/>
    <cellStyle name="Normal 2 4 2 3 2 2 7 2 3" xfId="15179" xr:uid="{13BEC902-D29C-4942-8B87-E2E82540A942}"/>
    <cellStyle name="Normal 2 4 2 3 2 2 7 2 4" xfId="32036" xr:uid="{D4D8CC3C-B4E2-4AE8-9F4C-812DA5CECB59}"/>
    <cellStyle name="Normal 2 4 2 3 2 2 7 3" xfId="19390" xr:uid="{68C85702-22E0-4C7F-B7A8-93C99AF90D71}"/>
    <cellStyle name="Normal 2 4 2 3 2 2 7 4" xfId="10961" xr:uid="{FBDC3A84-E9CE-49BC-AEEC-63F63886F01A}"/>
    <cellStyle name="Normal 2 4 2 3 2 2 7 5" xfId="27819" xr:uid="{0CC251ED-B231-4583-9349-C50A6C504BE8}"/>
    <cellStyle name="Normal 2 4 2 3 2 2 8" xfId="4678" xr:uid="{00000000-0005-0000-0000-0000C00E0000}"/>
    <cellStyle name="Normal 2 4 2 3 2 2 8 2" xfId="21542" xr:uid="{88378C20-45D1-4685-B3E5-06214EDCC26B}"/>
    <cellStyle name="Normal 2 4 2 3 2 2 8 3" xfId="13113" xr:uid="{80C431C7-B970-4D71-AF74-07AF702D6CEF}"/>
    <cellStyle name="Normal 2 4 2 3 2 2 8 4" xfId="29970" xr:uid="{EBE30EB5-E623-4D22-A066-B8889EA14FBE}"/>
    <cellStyle name="Normal 2 4 2 3 2 2 9" xfId="17324" xr:uid="{F78F7B76-1CEB-4D89-A8E2-49EE00DC61BB}"/>
    <cellStyle name="Normal 2 4 2 3 2 3" xfId="285" xr:uid="{00000000-0005-0000-0000-0000C10E0000}"/>
    <cellStyle name="Normal 2 4 2 3 2 3 10" xfId="25755" xr:uid="{1E3F91EA-EFDC-43D4-98A4-263E99B9A06F}"/>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2 2 2" xfId="24103" xr:uid="{776073ED-5F83-4272-8401-B658DE326164}"/>
    <cellStyle name="Normal 2 4 2 3 2 3 2 2 2 3" xfId="15674" xr:uid="{778B7B06-A488-432B-835D-F47EAA320CCD}"/>
    <cellStyle name="Normal 2 4 2 3 2 3 2 2 2 4" xfId="32531" xr:uid="{AE7D7947-E1F0-4DAA-9A13-5F9E0A9A25D5}"/>
    <cellStyle name="Normal 2 4 2 3 2 3 2 2 3" xfId="19885" xr:uid="{50D62A0F-CBD7-4018-B8F8-804E8551A381}"/>
    <cellStyle name="Normal 2 4 2 3 2 3 2 2 4" xfId="11456" xr:uid="{B17081F0-EC3A-4649-A3A4-7309599945AF}"/>
    <cellStyle name="Normal 2 4 2 3 2 3 2 2 5" xfId="28314" xr:uid="{F3F4280E-7585-4C85-BD4A-103BA6496842}"/>
    <cellStyle name="Normal 2 4 2 3 2 3 2 3" xfId="5094" xr:uid="{00000000-0005-0000-0000-0000C50E0000}"/>
    <cellStyle name="Normal 2 4 2 3 2 3 2 3 2" xfId="21958" xr:uid="{D04071BD-6E24-4DCB-ADB8-841745EB775B}"/>
    <cellStyle name="Normal 2 4 2 3 2 3 2 3 3" xfId="13529" xr:uid="{F312354D-2014-46CA-BD70-C07590C5BB04}"/>
    <cellStyle name="Normal 2 4 2 3 2 3 2 3 4" xfId="30386" xr:uid="{47D69FB6-EDFC-4682-85BC-BB250C409D7F}"/>
    <cellStyle name="Normal 2 4 2 3 2 3 2 4" xfId="17740" xr:uid="{4FA5303E-C644-46BF-9B1D-D2470A7AF73F}"/>
    <cellStyle name="Normal 2 4 2 3 2 3 2 5" xfId="9311" xr:uid="{58A5BC39-B345-4ACB-8017-752698C195AC}"/>
    <cellStyle name="Normal 2 4 2 3 2 3 2 6" xfId="26169" xr:uid="{F8F95B91-E0A8-4273-BC3A-4918E0675052}"/>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2 2 2" xfId="24516" xr:uid="{825FA942-47D2-4581-BD12-83B265DC55BF}"/>
    <cellStyle name="Normal 2 4 2 3 2 3 3 2 2 3" xfId="16087" xr:uid="{91E5E5CF-D9A2-4E54-A854-42043721B691}"/>
    <cellStyle name="Normal 2 4 2 3 2 3 3 2 2 4" xfId="32944" xr:uid="{F7F724D8-6F69-4A20-926E-52DAA19EFD37}"/>
    <cellStyle name="Normal 2 4 2 3 2 3 3 2 3" xfId="20298" xr:uid="{840ADEAA-2F98-437A-AE56-D212237D368A}"/>
    <cellStyle name="Normal 2 4 2 3 2 3 3 2 4" xfId="11869" xr:uid="{E62D2453-B78A-431E-805F-30D695CD9638}"/>
    <cellStyle name="Normal 2 4 2 3 2 3 3 2 5" xfId="28727" xr:uid="{4AF7AAEA-9D2F-47FF-8353-6078F23311EE}"/>
    <cellStyle name="Normal 2 4 2 3 2 3 3 3" xfId="5507" xr:uid="{00000000-0005-0000-0000-0000C90E0000}"/>
    <cellStyle name="Normal 2 4 2 3 2 3 3 3 2" xfId="22371" xr:uid="{9F3B3D0C-53D5-49CF-BDE4-81969613226A}"/>
    <cellStyle name="Normal 2 4 2 3 2 3 3 3 3" xfId="13942" xr:uid="{11B98142-A2DA-4555-85C1-1492E7CF8EBC}"/>
    <cellStyle name="Normal 2 4 2 3 2 3 3 3 4" xfId="30799" xr:uid="{9BD9298B-8D80-4445-A618-5A9678548242}"/>
    <cellStyle name="Normal 2 4 2 3 2 3 3 4" xfId="18153" xr:uid="{021E255D-7B3F-4573-B0BA-19DD80CCA613}"/>
    <cellStyle name="Normal 2 4 2 3 2 3 3 5" xfId="9724" xr:uid="{DA010580-E0FD-4357-A854-FC8741C4A620}"/>
    <cellStyle name="Normal 2 4 2 3 2 3 3 6" xfId="26582" xr:uid="{15E6AEF9-EA69-4FCB-9889-CC7225D7C8FC}"/>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2 2 2" xfId="24929" xr:uid="{147D4B53-24F8-4EBA-A9D5-BEFB96B85414}"/>
    <cellStyle name="Normal 2 4 2 3 2 3 4 2 2 3" xfId="16500" xr:uid="{62F18408-DA14-44FB-9D10-5A55833B9918}"/>
    <cellStyle name="Normal 2 4 2 3 2 3 4 2 2 4" xfId="33357" xr:uid="{FBFC4487-78F8-4AA0-BEBB-EA42BDB35F36}"/>
    <cellStyle name="Normal 2 4 2 3 2 3 4 2 3" xfId="20711" xr:uid="{3050BB00-16A5-48FA-B8E4-9F15BBC9FD40}"/>
    <cellStyle name="Normal 2 4 2 3 2 3 4 2 4" xfId="12282" xr:uid="{3D2A602B-A36E-4CE9-B5C9-7D053CA4AD62}"/>
    <cellStyle name="Normal 2 4 2 3 2 3 4 2 5" xfId="29140" xr:uid="{544B0DFC-4BE4-479F-A751-3DFBA805F264}"/>
    <cellStyle name="Normal 2 4 2 3 2 3 4 3" xfId="5920" xr:uid="{00000000-0005-0000-0000-0000CD0E0000}"/>
    <cellStyle name="Normal 2 4 2 3 2 3 4 3 2" xfId="22784" xr:uid="{079B6E09-084E-4271-944B-355FD358B513}"/>
    <cellStyle name="Normal 2 4 2 3 2 3 4 3 3" xfId="14355" xr:uid="{DCE66A6B-B78A-408A-AA1E-5A6EA98A01C7}"/>
    <cellStyle name="Normal 2 4 2 3 2 3 4 3 4" xfId="31212" xr:uid="{60BDDAF0-5C49-49E9-9552-5827F722B51B}"/>
    <cellStyle name="Normal 2 4 2 3 2 3 4 4" xfId="18566" xr:uid="{234058CF-94B9-4792-8B59-A74E703CB8B9}"/>
    <cellStyle name="Normal 2 4 2 3 2 3 4 5" xfId="10137" xr:uid="{9FA06F12-FCD5-49B3-B9A8-9933B6F760AE}"/>
    <cellStyle name="Normal 2 4 2 3 2 3 4 6" xfId="26995" xr:uid="{347D1B78-9993-462B-9DAA-67BD33D6617E}"/>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2 2 2" xfId="25342" xr:uid="{AC6A1F47-DDBB-4C2F-BDF2-241E410E2D2E}"/>
    <cellStyle name="Normal 2 4 2 3 2 3 5 2 2 3" xfId="16913" xr:uid="{94682B06-C8A1-44EB-BA4C-EB01455C0BCF}"/>
    <cellStyle name="Normal 2 4 2 3 2 3 5 2 2 4" xfId="33770" xr:uid="{287CB7DA-16C2-4D98-B276-80DEFFD3A8A0}"/>
    <cellStyle name="Normal 2 4 2 3 2 3 5 2 3" xfId="21124" xr:uid="{00B38866-592A-4235-A479-2BFB0400E35D}"/>
    <cellStyle name="Normal 2 4 2 3 2 3 5 2 4" xfId="12695" xr:uid="{8B06B7FE-F9C8-42F3-8655-5E9C04864547}"/>
    <cellStyle name="Normal 2 4 2 3 2 3 5 2 5" xfId="29553" xr:uid="{E2E07A9C-7D45-4964-B57D-A0FA6506D1FB}"/>
    <cellStyle name="Normal 2 4 2 3 2 3 5 3" xfId="6333" xr:uid="{00000000-0005-0000-0000-0000D10E0000}"/>
    <cellStyle name="Normal 2 4 2 3 2 3 5 3 2" xfId="23197" xr:uid="{118E7E8D-66C9-4985-A619-9C4BF2622AE0}"/>
    <cellStyle name="Normal 2 4 2 3 2 3 5 3 3" xfId="14768" xr:uid="{5532A27F-2945-40D4-BDEC-33309DCFE0E7}"/>
    <cellStyle name="Normal 2 4 2 3 2 3 5 3 4" xfId="31625" xr:uid="{5491C470-1F77-4506-8A88-9775A1FCC77C}"/>
    <cellStyle name="Normal 2 4 2 3 2 3 5 4" xfId="18979" xr:uid="{CF6BAC55-F42B-408E-9F2B-5B8DAA797F24}"/>
    <cellStyle name="Normal 2 4 2 3 2 3 5 5" xfId="10550" xr:uid="{8DD4BD94-4D7D-46F7-9286-468A84AD0457}"/>
    <cellStyle name="Normal 2 4 2 3 2 3 5 6" xfId="27408" xr:uid="{9B2ECDB2-0B24-4587-B0F7-158929D1B28A}"/>
    <cellStyle name="Normal 2 4 2 3 2 3 6" xfId="2462" xr:uid="{00000000-0005-0000-0000-0000D20E0000}"/>
    <cellStyle name="Normal 2 4 2 3 2 3 6 2" xfId="6746" xr:uid="{00000000-0005-0000-0000-0000D30E0000}"/>
    <cellStyle name="Normal 2 4 2 3 2 3 6 2 2" xfId="23610" xr:uid="{334BBCC2-04FD-446B-8953-0EF1604C6B62}"/>
    <cellStyle name="Normal 2 4 2 3 2 3 6 2 3" xfId="15181" xr:uid="{5750C4E3-B89F-42C9-8EBB-9A9F5AC08562}"/>
    <cellStyle name="Normal 2 4 2 3 2 3 6 2 4" xfId="32038" xr:uid="{A05A14B0-13CC-4755-8917-7163E467C2B5}"/>
    <cellStyle name="Normal 2 4 2 3 2 3 6 3" xfId="19392" xr:uid="{95DD5BCE-C878-46B9-887C-DB0DC68CDB3E}"/>
    <cellStyle name="Normal 2 4 2 3 2 3 6 4" xfId="10963" xr:uid="{BAD3783B-370C-4F2D-A67B-CEEEAD78636B}"/>
    <cellStyle name="Normal 2 4 2 3 2 3 6 5" xfId="27821" xr:uid="{E2D1CFA3-A0C7-424C-BBE2-53D6D1FB087A}"/>
    <cellStyle name="Normal 2 4 2 3 2 3 7" xfId="4680" xr:uid="{00000000-0005-0000-0000-0000D40E0000}"/>
    <cellStyle name="Normal 2 4 2 3 2 3 7 2" xfId="21544" xr:uid="{481A5FB9-DEEF-49AD-A1D9-1B920D1BC310}"/>
    <cellStyle name="Normal 2 4 2 3 2 3 7 3" xfId="13115" xr:uid="{39225381-F64C-4EC3-B500-71D3DFA4607B}"/>
    <cellStyle name="Normal 2 4 2 3 2 3 7 4" xfId="29972" xr:uid="{8B8B16EF-6899-4352-982E-0FFF3CFB2593}"/>
    <cellStyle name="Normal 2 4 2 3 2 3 8" xfId="17326" xr:uid="{81AC8685-FA04-4743-912D-FAF67ABA405D}"/>
    <cellStyle name="Normal 2 4 2 3 2 3 9" xfId="8897" xr:uid="{733A98D5-3D9B-499F-B782-783F6DCA3D63}"/>
    <cellStyle name="Normal 2 4 2 3 2 4" xfId="774" xr:uid="{00000000-0005-0000-0000-0000D50E0000}"/>
    <cellStyle name="Normal 2 4 2 3 2 4 2" xfId="3013" xr:uid="{00000000-0005-0000-0000-0000D60E0000}"/>
    <cellStyle name="Normal 2 4 2 3 2 4 2 2" xfId="7236" xr:uid="{00000000-0005-0000-0000-0000D70E0000}"/>
    <cellStyle name="Normal 2 4 2 3 2 4 2 2 2" xfId="24100" xr:uid="{6FCA8B5D-A4BD-41F9-8A8B-03E4A3780E47}"/>
    <cellStyle name="Normal 2 4 2 3 2 4 2 2 3" xfId="15671" xr:uid="{510F63F9-B12E-4B65-9610-106A1719AC44}"/>
    <cellStyle name="Normal 2 4 2 3 2 4 2 2 4" xfId="32528" xr:uid="{B92E8842-99C8-420F-AB0B-88D76E0948F9}"/>
    <cellStyle name="Normal 2 4 2 3 2 4 2 3" xfId="19882" xr:uid="{9967CCF1-A25C-43CC-8A1B-C20D291D074F}"/>
    <cellStyle name="Normal 2 4 2 3 2 4 2 4" xfId="11453" xr:uid="{64119030-0C0B-42A7-8DDE-31B6EAC9C519}"/>
    <cellStyle name="Normal 2 4 2 3 2 4 2 5" xfId="28311" xr:uid="{036E592A-0834-40CE-9A43-6A45913B2123}"/>
    <cellStyle name="Normal 2 4 2 3 2 4 3" xfId="5091" xr:uid="{00000000-0005-0000-0000-0000D80E0000}"/>
    <cellStyle name="Normal 2 4 2 3 2 4 3 2" xfId="21955" xr:uid="{C9E26F3E-D6EA-45E4-89E0-222C7D291EA3}"/>
    <cellStyle name="Normal 2 4 2 3 2 4 3 3" xfId="13526" xr:uid="{23362358-C9AD-452A-9E7D-99F07DD0E08C}"/>
    <cellStyle name="Normal 2 4 2 3 2 4 3 4" xfId="30383" xr:uid="{2162F642-B2B4-4C4E-A6F5-B9ACD5642361}"/>
    <cellStyle name="Normal 2 4 2 3 2 4 4" xfId="17737" xr:uid="{399B66FA-5941-4E6F-98D6-165601D3E436}"/>
    <cellStyle name="Normal 2 4 2 3 2 4 5" xfId="9308" xr:uid="{ACD497F4-ADAA-4186-9323-8B07E3107422}"/>
    <cellStyle name="Normal 2 4 2 3 2 4 6" xfId="26166" xr:uid="{1B3704D4-DA3A-4D5A-A497-B6D012120F35}"/>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2 2 2" xfId="24513" xr:uid="{6AD89330-B2FF-4285-93C2-999F0F35965D}"/>
    <cellStyle name="Normal 2 4 2 3 2 5 2 2 3" xfId="16084" xr:uid="{F40DA767-A667-4347-94F5-40A03E2F4F89}"/>
    <cellStyle name="Normal 2 4 2 3 2 5 2 2 4" xfId="32941" xr:uid="{83B8D635-6BE6-4CDD-85C7-7E699F35D14A}"/>
    <cellStyle name="Normal 2 4 2 3 2 5 2 3" xfId="20295" xr:uid="{6E02A641-CCDC-4B65-B060-2252A38EAA1F}"/>
    <cellStyle name="Normal 2 4 2 3 2 5 2 4" xfId="11866" xr:uid="{E8671BB9-4E62-42F6-B33A-034645E1A257}"/>
    <cellStyle name="Normal 2 4 2 3 2 5 2 5" xfId="28724" xr:uid="{F7F86901-E7E0-41B1-9930-F56BBA68BEBF}"/>
    <cellStyle name="Normal 2 4 2 3 2 5 3" xfId="5504" xr:uid="{00000000-0005-0000-0000-0000DC0E0000}"/>
    <cellStyle name="Normal 2 4 2 3 2 5 3 2" xfId="22368" xr:uid="{526B0401-08AC-453E-A923-FBE3E395F3D0}"/>
    <cellStyle name="Normal 2 4 2 3 2 5 3 3" xfId="13939" xr:uid="{C95561C4-E09F-4666-A9B7-248E5C568C08}"/>
    <cellStyle name="Normal 2 4 2 3 2 5 3 4" xfId="30796" xr:uid="{8667B4AE-5EDA-43BA-860A-6F8DBE7C8852}"/>
    <cellStyle name="Normal 2 4 2 3 2 5 4" xfId="18150" xr:uid="{F1D51C7D-E24C-406B-81FA-74C859FBB653}"/>
    <cellStyle name="Normal 2 4 2 3 2 5 5" xfId="9721" xr:uid="{EC712A9B-F577-402F-8DFD-F17A6380D7FC}"/>
    <cellStyle name="Normal 2 4 2 3 2 5 6" xfId="26579" xr:uid="{AED09E7F-CF76-4C1D-8622-8D8D8390FE27}"/>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2 2 2" xfId="24926" xr:uid="{C5DDD4FB-0DA5-46BD-8A55-CFD83931E49E}"/>
    <cellStyle name="Normal 2 4 2 3 2 6 2 2 3" xfId="16497" xr:uid="{4E4C1563-9B15-4E72-B3B9-2E4D95417997}"/>
    <cellStyle name="Normal 2 4 2 3 2 6 2 2 4" xfId="33354" xr:uid="{AC1CF94A-56AE-45CA-9EF6-D7E2DB799C2A}"/>
    <cellStyle name="Normal 2 4 2 3 2 6 2 3" xfId="20708" xr:uid="{A8513E0A-7455-4236-BB87-0964A6177A8C}"/>
    <cellStyle name="Normal 2 4 2 3 2 6 2 4" xfId="12279" xr:uid="{64096991-C4DA-4A3E-A144-0EBDC972F084}"/>
    <cellStyle name="Normal 2 4 2 3 2 6 2 5" xfId="29137" xr:uid="{CB22E5E1-699C-48CD-974C-9B474C36972A}"/>
    <cellStyle name="Normal 2 4 2 3 2 6 3" xfId="5917" xr:uid="{00000000-0005-0000-0000-0000E00E0000}"/>
    <cellStyle name="Normal 2 4 2 3 2 6 3 2" xfId="22781" xr:uid="{F7252E0B-A151-4903-9F0B-650DA3DFD07D}"/>
    <cellStyle name="Normal 2 4 2 3 2 6 3 3" xfId="14352" xr:uid="{87A4EFD6-3C1F-4DE6-A6BE-E6E134CE83FC}"/>
    <cellStyle name="Normal 2 4 2 3 2 6 3 4" xfId="31209" xr:uid="{C1094337-BE3A-4E39-AF8C-82B59D21F557}"/>
    <cellStyle name="Normal 2 4 2 3 2 6 4" xfId="18563" xr:uid="{316AA835-1632-4512-8D84-80B6FDA51493}"/>
    <cellStyle name="Normal 2 4 2 3 2 6 5" xfId="10134" xr:uid="{D5A9D4EA-9E78-4D4B-8F0D-C1A160E8859B}"/>
    <cellStyle name="Normal 2 4 2 3 2 6 6" xfId="26992" xr:uid="{F176C48C-23D8-4A65-9E81-B43846B48C27}"/>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2 2 2" xfId="25339" xr:uid="{6A7FBF7A-84F7-4D7B-AE45-75DB147AE567}"/>
    <cellStyle name="Normal 2 4 2 3 2 7 2 2 3" xfId="16910" xr:uid="{4512EE32-A916-4935-AF76-564E666252DA}"/>
    <cellStyle name="Normal 2 4 2 3 2 7 2 2 4" xfId="33767" xr:uid="{DB97BEEA-7C2A-4FAD-A3B3-635F4D0DB684}"/>
    <cellStyle name="Normal 2 4 2 3 2 7 2 3" xfId="21121" xr:uid="{27833D31-E282-42D1-AB9E-42AF3FCA41B4}"/>
    <cellStyle name="Normal 2 4 2 3 2 7 2 4" xfId="12692" xr:uid="{9EA3EF47-51EE-4DF3-9CF5-18906B36095A}"/>
    <cellStyle name="Normal 2 4 2 3 2 7 2 5" xfId="29550" xr:uid="{CC56CF15-EC03-4418-B7B2-94B731289E77}"/>
    <cellStyle name="Normal 2 4 2 3 2 7 3" xfId="6330" xr:uid="{00000000-0005-0000-0000-0000E40E0000}"/>
    <cellStyle name="Normal 2 4 2 3 2 7 3 2" xfId="23194" xr:uid="{B44E6AC4-8BCB-4D60-8807-8C2BD1B944EB}"/>
    <cellStyle name="Normal 2 4 2 3 2 7 3 3" xfId="14765" xr:uid="{F46CBA7D-DD50-4881-84D2-C7C6C4EF01DE}"/>
    <cellStyle name="Normal 2 4 2 3 2 7 3 4" xfId="31622" xr:uid="{49E92F42-853F-41EA-8744-46278CBE7D60}"/>
    <cellStyle name="Normal 2 4 2 3 2 7 4" xfId="18976" xr:uid="{72B235A5-91EF-4431-AC65-321E826C1240}"/>
    <cellStyle name="Normal 2 4 2 3 2 7 5" xfId="10547" xr:uid="{5039BB59-CD91-49E2-9476-249AC89FCF00}"/>
    <cellStyle name="Normal 2 4 2 3 2 7 6" xfId="27405" xr:uid="{C8FC93C3-C724-46B8-8D81-697550C1C669}"/>
    <cellStyle name="Normal 2 4 2 3 2 8" xfId="2459" xr:uid="{00000000-0005-0000-0000-0000E50E0000}"/>
    <cellStyle name="Normal 2 4 2 3 2 8 2" xfId="6743" xr:uid="{00000000-0005-0000-0000-0000E60E0000}"/>
    <cellStyle name="Normal 2 4 2 3 2 8 2 2" xfId="23607" xr:uid="{2ADA392C-A23C-43EB-86F7-FCE735B2CF64}"/>
    <cellStyle name="Normal 2 4 2 3 2 8 2 3" xfId="15178" xr:uid="{4A875285-AAA9-4067-A9FF-950E857F1666}"/>
    <cellStyle name="Normal 2 4 2 3 2 8 2 4" xfId="32035" xr:uid="{5F5A654A-7B3A-4C6C-828E-E4E5B9D62A17}"/>
    <cellStyle name="Normal 2 4 2 3 2 8 3" xfId="19389" xr:uid="{3DB31CDA-5B7E-4095-B135-33703E07B25F}"/>
    <cellStyle name="Normal 2 4 2 3 2 8 4" xfId="10960" xr:uid="{C1086C8E-C672-45E3-A2C9-31420A2A50E1}"/>
    <cellStyle name="Normal 2 4 2 3 2 8 5" xfId="27818" xr:uid="{AAD446F1-711D-4553-A847-6B55E4B32034}"/>
    <cellStyle name="Normal 2 4 2 3 2 9" xfId="4677" xr:uid="{00000000-0005-0000-0000-0000E70E0000}"/>
    <cellStyle name="Normal 2 4 2 3 2 9 2" xfId="21541" xr:uid="{37D3CE7D-0508-4D7E-9CD8-711809FAE491}"/>
    <cellStyle name="Normal 2 4 2 3 2 9 3" xfId="13112" xr:uid="{A32867B1-5BA8-4BDF-9C83-A4A9445B0FAA}"/>
    <cellStyle name="Normal 2 4 2 3 2 9 4" xfId="29969" xr:uid="{ED746591-A2C4-4AAB-A249-F7118B76EF91}"/>
    <cellStyle name="Normal 2 4 2 3 3" xfId="286" xr:uid="{00000000-0005-0000-0000-0000E80E0000}"/>
    <cellStyle name="Normal 2 4 2 3 3 10" xfId="8898" xr:uid="{5A21D51E-CFE7-41CA-B47B-A5B6F1E21023}"/>
    <cellStyle name="Normal 2 4 2 3 3 11" xfId="25756" xr:uid="{836261A2-41DA-42CB-A296-E1205E9D656A}"/>
    <cellStyle name="Normal 2 4 2 3 3 2" xfId="287" xr:uid="{00000000-0005-0000-0000-0000E90E0000}"/>
    <cellStyle name="Normal 2 4 2 3 3 2 10" xfId="25757" xr:uid="{CC51BFF5-1994-4A77-8BCB-871C3FF4F50A}"/>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2 2 2" xfId="24105" xr:uid="{F5AC64FE-DA16-4711-949A-A5E083B6E456}"/>
    <cellStyle name="Normal 2 4 2 3 3 2 2 2 2 3" xfId="15676" xr:uid="{8BDC5A2F-B8DA-4356-9860-3D6A4DC7F45E}"/>
    <cellStyle name="Normal 2 4 2 3 3 2 2 2 2 4" xfId="32533" xr:uid="{781B2EB1-D733-42FB-9809-295AF4F02BB0}"/>
    <cellStyle name="Normal 2 4 2 3 3 2 2 2 3" xfId="19887" xr:uid="{88FA8A42-1F5C-42A9-976F-9FF21311A6D8}"/>
    <cellStyle name="Normal 2 4 2 3 3 2 2 2 4" xfId="11458" xr:uid="{9AAA4C0B-9D2F-4776-8A14-E213B5BC2C8F}"/>
    <cellStyle name="Normal 2 4 2 3 3 2 2 2 5" xfId="28316" xr:uid="{95082C64-6A54-4179-B306-1F1E53995DB0}"/>
    <cellStyle name="Normal 2 4 2 3 3 2 2 3" xfId="5096" xr:uid="{00000000-0005-0000-0000-0000ED0E0000}"/>
    <cellStyle name="Normal 2 4 2 3 3 2 2 3 2" xfId="21960" xr:uid="{5F8FC549-F2C7-4BB5-B473-52B0715666CB}"/>
    <cellStyle name="Normal 2 4 2 3 3 2 2 3 3" xfId="13531" xr:uid="{AF208C65-B6AA-4719-B517-495E06884D3F}"/>
    <cellStyle name="Normal 2 4 2 3 3 2 2 3 4" xfId="30388" xr:uid="{4F448A5B-572F-4008-B5A3-B6CD48F0C0AB}"/>
    <cellStyle name="Normal 2 4 2 3 3 2 2 4" xfId="17742" xr:uid="{3525F678-3BCE-4A0A-9188-161950BBC3C6}"/>
    <cellStyle name="Normal 2 4 2 3 3 2 2 5" xfId="9313" xr:uid="{1F6D65A3-F78B-4543-823A-16CCDDBFF358}"/>
    <cellStyle name="Normal 2 4 2 3 3 2 2 6" xfId="26171" xr:uid="{EB118FFE-A549-4671-BAB3-DCF8CFB2EF38}"/>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2 2 2" xfId="24518" xr:uid="{01F92021-273A-47CA-9CC4-C22F9A15CDC3}"/>
    <cellStyle name="Normal 2 4 2 3 3 2 3 2 2 3" xfId="16089" xr:uid="{60611CD8-A0CA-4649-B7DF-02C128BE0745}"/>
    <cellStyle name="Normal 2 4 2 3 3 2 3 2 2 4" xfId="32946" xr:uid="{A9AD787C-DE52-4204-B834-3DF836D3DD73}"/>
    <cellStyle name="Normal 2 4 2 3 3 2 3 2 3" xfId="20300" xr:uid="{AB4ED4F9-2808-45F9-A460-8489BB0FC883}"/>
    <cellStyle name="Normal 2 4 2 3 3 2 3 2 4" xfId="11871" xr:uid="{ABBB3A3B-E5CC-481D-9A32-0FBE1E4D9B60}"/>
    <cellStyle name="Normal 2 4 2 3 3 2 3 2 5" xfId="28729" xr:uid="{25FFA77C-5FED-4C96-BA88-3965FBE28C8A}"/>
    <cellStyle name="Normal 2 4 2 3 3 2 3 3" xfId="5509" xr:uid="{00000000-0005-0000-0000-0000F10E0000}"/>
    <cellStyle name="Normal 2 4 2 3 3 2 3 3 2" xfId="22373" xr:uid="{5E27A1AB-AB93-4C89-AA6B-28F3D3D8F315}"/>
    <cellStyle name="Normal 2 4 2 3 3 2 3 3 3" xfId="13944" xr:uid="{3C3ED09C-EF68-4259-8F57-9E36264FC90D}"/>
    <cellStyle name="Normal 2 4 2 3 3 2 3 3 4" xfId="30801" xr:uid="{1B870709-341F-482A-BF84-339DFABA2DD1}"/>
    <cellStyle name="Normal 2 4 2 3 3 2 3 4" xfId="18155" xr:uid="{E6BCB050-A4BA-412F-A509-FC5C6C251943}"/>
    <cellStyle name="Normal 2 4 2 3 3 2 3 5" xfId="9726" xr:uid="{84B33F77-7741-4A9D-B749-71AC55178EFE}"/>
    <cellStyle name="Normal 2 4 2 3 3 2 3 6" xfId="26584" xr:uid="{3B732012-4E84-4332-9112-7D9FFCB3D50A}"/>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2 2 2" xfId="24931" xr:uid="{ACF4E428-9217-4D9D-BF02-981A20EA1E60}"/>
    <cellStyle name="Normal 2 4 2 3 3 2 4 2 2 3" xfId="16502" xr:uid="{5DBB0B8B-D1CD-42C1-B986-4E53A4FB8153}"/>
    <cellStyle name="Normal 2 4 2 3 3 2 4 2 2 4" xfId="33359" xr:uid="{D13A4DBD-8979-4020-B32B-11EB5F7B2D6B}"/>
    <cellStyle name="Normal 2 4 2 3 3 2 4 2 3" xfId="20713" xr:uid="{16F7BB19-343C-4041-8F42-BFD7A01481F3}"/>
    <cellStyle name="Normal 2 4 2 3 3 2 4 2 4" xfId="12284" xr:uid="{C1A640D7-AF3B-467D-B420-8ABE9E685678}"/>
    <cellStyle name="Normal 2 4 2 3 3 2 4 2 5" xfId="29142" xr:uid="{E0898B22-F8C0-4110-9933-FEE16079994C}"/>
    <cellStyle name="Normal 2 4 2 3 3 2 4 3" xfId="5922" xr:uid="{00000000-0005-0000-0000-0000F50E0000}"/>
    <cellStyle name="Normal 2 4 2 3 3 2 4 3 2" xfId="22786" xr:uid="{37D607DD-2799-4350-9605-20C9806DAAC9}"/>
    <cellStyle name="Normal 2 4 2 3 3 2 4 3 3" xfId="14357" xr:uid="{D8E3B2C4-33EC-48CE-9E1D-1EA2334BE2AB}"/>
    <cellStyle name="Normal 2 4 2 3 3 2 4 3 4" xfId="31214" xr:uid="{43EADD4F-D024-4B38-99CE-E7185E70C195}"/>
    <cellStyle name="Normal 2 4 2 3 3 2 4 4" xfId="18568" xr:uid="{CA986021-9E3C-4BA5-B763-84A3A8E3DA99}"/>
    <cellStyle name="Normal 2 4 2 3 3 2 4 5" xfId="10139" xr:uid="{06AA22FA-6088-431D-BC9B-D4EC86F8B06E}"/>
    <cellStyle name="Normal 2 4 2 3 3 2 4 6" xfId="26997" xr:uid="{2F35763F-D397-4867-91A6-EC9AE47CA182}"/>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2 2 2" xfId="25344" xr:uid="{F9C85518-0152-49DF-9758-9F3263077C0A}"/>
    <cellStyle name="Normal 2 4 2 3 3 2 5 2 2 3" xfId="16915" xr:uid="{AEE9113E-86AD-4B21-A387-461F8F864129}"/>
    <cellStyle name="Normal 2 4 2 3 3 2 5 2 2 4" xfId="33772" xr:uid="{2B7D5834-55BA-4818-B9E3-FCBC315F4393}"/>
    <cellStyle name="Normal 2 4 2 3 3 2 5 2 3" xfId="21126" xr:uid="{08EC1533-C578-43B3-9942-3BE62B48EA75}"/>
    <cellStyle name="Normal 2 4 2 3 3 2 5 2 4" xfId="12697" xr:uid="{4EDF41E0-3F2C-4AC5-A969-787A1DAEDC33}"/>
    <cellStyle name="Normal 2 4 2 3 3 2 5 2 5" xfId="29555" xr:uid="{2BFC5985-2991-4512-9A7F-94CFE4B5976E}"/>
    <cellStyle name="Normal 2 4 2 3 3 2 5 3" xfId="6335" xr:uid="{00000000-0005-0000-0000-0000F90E0000}"/>
    <cellStyle name="Normal 2 4 2 3 3 2 5 3 2" xfId="23199" xr:uid="{04A4AB95-23B7-49C3-82D1-B1D45A65B619}"/>
    <cellStyle name="Normal 2 4 2 3 3 2 5 3 3" xfId="14770" xr:uid="{E428A3DB-E533-4F35-840D-A60A0D3995F5}"/>
    <cellStyle name="Normal 2 4 2 3 3 2 5 3 4" xfId="31627" xr:uid="{CAA1F509-CCB3-4047-BAB3-94375737E31A}"/>
    <cellStyle name="Normal 2 4 2 3 3 2 5 4" xfId="18981" xr:uid="{AF5CE581-E111-4040-9D32-DDF53B5545B3}"/>
    <cellStyle name="Normal 2 4 2 3 3 2 5 5" xfId="10552" xr:uid="{AEC3727E-E5A9-4D1F-AEBC-771415444777}"/>
    <cellStyle name="Normal 2 4 2 3 3 2 5 6" xfId="27410" xr:uid="{5073B7DE-B0AF-4BF0-A799-50BB241D24D0}"/>
    <cellStyle name="Normal 2 4 2 3 3 2 6" xfId="2464" xr:uid="{00000000-0005-0000-0000-0000FA0E0000}"/>
    <cellStyle name="Normal 2 4 2 3 3 2 6 2" xfId="6748" xr:uid="{00000000-0005-0000-0000-0000FB0E0000}"/>
    <cellStyle name="Normal 2 4 2 3 3 2 6 2 2" xfId="23612" xr:uid="{CAFA0846-C41B-4955-826A-F66808BD31B7}"/>
    <cellStyle name="Normal 2 4 2 3 3 2 6 2 3" xfId="15183" xr:uid="{0A96A3FA-5486-4699-BAED-AF6C0A5E5169}"/>
    <cellStyle name="Normal 2 4 2 3 3 2 6 2 4" xfId="32040" xr:uid="{90BE4B9B-A729-4452-989E-0D12D83DB7CB}"/>
    <cellStyle name="Normal 2 4 2 3 3 2 6 3" xfId="19394" xr:uid="{80DDA18F-92D1-4DFE-8DA7-3D13A24B9F69}"/>
    <cellStyle name="Normal 2 4 2 3 3 2 6 4" xfId="10965" xr:uid="{57DCF9C9-4039-4FF0-B7B6-771E09D278DF}"/>
    <cellStyle name="Normal 2 4 2 3 3 2 6 5" xfId="27823" xr:uid="{FF2905DF-7920-4895-97AF-C524F8070994}"/>
    <cellStyle name="Normal 2 4 2 3 3 2 7" xfId="4682" xr:uid="{00000000-0005-0000-0000-0000FC0E0000}"/>
    <cellStyle name="Normal 2 4 2 3 3 2 7 2" xfId="21546" xr:uid="{238BCA8F-786F-453E-A528-7DBFE68BC7A3}"/>
    <cellStyle name="Normal 2 4 2 3 3 2 7 3" xfId="13117" xr:uid="{5923C94D-95FE-4E63-A5DA-FFBFB7435F62}"/>
    <cellStyle name="Normal 2 4 2 3 3 2 7 4" xfId="29974" xr:uid="{4ADBD24C-90FF-4C10-9B99-53A339E54088}"/>
    <cellStyle name="Normal 2 4 2 3 3 2 8" xfId="17328" xr:uid="{7E36ED3E-2539-4A09-8E5D-D0DFEDFC0489}"/>
    <cellStyle name="Normal 2 4 2 3 3 2 9" xfId="8899" xr:uid="{7CD242AB-D4F6-494F-A69C-443D4873861B}"/>
    <cellStyle name="Normal 2 4 2 3 3 3" xfId="778" xr:uid="{00000000-0005-0000-0000-0000FD0E0000}"/>
    <cellStyle name="Normal 2 4 2 3 3 3 2" xfId="3017" xr:uid="{00000000-0005-0000-0000-0000FE0E0000}"/>
    <cellStyle name="Normal 2 4 2 3 3 3 2 2" xfId="7240" xr:uid="{00000000-0005-0000-0000-0000FF0E0000}"/>
    <cellStyle name="Normal 2 4 2 3 3 3 2 2 2" xfId="24104" xr:uid="{08B36A7C-7C08-4E0F-B126-D540400609C2}"/>
    <cellStyle name="Normal 2 4 2 3 3 3 2 2 3" xfId="15675" xr:uid="{EE869D27-ABA6-4173-9A13-CA5E1D63F5A7}"/>
    <cellStyle name="Normal 2 4 2 3 3 3 2 2 4" xfId="32532" xr:uid="{D84BF770-B48A-4046-8166-E6F18AAB1D19}"/>
    <cellStyle name="Normal 2 4 2 3 3 3 2 3" xfId="19886" xr:uid="{96E08225-6E1B-4113-8551-00534C02703E}"/>
    <cellStyle name="Normal 2 4 2 3 3 3 2 4" xfId="11457" xr:uid="{3E82D302-AFB0-4B42-A02B-4B1F4B1F33F9}"/>
    <cellStyle name="Normal 2 4 2 3 3 3 2 5" xfId="28315" xr:uid="{199C77FF-9C04-41D9-9996-38222A3B1C05}"/>
    <cellStyle name="Normal 2 4 2 3 3 3 3" xfId="5095" xr:uid="{00000000-0005-0000-0000-0000000F0000}"/>
    <cellStyle name="Normal 2 4 2 3 3 3 3 2" xfId="21959" xr:uid="{4F90FAE1-F87A-435B-A0FE-3A1ED6388166}"/>
    <cellStyle name="Normal 2 4 2 3 3 3 3 3" xfId="13530" xr:uid="{57BCE55B-A33B-4BF6-B112-46BDA7BC514B}"/>
    <cellStyle name="Normal 2 4 2 3 3 3 3 4" xfId="30387" xr:uid="{326969CA-0427-4181-B3DC-97D6904626AC}"/>
    <cellStyle name="Normal 2 4 2 3 3 3 4" xfId="17741" xr:uid="{C2D11436-BB64-4888-A9A8-03447CC60380}"/>
    <cellStyle name="Normal 2 4 2 3 3 3 5" xfId="9312" xr:uid="{B4D94485-59AA-472D-8DA4-C6AEF1618755}"/>
    <cellStyle name="Normal 2 4 2 3 3 3 6" xfId="26170" xr:uid="{9116CDD7-A8C0-42E6-A0B4-F1B37946C373}"/>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2 2 2" xfId="24517" xr:uid="{F8268BF8-622B-4AD5-9238-0E9E2ACDAD1C}"/>
    <cellStyle name="Normal 2 4 2 3 3 4 2 2 3" xfId="16088" xr:uid="{6D3C5A04-2C60-4DD3-AE64-808EE62AEE62}"/>
    <cellStyle name="Normal 2 4 2 3 3 4 2 2 4" xfId="32945" xr:uid="{0645B0EB-799B-494C-87B9-0A0234274116}"/>
    <cellStyle name="Normal 2 4 2 3 3 4 2 3" xfId="20299" xr:uid="{553632AE-8CE0-4349-B150-FB3982DED3EC}"/>
    <cellStyle name="Normal 2 4 2 3 3 4 2 4" xfId="11870" xr:uid="{9BE773F6-0D66-45D3-BD32-96D84E638C61}"/>
    <cellStyle name="Normal 2 4 2 3 3 4 2 5" xfId="28728" xr:uid="{F0FD803B-5290-43B1-A64B-438F80571215}"/>
    <cellStyle name="Normal 2 4 2 3 3 4 3" xfId="5508" xr:uid="{00000000-0005-0000-0000-0000040F0000}"/>
    <cellStyle name="Normal 2 4 2 3 3 4 3 2" xfId="22372" xr:uid="{ABECEBCE-1797-4339-8F3E-4B89E57EB6E6}"/>
    <cellStyle name="Normal 2 4 2 3 3 4 3 3" xfId="13943" xr:uid="{A82DC04D-2D0A-48B2-907F-D127E591B34F}"/>
    <cellStyle name="Normal 2 4 2 3 3 4 3 4" xfId="30800" xr:uid="{8E75BD1E-A56A-490D-BCDC-685D9280C2CA}"/>
    <cellStyle name="Normal 2 4 2 3 3 4 4" xfId="18154" xr:uid="{5590C223-08B1-4A0C-B7E0-13E52388376D}"/>
    <cellStyle name="Normal 2 4 2 3 3 4 5" xfId="9725" xr:uid="{E57D671F-F3A8-459D-BDB9-9C05C78F10B0}"/>
    <cellStyle name="Normal 2 4 2 3 3 4 6" xfId="26583" xr:uid="{14BC3D99-63C4-4DE2-82A1-E5428A612D58}"/>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2 2 2" xfId="24930" xr:uid="{3855177B-AA1D-4C76-B8D3-54631FFB5B21}"/>
    <cellStyle name="Normal 2 4 2 3 3 5 2 2 3" xfId="16501" xr:uid="{E39CA748-8270-47B5-8E24-D52272EEA271}"/>
    <cellStyle name="Normal 2 4 2 3 3 5 2 2 4" xfId="33358" xr:uid="{B23E9128-91F2-45DC-B265-45978B77C644}"/>
    <cellStyle name="Normal 2 4 2 3 3 5 2 3" xfId="20712" xr:uid="{86188CA8-7D00-472A-AEEB-12088F291538}"/>
    <cellStyle name="Normal 2 4 2 3 3 5 2 4" xfId="12283" xr:uid="{15229072-E2ED-4541-9F75-CA55EFCF3783}"/>
    <cellStyle name="Normal 2 4 2 3 3 5 2 5" xfId="29141" xr:uid="{83F55125-B76C-4F5E-9056-1176722F9ED2}"/>
    <cellStyle name="Normal 2 4 2 3 3 5 3" xfId="5921" xr:uid="{00000000-0005-0000-0000-0000080F0000}"/>
    <cellStyle name="Normal 2 4 2 3 3 5 3 2" xfId="22785" xr:uid="{A75651FC-000D-4326-9AC7-96C810E07033}"/>
    <cellStyle name="Normal 2 4 2 3 3 5 3 3" xfId="14356" xr:uid="{A590F4AE-C904-49E1-9506-7363CE8E2947}"/>
    <cellStyle name="Normal 2 4 2 3 3 5 3 4" xfId="31213" xr:uid="{0534008E-53A6-4500-ADAD-983197918582}"/>
    <cellStyle name="Normal 2 4 2 3 3 5 4" xfId="18567" xr:uid="{68074651-0233-44E6-AE67-14985D383BD2}"/>
    <cellStyle name="Normal 2 4 2 3 3 5 5" xfId="10138" xr:uid="{B9AB0440-4A5E-4D57-B042-7012EED3DFD5}"/>
    <cellStyle name="Normal 2 4 2 3 3 5 6" xfId="26996" xr:uid="{EAA75727-F924-4E10-8D92-8044DEBC8B4F}"/>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2 2 2" xfId="25343" xr:uid="{EE06A805-FB9F-45EB-A504-BE1A2B9DB151}"/>
    <cellStyle name="Normal 2 4 2 3 3 6 2 2 3" xfId="16914" xr:uid="{5ECB8B5E-BEF7-4437-810A-FBBC68E931B7}"/>
    <cellStyle name="Normal 2 4 2 3 3 6 2 2 4" xfId="33771" xr:uid="{BB35FBED-06A2-44CE-A692-308D0AC0530B}"/>
    <cellStyle name="Normal 2 4 2 3 3 6 2 3" xfId="21125" xr:uid="{529DBD01-3E7C-440B-B2B9-30233143F66F}"/>
    <cellStyle name="Normal 2 4 2 3 3 6 2 4" xfId="12696" xr:uid="{6BE06C96-B8F3-4149-8324-042B9D2289DD}"/>
    <cellStyle name="Normal 2 4 2 3 3 6 2 5" xfId="29554" xr:uid="{47C032F6-E365-405B-B7F2-8B288E74E438}"/>
    <cellStyle name="Normal 2 4 2 3 3 6 3" xfId="6334" xr:uid="{00000000-0005-0000-0000-00000C0F0000}"/>
    <cellStyle name="Normal 2 4 2 3 3 6 3 2" xfId="23198" xr:uid="{9ECBD459-50D4-4BC8-8F7D-48973AE92506}"/>
    <cellStyle name="Normal 2 4 2 3 3 6 3 3" xfId="14769" xr:uid="{CCB47ADB-35D6-47D5-BF37-73DAC87915DE}"/>
    <cellStyle name="Normal 2 4 2 3 3 6 3 4" xfId="31626" xr:uid="{0968C0FB-A43C-44B1-A3EC-B9BB89E59DB8}"/>
    <cellStyle name="Normal 2 4 2 3 3 6 4" xfId="18980" xr:uid="{B143E772-96B1-4379-8044-18CD9830F383}"/>
    <cellStyle name="Normal 2 4 2 3 3 6 5" xfId="10551" xr:uid="{B7217DC9-4992-4F52-98DE-C1F794AE9925}"/>
    <cellStyle name="Normal 2 4 2 3 3 6 6" xfId="27409" xr:uid="{E724A95F-FB14-4198-8273-4A41B81D99D7}"/>
    <cellStyle name="Normal 2 4 2 3 3 7" xfId="2463" xr:uid="{00000000-0005-0000-0000-00000D0F0000}"/>
    <cellStyle name="Normal 2 4 2 3 3 7 2" xfId="6747" xr:uid="{00000000-0005-0000-0000-00000E0F0000}"/>
    <cellStyle name="Normal 2 4 2 3 3 7 2 2" xfId="23611" xr:uid="{5FC294A0-99CC-40FE-85ED-388E9FF6ED39}"/>
    <cellStyle name="Normal 2 4 2 3 3 7 2 3" xfId="15182" xr:uid="{4C64219E-96C1-498F-A330-801668862B5E}"/>
    <cellStyle name="Normal 2 4 2 3 3 7 2 4" xfId="32039" xr:uid="{246A6586-72DF-40CC-8F6F-CEBF3DFE8144}"/>
    <cellStyle name="Normal 2 4 2 3 3 7 3" xfId="19393" xr:uid="{ACB74C7D-0AF6-42D3-AAFE-1F15E6377003}"/>
    <cellStyle name="Normal 2 4 2 3 3 7 4" xfId="10964" xr:uid="{37F00E07-86D4-496B-8420-8F8CCC391A4C}"/>
    <cellStyle name="Normal 2 4 2 3 3 7 5" xfId="27822" xr:uid="{52158BBF-BB71-41E8-9385-DE3FC1FBE001}"/>
    <cellStyle name="Normal 2 4 2 3 3 8" xfId="4681" xr:uid="{00000000-0005-0000-0000-00000F0F0000}"/>
    <cellStyle name="Normal 2 4 2 3 3 8 2" xfId="21545" xr:uid="{D08A16D3-4F35-44A7-A4CF-D6A339CDE1E7}"/>
    <cellStyle name="Normal 2 4 2 3 3 8 3" xfId="13116" xr:uid="{29076D5C-34E3-45D5-9BDC-CC09EB647537}"/>
    <cellStyle name="Normal 2 4 2 3 3 8 4" xfId="29973" xr:uid="{1F2A99F3-768F-4297-A9C4-C40D0853CB69}"/>
    <cellStyle name="Normal 2 4 2 3 3 9" xfId="17327" xr:uid="{C62B9BC8-82E7-4D96-8467-EA9A794A0001}"/>
    <cellStyle name="Normal 2 4 2 3 4" xfId="288" xr:uid="{00000000-0005-0000-0000-0000100F0000}"/>
    <cellStyle name="Normal 2 4 2 3 4 10" xfId="25758" xr:uid="{F3F89FBC-76A9-43CE-8644-1B7E6803137E}"/>
    <cellStyle name="Normal 2 4 2 3 4 2" xfId="780" xr:uid="{00000000-0005-0000-0000-0000110F0000}"/>
    <cellStyle name="Normal 2 4 2 3 4 2 2" xfId="3019" xr:uid="{00000000-0005-0000-0000-0000120F0000}"/>
    <cellStyle name="Normal 2 4 2 3 4 2 2 2" xfId="7242" xr:uid="{00000000-0005-0000-0000-0000130F0000}"/>
    <cellStyle name="Normal 2 4 2 3 4 2 2 2 2" xfId="24106" xr:uid="{89CC9842-19BB-48C5-BB43-797157532E75}"/>
    <cellStyle name="Normal 2 4 2 3 4 2 2 2 3" xfId="15677" xr:uid="{0E1BE6B3-FDD2-4222-9E59-D33320089F68}"/>
    <cellStyle name="Normal 2 4 2 3 4 2 2 2 4" xfId="32534" xr:uid="{D2A14E6A-8D7F-4876-8D28-BEC9849E7B05}"/>
    <cellStyle name="Normal 2 4 2 3 4 2 2 3" xfId="19888" xr:uid="{5FDFB985-97F7-4286-A045-1D498D5FC8A5}"/>
    <cellStyle name="Normal 2 4 2 3 4 2 2 4" xfId="11459" xr:uid="{25214817-912F-4B60-B154-246BC17BAD7C}"/>
    <cellStyle name="Normal 2 4 2 3 4 2 2 5" xfId="28317" xr:uid="{65394387-F08A-47B2-BE49-EBFE7912C59C}"/>
    <cellStyle name="Normal 2 4 2 3 4 2 3" xfId="5097" xr:uid="{00000000-0005-0000-0000-0000140F0000}"/>
    <cellStyle name="Normal 2 4 2 3 4 2 3 2" xfId="21961" xr:uid="{B0EC1245-B725-48D2-AD66-EE800F58DEF5}"/>
    <cellStyle name="Normal 2 4 2 3 4 2 3 3" xfId="13532" xr:uid="{5C3C67D7-BCC2-43F4-A829-54FCB3CE55C1}"/>
    <cellStyle name="Normal 2 4 2 3 4 2 3 4" xfId="30389" xr:uid="{6EB00A00-7743-425D-BC7B-931AADA580F9}"/>
    <cellStyle name="Normal 2 4 2 3 4 2 4" xfId="17743" xr:uid="{087BAD20-E9F3-473D-A98A-C015D98F73EA}"/>
    <cellStyle name="Normal 2 4 2 3 4 2 5" xfId="9314" xr:uid="{BA7A686D-ECA5-476B-B050-A2C17F315906}"/>
    <cellStyle name="Normal 2 4 2 3 4 2 6" xfId="26172" xr:uid="{81F13400-C5CD-4505-AAA9-C1417DE712D4}"/>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2 2 2" xfId="24519" xr:uid="{62EB6FC3-B095-4041-BC32-3622C7B67A24}"/>
    <cellStyle name="Normal 2 4 2 3 4 3 2 2 3" xfId="16090" xr:uid="{DF019568-D092-473F-B60A-3017196EE3A8}"/>
    <cellStyle name="Normal 2 4 2 3 4 3 2 2 4" xfId="32947" xr:uid="{29FC181F-0C05-4466-B742-791355F738C6}"/>
    <cellStyle name="Normal 2 4 2 3 4 3 2 3" xfId="20301" xr:uid="{6510DCD4-1BF5-4E7C-A747-AA1DF2099A23}"/>
    <cellStyle name="Normal 2 4 2 3 4 3 2 4" xfId="11872" xr:uid="{45F7BED2-794B-406C-BBE4-4A8B26BF26BB}"/>
    <cellStyle name="Normal 2 4 2 3 4 3 2 5" xfId="28730" xr:uid="{BDDF8146-C0EC-4EFD-80B6-33471EAB50D9}"/>
    <cellStyle name="Normal 2 4 2 3 4 3 3" xfId="5510" xr:uid="{00000000-0005-0000-0000-0000180F0000}"/>
    <cellStyle name="Normal 2 4 2 3 4 3 3 2" xfId="22374" xr:uid="{826977B7-F30E-4DC5-9810-925AFC3B2DF9}"/>
    <cellStyle name="Normal 2 4 2 3 4 3 3 3" xfId="13945" xr:uid="{6DEB438A-7724-46DC-80D3-02AFB991574A}"/>
    <cellStyle name="Normal 2 4 2 3 4 3 3 4" xfId="30802" xr:uid="{19EC885C-A7EF-40C1-850E-DEF59AE9A727}"/>
    <cellStyle name="Normal 2 4 2 3 4 3 4" xfId="18156" xr:uid="{4DC2A75A-9CC4-4C74-BA3B-958454024993}"/>
    <cellStyle name="Normal 2 4 2 3 4 3 5" xfId="9727" xr:uid="{691C1D20-AEC6-4689-B683-167977DF61FE}"/>
    <cellStyle name="Normal 2 4 2 3 4 3 6" xfId="26585" xr:uid="{A3F3DA06-5383-4FA6-9C3B-EDD1FE188675}"/>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2 2 2" xfId="24932" xr:uid="{B4A92C13-AD0D-4848-ABC4-6304CE6DCBDE}"/>
    <cellStyle name="Normal 2 4 2 3 4 4 2 2 3" xfId="16503" xr:uid="{D9D77FBD-1BE7-4647-A6BB-846EC81BAEDF}"/>
    <cellStyle name="Normal 2 4 2 3 4 4 2 2 4" xfId="33360" xr:uid="{94DB122F-B7B3-4030-9DA5-DD0BB5AB137E}"/>
    <cellStyle name="Normal 2 4 2 3 4 4 2 3" xfId="20714" xr:uid="{EBDFE53B-673E-43DE-9865-83B26388AEA3}"/>
    <cellStyle name="Normal 2 4 2 3 4 4 2 4" xfId="12285" xr:uid="{9D297D09-1352-4C53-B730-ED15DF831230}"/>
    <cellStyle name="Normal 2 4 2 3 4 4 2 5" xfId="29143" xr:uid="{211268C8-5594-4157-A6D3-7E31C2FFFB33}"/>
    <cellStyle name="Normal 2 4 2 3 4 4 3" xfId="5923" xr:uid="{00000000-0005-0000-0000-00001C0F0000}"/>
    <cellStyle name="Normal 2 4 2 3 4 4 3 2" xfId="22787" xr:uid="{66D6A742-33F1-44C3-B603-AB1249FA1E47}"/>
    <cellStyle name="Normal 2 4 2 3 4 4 3 3" xfId="14358" xr:uid="{35787C3E-3547-4192-8426-38F6C5EB3FFD}"/>
    <cellStyle name="Normal 2 4 2 3 4 4 3 4" xfId="31215" xr:uid="{C4B025BB-6D8B-4909-836F-86A0E4E8BA15}"/>
    <cellStyle name="Normal 2 4 2 3 4 4 4" xfId="18569" xr:uid="{556FAF86-E3ED-4A6B-BE29-EAC825F15D74}"/>
    <cellStyle name="Normal 2 4 2 3 4 4 5" xfId="10140" xr:uid="{C7BD4DA4-40BB-4552-BD02-10D9EAD9EA44}"/>
    <cellStyle name="Normal 2 4 2 3 4 4 6" xfId="26998" xr:uid="{82A24CF7-096C-4498-AB7D-AB44042FCED1}"/>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2 2 2" xfId="25345" xr:uid="{193F5277-0549-4FA4-9C3E-85016089D07B}"/>
    <cellStyle name="Normal 2 4 2 3 4 5 2 2 3" xfId="16916" xr:uid="{C0C03642-CB75-4522-82FD-6FDA4D15175A}"/>
    <cellStyle name="Normal 2 4 2 3 4 5 2 2 4" xfId="33773" xr:uid="{9B84B930-794F-4B25-BF6B-1E90638A512A}"/>
    <cellStyle name="Normal 2 4 2 3 4 5 2 3" xfId="21127" xr:uid="{261EDC86-C93C-4CAE-B43E-E47493E2AE4B}"/>
    <cellStyle name="Normal 2 4 2 3 4 5 2 4" xfId="12698" xr:uid="{55250F35-59A0-4676-8C7D-5F6E7639FBA8}"/>
    <cellStyle name="Normal 2 4 2 3 4 5 2 5" xfId="29556" xr:uid="{6A51E227-1B43-47F2-8C71-EB1482311C79}"/>
    <cellStyle name="Normal 2 4 2 3 4 5 3" xfId="6336" xr:uid="{00000000-0005-0000-0000-0000200F0000}"/>
    <cellStyle name="Normal 2 4 2 3 4 5 3 2" xfId="23200" xr:uid="{A7F14A81-65E4-4D96-BAED-8B47E666C2A8}"/>
    <cellStyle name="Normal 2 4 2 3 4 5 3 3" xfId="14771" xr:uid="{8E154D0B-CACF-4F66-9F1D-B3A8EB22F877}"/>
    <cellStyle name="Normal 2 4 2 3 4 5 3 4" xfId="31628" xr:uid="{EF7434A4-8EC8-40B9-BE05-B309E233319C}"/>
    <cellStyle name="Normal 2 4 2 3 4 5 4" xfId="18982" xr:uid="{C88CB39A-95FA-4195-A5D3-FD20B959309A}"/>
    <cellStyle name="Normal 2 4 2 3 4 5 5" xfId="10553" xr:uid="{5949C597-09A1-4F3E-92C2-0751037EC03E}"/>
    <cellStyle name="Normal 2 4 2 3 4 5 6" xfId="27411" xr:uid="{BCA3F1D2-679D-48BD-8332-CA0CA9C7D1F7}"/>
    <cellStyle name="Normal 2 4 2 3 4 6" xfId="2465" xr:uid="{00000000-0005-0000-0000-0000210F0000}"/>
    <cellStyle name="Normal 2 4 2 3 4 6 2" xfId="6749" xr:uid="{00000000-0005-0000-0000-0000220F0000}"/>
    <cellStyle name="Normal 2 4 2 3 4 6 2 2" xfId="23613" xr:uid="{C41A7687-56AE-4F59-9EB2-21AABA2A9889}"/>
    <cellStyle name="Normal 2 4 2 3 4 6 2 3" xfId="15184" xr:uid="{5A562CC7-4A1D-4504-A9C7-385C415F54AC}"/>
    <cellStyle name="Normal 2 4 2 3 4 6 2 4" xfId="32041" xr:uid="{A170D647-1C16-4BCB-99F5-962183C0D30D}"/>
    <cellStyle name="Normal 2 4 2 3 4 6 3" xfId="19395" xr:uid="{5D9FCB8B-19E1-493D-AF7F-B8E45586B020}"/>
    <cellStyle name="Normal 2 4 2 3 4 6 4" xfId="10966" xr:uid="{179B5963-A789-4F15-BB3F-3A73D809D214}"/>
    <cellStyle name="Normal 2 4 2 3 4 6 5" xfId="27824" xr:uid="{8DF2EFB7-956B-4712-9B3B-1F0379C5325A}"/>
    <cellStyle name="Normal 2 4 2 3 4 7" xfId="4683" xr:uid="{00000000-0005-0000-0000-0000230F0000}"/>
    <cellStyle name="Normal 2 4 2 3 4 7 2" xfId="21547" xr:uid="{2AAA9B25-32EE-4126-91D9-783270102BBA}"/>
    <cellStyle name="Normal 2 4 2 3 4 7 3" xfId="13118" xr:uid="{AE44D98F-94C0-4518-A40D-2FCB0C51DE0C}"/>
    <cellStyle name="Normal 2 4 2 3 4 7 4" xfId="29975" xr:uid="{42F556D6-C636-4DCC-A607-56E3B1BFFA9A}"/>
    <cellStyle name="Normal 2 4 2 3 4 8" xfId="17329" xr:uid="{A0EECEA5-0E12-4757-A7E5-53F7289129CB}"/>
    <cellStyle name="Normal 2 4 2 3 4 9" xfId="8900" xr:uid="{DDCB5FDB-0CA3-4A99-9281-57308B5F3DAE}"/>
    <cellStyle name="Normal 2 4 2 3 5" xfId="773" xr:uid="{00000000-0005-0000-0000-0000240F0000}"/>
    <cellStyle name="Normal 2 4 2 3 5 2" xfId="3012" xr:uid="{00000000-0005-0000-0000-0000250F0000}"/>
    <cellStyle name="Normal 2 4 2 3 5 2 2" xfId="7235" xr:uid="{00000000-0005-0000-0000-0000260F0000}"/>
    <cellStyle name="Normal 2 4 2 3 5 2 2 2" xfId="24099" xr:uid="{775B8E63-FD3E-4432-BFF4-E087844EFAF2}"/>
    <cellStyle name="Normal 2 4 2 3 5 2 2 3" xfId="15670" xr:uid="{42A99870-BF96-4EBC-85A9-8C0CC1947251}"/>
    <cellStyle name="Normal 2 4 2 3 5 2 2 4" xfId="32527" xr:uid="{B933EB2F-F8F4-4D82-AA37-69B9E7FF9AC5}"/>
    <cellStyle name="Normal 2 4 2 3 5 2 3" xfId="19881" xr:uid="{DE193E46-42D3-471D-AE73-FCFE4D401B06}"/>
    <cellStyle name="Normal 2 4 2 3 5 2 4" xfId="11452" xr:uid="{48A94D4E-1BD2-465D-AB1F-8721F417C552}"/>
    <cellStyle name="Normal 2 4 2 3 5 2 5" xfId="28310" xr:uid="{ACE665B0-47FE-4D66-B254-1D2506210736}"/>
    <cellStyle name="Normal 2 4 2 3 5 3" xfId="5090" xr:uid="{00000000-0005-0000-0000-0000270F0000}"/>
    <cellStyle name="Normal 2 4 2 3 5 3 2" xfId="21954" xr:uid="{2FCA694E-8632-4F6F-B4A5-63BEC7573B7D}"/>
    <cellStyle name="Normal 2 4 2 3 5 3 3" xfId="13525" xr:uid="{CCE443B4-6704-4AA5-BA77-A0B99D5DEFDA}"/>
    <cellStyle name="Normal 2 4 2 3 5 3 4" xfId="30382" xr:uid="{36115532-30C8-4306-B9A4-9DB9B1B2D18F}"/>
    <cellStyle name="Normal 2 4 2 3 5 4" xfId="17736" xr:uid="{8C4D57DA-C25A-47A8-A75B-27DAC93ECDAD}"/>
    <cellStyle name="Normal 2 4 2 3 5 5" xfId="9307" xr:uid="{B52FDD7E-4B2A-4874-A6ED-728A9DA16504}"/>
    <cellStyle name="Normal 2 4 2 3 5 6" xfId="26165" xr:uid="{651A3C85-AB39-41E1-9146-D166533FAA57}"/>
    <cellStyle name="Normal 2 4 2 3 6" xfId="1195" xr:uid="{00000000-0005-0000-0000-0000280F0000}"/>
    <cellStyle name="Normal 2 4 2 3 6 2" xfId="3425" xr:uid="{00000000-0005-0000-0000-0000290F0000}"/>
    <cellStyle name="Normal 2 4 2 3 6 2 2" xfId="7648" xr:uid="{00000000-0005-0000-0000-00002A0F0000}"/>
    <cellStyle name="Normal 2 4 2 3 6 2 2 2" xfId="24512" xr:uid="{634210ED-7946-485B-BE09-02C6BE332385}"/>
    <cellStyle name="Normal 2 4 2 3 6 2 2 3" xfId="16083" xr:uid="{0B18CA58-C992-4824-97DD-342953C6B98B}"/>
    <cellStyle name="Normal 2 4 2 3 6 2 2 4" xfId="32940" xr:uid="{186D71F4-F468-4BEA-A215-D192CFC14495}"/>
    <cellStyle name="Normal 2 4 2 3 6 2 3" xfId="20294" xr:uid="{4B184A8F-39D7-45E1-8BF1-D7615D958D5D}"/>
    <cellStyle name="Normal 2 4 2 3 6 2 4" xfId="11865" xr:uid="{A9F0131C-C580-4139-AD90-A86B9F0859AD}"/>
    <cellStyle name="Normal 2 4 2 3 6 2 5" xfId="28723" xr:uid="{6EE344E1-5A80-4559-AA6E-8A2C3BBAFF14}"/>
    <cellStyle name="Normal 2 4 2 3 6 3" xfId="5503" xr:uid="{00000000-0005-0000-0000-00002B0F0000}"/>
    <cellStyle name="Normal 2 4 2 3 6 3 2" xfId="22367" xr:uid="{405E871D-05C7-4B78-8927-B213A7E6D317}"/>
    <cellStyle name="Normal 2 4 2 3 6 3 3" xfId="13938" xr:uid="{BD60C638-CA9A-4977-A77E-9C258D57FAA1}"/>
    <cellStyle name="Normal 2 4 2 3 6 3 4" xfId="30795" xr:uid="{018A2FED-86FE-40C2-A590-0065B7369F92}"/>
    <cellStyle name="Normal 2 4 2 3 6 4" xfId="18149" xr:uid="{0B7656FA-8DAF-41FC-A0FD-143CCA66A28B}"/>
    <cellStyle name="Normal 2 4 2 3 6 5" xfId="9720" xr:uid="{54142B54-3232-424B-A3B0-6C9E7BFBFDA5}"/>
    <cellStyle name="Normal 2 4 2 3 6 6" xfId="26578" xr:uid="{AACAF74A-F7C5-4AB0-B24C-92E5EB0600C4}"/>
    <cellStyle name="Normal 2 4 2 3 7" xfId="1608" xr:uid="{00000000-0005-0000-0000-00002C0F0000}"/>
    <cellStyle name="Normal 2 4 2 3 7 2" xfId="3838" xr:uid="{00000000-0005-0000-0000-00002D0F0000}"/>
    <cellStyle name="Normal 2 4 2 3 7 2 2" xfId="8061" xr:uid="{00000000-0005-0000-0000-00002E0F0000}"/>
    <cellStyle name="Normal 2 4 2 3 7 2 2 2" xfId="24925" xr:uid="{564FA684-FDCB-4153-81A9-1FD0E3215D6E}"/>
    <cellStyle name="Normal 2 4 2 3 7 2 2 3" xfId="16496" xr:uid="{39F07455-C18C-470E-BD95-92DD2D41DA3A}"/>
    <cellStyle name="Normal 2 4 2 3 7 2 2 4" xfId="33353" xr:uid="{E3F022E4-4E2E-4AE3-B1B7-4B5A41AC845C}"/>
    <cellStyle name="Normal 2 4 2 3 7 2 3" xfId="20707" xr:uid="{79CC05A8-5AB4-4EC0-915E-0651F2479ECD}"/>
    <cellStyle name="Normal 2 4 2 3 7 2 4" xfId="12278" xr:uid="{8183EE84-9527-4BA7-A673-F67633262E85}"/>
    <cellStyle name="Normal 2 4 2 3 7 2 5" xfId="29136" xr:uid="{268BBD03-FAF7-458C-82F4-9EBAAC7B99C1}"/>
    <cellStyle name="Normal 2 4 2 3 7 3" xfId="5916" xr:uid="{00000000-0005-0000-0000-00002F0F0000}"/>
    <cellStyle name="Normal 2 4 2 3 7 3 2" xfId="22780" xr:uid="{39333DA5-F896-42FD-924F-682834E8C2EA}"/>
    <cellStyle name="Normal 2 4 2 3 7 3 3" xfId="14351" xr:uid="{883AEB8B-1248-405E-8517-079F46FC34E7}"/>
    <cellStyle name="Normal 2 4 2 3 7 3 4" xfId="31208" xr:uid="{B8C5EC0A-A2AD-49AF-8E85-2B7F8D228F9C}"/>
    <cellStyle name="Normal 2 4 2 3 7 4" xfId="18562" xr:uid="{B2041F1D-5F21-4130-BC17-4F887CEA778C}"/>
    <cellStyle name="Normal 2 4 2 3 7 5" xfId="10133" xr:uid="{CB3C5ED6-8B13-46A9-BAA8-AC15C63CF383}"/>
    <cellStyle name="Normal 2 4 2 3 7 6" xfId="26991" xr:uid="{3FE97C83-274A-4490-916E-5EF794B3FCF4}"/>
    <cellStyle name="Normal 2 4 2 3 8" xfId="2022" xr:uid="{00000000-0005-0000-0000-0000300F0000}"/>
    <cellStyle name="Normal 2 4 2 3 8 2" xfId="4251" xr:uid="{00000000-0005-0000-0000-0000310F0000}"/>
    <cellStyle name="Normal 2 4 2 3 8 2 2" xfId="8474" xr:uid="{00000000-0005-0000-0000-0000320F0000}"/>
    <cellStyle name="Normal 2 4 2 3 8 2 2 2" xfId="25338" xr:uid="{D6CAEE31-4F0F-4624-9232-9C2D43747440}"/>
    <cellStyle name="Normal 2 4 2 3 8 2 2 3" xfId="16909" xr:uid="{CE0B847C-0FC7-474C-AD32-322F2F9F4014}"/>
    <cellStyle name="Normal 2 4 2 3 8 2 2 4" xfId="33766" xr:uid="{7C2B2207-A437-430A-80DC-10C75E411119}"/>
    <cellStyle name="Normal 2 4 2 3 8 2 3" xfId="21120" xr:uid="{BA3CC020-5C7E-4F8F-AEDB-8463679B5910}"/>
    <cellStyle name="Normal 2 4 2 3 8 2 4" xfId="12691" xr:uid="{5D3D81A6-8D31-4DD3-81DD-E911F2ED430F}"/>
    <cellStyle name="Normal 2 4 2 3 8 2 5" xfId="29549" xr:uid="{C5D4964A-0CBC-481D-850E-A9801962104C}"/>
    <cellStyle name="Normal 2 4 2 3 8 3" xfId="6329" xr:uid="{00000000-0005-0000-0000-0000330F0000}"/>
    <cellStyle name="Normal 2 4 2 3 8 3 2" xfId="23193" xr:uid="{D78369C0-40C2-407E-BB23-3967776E9FFF}"/>
    <cellStyle name="Normal 2 4 2 3 8 3 3" xfId="14764" xr:uid="{AC106F28-4A97-4141-AF16-0571842748F3}"/>
    <cellStyle name="Normal 2 4 2 3 8 3 4" xfId="31621" xr:uid="{7F8ED7F2-144E-43D9-9E8F-6A24C5790B9C}"/>
    <cellStyle name="Normal 2 4 2 3 8 4" xfId="18975" xr:uid="{839D2073-7B86-4E74-95F1-4CEE4FD200C4}"/>
    <cellStyle name="Normal 2 4 2 3 8 5" xfId="10546" xr:uid="{1C4DE5FE-417F-47B4-9297-2E0597F6D7BA}"/>
    <cellStyle name="Normal 2 4 2 3 8 6" xfId="27404" xr:uid="{C66F8B06-8D41-40C1-8433-DEF7ED2146F0}"/>
    <cellStyle name="Normal 2 4 2 3 9" xfId="2458" xr:uid="{00000000-0005-0000-0000-0000340F0000}"/>
    <cellStyle name="Normal 2 4 2 3 9 2" xfId="6742" xr:uid="{00000000-0005-0000-0000-0000350F0000}"/>
    <cellStyle name="Normal 2 4 2 3 9 2 2" xfId="23606" xr:uid="{72DEC704-4B3C-4DE6-99AC-9835E24D4C95}"/>
    <cellStyle name="Normal 2 4 2 3 9 2 3" xfId="15177" xr:uid="{58C90D22-1991-4DCF-8A32-72C80BC237E8}"/>
    <cellStyle name="Normal 2 4 2 3 9 2 4" xfId="32034" xr:uid="{0B914C4E-EB93-4A65-8BA7-61BFA4CEAABB}"/>
    <cellStyle name="Normal 2 4 2 3 9 3" xfId="19388" xr:uid="{A309AF32-19CB-4AC6-BC29-B1D4A8B131CD}"/>
    <cellStyle name="Normal 2 4 2 3 9 4" xfId="10959" xr:uid="{672B76A5-B58A-4DD2-B029-AD04B36F4D2A}"/>
    <cellStyle name="Normal 2 4 2 3 9 5" xfId="27817" xr:uid="{6E438DF2-9CB4-40A5-8771-2B680B252D46}"/>
    <cellStyle name="Normal 2 4 2 4" xfId="289" xr:uid="{00000000-0005-0000-0000-0000360F0000}"/>
    <cellStyle name="Normal 2 4 2 4 10" xfId="17330" xr:uid="{B141D141-79D4-49B5-B675-86A455806D1E}"/>
    <cellStyle name="Normal 2 4 2 4 11" xfId="8901" xr:uid="{2511DD6C-C2DE-47AF-9CFE-B0917D012CCD}"/>
    <cellStyle name="Normal 2 4 2 4 12" xfId="25759" xr:uid="{8CF6941A-B328-422E-B491-A20E47B35A3B}"/>
    <cellStyle name="Normal 2 4 2 4 2" xfId="290" xr:uid="{00000000-0005-0000-0000-0000370F0000}"/>
    <cellStyle name="Normal 2 4 2 4 2 10" xfId="8902" xr:uid="{1604E7B8-282A-493A-B930-A3128353531D}"/>
    <cellStyle name="Normal 2 4 2 4 2 11" xfId="25760" xr:uid="{6218F202-7B6B-404D-88B3-BC16E00B4B9F}"/>
    <cellStyle name="Normal 2 4 2 4 2 2" xfId="291" xr:uid="{00000000-0005-0000-0000-0000380F0000}"/>
    <cellStyle name="Normal 2 4 2 4 2 2 10" xfId="25761" xr:uid="{C9706C4A-2A6E-4C59-A2E4-D32780982E72}"/>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2 2 2" xfId="24109" xr:uid="{28310B72-52A9-4866-A555-69DC69537256}"/>
    <cellStyle name="Normal 2 4 2 4 2 2 2 2 2 3" xfId="15680" xr:uid="{A3DDD212-127F-492A-BA40-C85CBF559C80}"/>
    <cellStyle name="Normal 2 4 2 4 2 2 2 2 2 4" xfId="32537" xr:uid="{CBCDF9BF-5A68-4213-BBB9-91BAAAA0FC1F}"/>
    <cellStyle name="Normal 2 4 2 4 2 2 2 2 3" xfId="19891" xr:uid="{1FEE594C-B8A9-4B6D-BC6E-ECAB3015565C}"/>
    <cellStyle name="Normal 2 4 2 4 2 2 2 2 4" xfId="11462" xr:uid="{A967658A-9956-4406-81B5-29E75164706A}"/>
    <cellStyle name="Normal 2 4 2 4 2 2 2 2 5" xfId="28320" xr:uid="{9F2939DE-D7EC-4AFE-ADEA-17AB01F1FF90}"/>
    <cellStyle name="Normal 2 4 2 4 2 2 2 3" xfId="5100" xr:uid="{00000000-0005-0000-0000-00003C0F0000}"/>
    <cellStyle name="Normal 2 4 2 4 2 2 2 3 2" xfId="21964" xr:uid="{179C955D-D510-4625-B379-BF56439FE3E6}"/>
    <cellStyle name="Normal 2 4 2 4 2 2 2 3 3" xfId="13535" xr:uid="{965D7C21-7DBD-428E-AF30-7D5A2E81A440}"/>
    <cellStyle name="Normal 2 4 2 4 2 2 2 3 4" xfId="30392" xr:uid="{66149657-716F-4A47-89F3-BBB4C57A5DF6}"/>
    <cellStyle name="Normal 2 4 2 4 2 2 2 4" xfId="17746" xr:uid="{AA0F26B1-5EA8-4DD4-8DBB-BE0270F5922C}"/>
    <cellStyle name="Normal 2 4 2 4 2 2 2 5" xfId="9317" xr:uid="{60E3F1BA-1E8F-4A4E-B8AD-AE1B58E4C647}"/>
    <cellStyle name="Normal 2 4 2 4 2 2 2 6" xfId="26175" xr:uid="{DBEF984A-385F-45C0-B2A9-1360C9A2CB47}"/>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2 2 2" xfId="24522" xr:uid="{51E0D731-2F21-4D10-AE44-ED5671A37554}"/>
    <cellStyle name="Normal 2 4 2 4 2 2 3 2 2 3" xfId="16093" xr:uid="{669FB6F5-A7BD-4B82-A73A-5D2CEAFF69CD}"/>
    <cellStyle name="Normal 2 4 2 4 2 2 3 2 2 4" xfId="32950" xr:uid="{72C71EB8-6CB1-4142-9D15-1297AFCFB809}"/>
    <cellStyle name="Normal 2 4 2 4 2 2 3 2 3" xfId="20304" xr:uid="{6410AF86-5975-4330-8A05-826018E87FC2}"/>
    <cellStyle name="Normal 2 4 2 4 2 2 3 2 4" xfId="11875" xr:uid="{1CB89C8E-E77D-4EA8-B455-D7D1B97F2D38}"/>
    <cellStyle name="Normal 2 4 2 4 2 2 3 2 5" xfId="28733" xr:uid="{F92D9128-6B35-41E8-826E-4AE36C97F318}"/>
    <cellStyle name="Normal 2 4 2 4 2 2 3 3" xfId="5513" xr:uid="{00000000-0005-0000-0000-0000400F0000}"/>
    <cellStyle name="Normal 2 4 2 4 2 2 3 3 2" xfId="22377" xr:uid="{860AD328-A445-4EDF-B500-7E541A4B9E11}"/>
    <cellStyle name="Normal 2 4 2 4 2 2 3 3 3" xfId="13948" xr:uid="{602470F4-AF59-43B0-8143-B84577379D01}"/>
    <cellStyle name="Normal 2 4 2 4 2 2 3 3 4" xfId="30805" xr:uid="{9974AAF4-C6AA-44C0-8023-BF33AE5744D4}"/>
    <cellStyle name="Normal 2 4 2 4 2 2 3 4" xfId="18159" xr:uid="{5B993A4F-842D-4A49-8640-5AFD8F99BE83}"/>
    <cellStyle name="Normal 2 4 2 4 2 2 3 5" xfId="9730" xr:uid="{8756F81C-125C-4999-AD96-46E50BB9C3BE}"/>
    <cellStyle name="Normal 2 4 2 4 2 2 3 6" xfId="26588" xr:uid="{02B6D513-78EF-45A7-B085-C83CF91677F6}"/>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2 2 2" xfId="24935" xr:uid="{A03F9EB6-1ECF-4588-A23A-02D6A8A68B1B}"/>
    <cellStyle name="Normal 2 4 2 4 2 2 4 2 2 3" xfId="16506" xr:uid="{2029D774-6972-4511-913A-674519B9602A}"/>
    <cellStyle name="Normal 2 4 2 4 2 2 4 2 2 4" xfId="33363" xr:uid="{B27A2720-92A0-4BFE-8253-90EC05658820}"/>
    <cellStyle name="Normal 2 4 2 4 2 2 4 2 3" xfId="20717" xr:uid="{07E7F229-E8ED-447D-A492-1D9F984A3718}"/>
    <cellStyle name="Normal 2 4 2 4 2 2 4 2 4" xfId="12288" xr:uid="{81ADA6F2-5F4D-4834-ACF2-9BF11F8A4721}"/>
    <cellStyle name="Normal 2 4 2 4 2 2 4 2 5" xfId="29146" xr:uid="{201EC0A6-66C8-4FFB-957A-FE6CCCAA30F1}"/>
    <cellStyle name="Normal 2 4 2 4 2 2 4 3" xfId="5926" xr:uid="{00000000-0005-0000-0000-0000440F0000}"/>
    <cellStyle name="Normal 2 4 2 4 2 2 4 3 2" xfId="22790" xr:uid="{BE8B29E0-BC95-4CA5-B23C-F31C75EBDF73}"/>
    <cellStyle name="Normal 2 4 2 4 2 2 4 3 3" xfId="14361" xr:uid="{EE3684BE-327E-4523-8882-74CDE42060D5}"/>
    <cellStyle name="Normal 2 4 2 4 2 2 4 3 4" xfId="31218" xr:uid="{F2A0B9C2-0F54-4D0A-818A-8748557D06CD}"/>
    <cellStyle name="Normal 2 4 2 4 2 2 4 4" xfId="18572" xr:uid="{DF91265E-D33D-4FD1-A8F7-FE2B144AFE4C}"/>
    <cellStyle name="Normal 2 4 2 4 2 2 4 5" xfId="10143" xr:uid="{A48EB741-D9CA-4EB5-98FA-4ACC9F0B3E88}"/>
    <cellStyle name="Normal 2 4 2 4 2 2 4 6" xfId="27001" xr:uid="{3F619D94-77F8-4ABC-BC51-0AB48A001A9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2 2 2" xfId="25348" xr:uid="{D1821397-30D0-46B5-BF00-BF72597E5980}"/>
    <cellStyle name="Normal 2 4 2 4 2 2 5 2 2 3" xfId="16919" xr:uid="{A267E913-552D-4332-8547-6C2016787F52}"/>
    <cellStyle name="Normal 2 4 2 4 2 2 5 2 2 4" xfId="33776" xr:uid="{B87EB795-593E-4770-9E67-D2E4ACE1FBED}"/>
    <cellStyle name="Normal 2 4 2 4 2 2 5 2 3" xfId="21130" xr:uid="{56D06ACE-8CD5-4EB7-9DE0-AB885652201A}"/>
    <cellStyle name="Normal 2 4 2 4 2 2 5 2 4" xfId="12701" xr:uid="{7DFADF09-2A07-46C3-9418-78FD88D9AB98}"/>
    <cellStyle name="Normal 2 4 2 4 2 2 5 2 5" xfId="29559" xr:uid="{DC5562A0-4BF6-4E3B-AAD9-1E15D97498CE}"/>
    <cellStyle name="Normal 2 4 2 4 2 2 5 3" xfId="6339" xr:uid="{00000000-0005-0000-0000-0000480F0000}"/>
    <cellStyle name="Normal 2 4 2 4 2 2 5 3 2" xfId="23203" xr:uid="{C2A0E66E-5896-4082-8503-15CC880BDD8F}"/>
    <cellStyle name="Normal 2 4 2 4 2 2 5 3 3" xfId="14774" xr:uid="{E3C19B9F-7918-40D1-B5AC-D3F61F3C4E26}"/>
    <cellStyle name="Normal 2 4 2 4 2 2 5 3 4" xfId="31631" xr:uid="{CBCC3045-4812-4692-82B5-65C8C96F51EF}"/>
    <cellStyle name="Normal 2 4 2 4 2 2 5 4" xfId="18985" xr:uid="{B8372126-71AE-46D6-97E0-9A16036D0A42}"/>
    <cellStyle name="Normal 2 4 2 4 2 2 5 5" xfId="10556" xr:uid="{A30E5417-D608-476B-90C3-52E6DBA268F1}"/>
    <cellStyle name="Normal 2 4 2 4 2 2 5 6" xfId="27414" xr:uid="{D1DDAA81-DDC5-4BBD-8695-25B80723E41C}"/>
    <cellStyle name="Normal 2 4 2 4 2 2 6" xfId="2468" xr:uid="{00000000-0005-0000-0000-0000490F0000}"/>
    <cellStyle name="Normal 2 4 2 4 2 2 6 2" xfId="6752" xr:uid="{00000000-0005-0000-0000-00004A0F0000}"/>
    <cellStyle name="Normal 2 4 2 4 2 2 6 2 2" xfId="23616" xr:uid="{F56EB667-4E1A-49DC-AE4C-8942D009A73E}"/>
    <cellStyle name="Normal 2 4 2 4 2 2 6 2 3" xfId="15187" xr:uid="{E18A1EE2-CD19-4BF5-A877-77CB805FAF03}"/>
    <cellStyle name="Normal 2 4 2 4 2 2 6 2 4" xfId="32044" xr:uid="{4693F027-600F-4E40-A893-3012A1421E07}"/>
    <cellStyle name="Normal 2 4 2 4 2 2 6 3" xfId="19398" xr:uid="{DFCF11BE-E517-4AD8-BB69-3CA4346127F1}"/>
    <cellStyle name="Normal 2 4 2 4 2 2 6 4" xfId="10969" xr:uid="{26557E70-193E-46F9-9FFC-CF99A862095C}"/>
    <cellStyle name="Normal 2 4 2 4 2 2 6 5" xfId="27827" xr:uid="{8A35C6A5-3D90-40FD-979F-0A6EC7ABA67B}"/>
    <cellStyle name="Normal 2 4 2 4 2 2 7" xfId="4686" xr:uid="{00000000-0005-0000-0000-00004B0F0000}"/>
    <cellStyle name="Normal 2 4 2 4 2 2 7 2" xfId="21550" xr:uid="{E3DD92D4-9405-4356-AAAA-6F1F469C71CB}"/>
    <cellStyle name="Normal 2 4 2 4 2 2 7 3" xfId="13121" xr:uid="{2A1AA784-E7E8-4C2D-AE7F-7B9CA62BCF84}"/>
    <cellStyle name="Normal 2 4 2 4 2 2 7 4" xfId="29978" xr:uid="{65C5E120-2683-4FE6-9EBC-C5C22929687A}"/>
    <cellStyle name="Normal 2 4 2 4 2 2 8" xfId="17332" xr:uid="{DC3B7CDF-A4E4-47E2-A0F2-9E4F5E342CAB}"/>
    <cellStyle name="Normal 2 4 2 4 2 2 9" xfId="8903" xr:uid="{762D4968-5063-4A1D-8D4D-56BDA0651665}"/>
    <cellStyle name="Normal 2 4 2 4 2 3" xfId="782" xr:uid="{00000000-0005-0000-0000-00004C0F0000}"/>
    <cellStyle name="Normal 2 4 2 4 2 3 2" xfId="3021" xr:uid="{00000000-0005-0000-0000-00004D0F0000}"/>
    <cellStyle name="Normal 2 4 2 4 2 3 2 2" xfId="7244" xr:uid="{00000000-0005-0000-0000-00004E0F0000}"/>
    <cellStyle name="Normal 2 4 2 4 2 3 2 2 2" xfId="24108" xr:uid="{A4A4E67F-A0CB-4E34-A52E-7392CB5D7552}"/>
    <cellStyle name="Normal 2 4 2 4 2 3 2 2 3" xfId="15679" xr:uid="{38F4E27B-98EB-4139-843B-0167C0269334}"/>
    <cellStyle name="Normal 2 4 2 4 2 3 2 2 4" xfId="32536" xr:uid="{1C9B3C6A-050E-4548-9BA0-DA4E113C96C0}"/>
    <cellStyle name="Normal 2 4 2 4 2 3 2 3" xfId="19890" xr:uid="{8E22FD02-5498-43E6-9185-0ECEC89FDB9F}"/>
    <cellStyle name="Normal 2 4 2 4 2 3 2 4" xfId="11461" xr:uid="{20D49822-03EC-44E5-A863-383BDFA5BC20}"/>
    <cellStyle name="Normal 2 4 2 4 2 3 2 5" xfId="28319" xr:uid="{4ABC9CF6-D7F8-40CF-9D48-E1A43518E91B}"/>
    <cellStyle name="Normal 2 4 2 4 2 3 3" xfId="5099" xr:uid="{00000000-0005-0000-0000-00004F0F0000}"/>
    <cellStyle name="Normal 2 4 2 4 2 3 3 2" xfId="21963" xr:uid="{1C124522-2739-4B3B-8474-C37F255A4D49}"/>
    <cellStyle name="Normal 2 4 2 4 2 3 3 3" xfId="13534" xr:uid="{E1BD757A-B84D-4218-A075-1E67443D130E}"/>
    <cellStyle name="Normal 2 4 2 4 2 3 3 4" xfId="30391" xr:uid="{CAC78D49-FB16-4A84-BA21-7CC92D858C6B}"/>
    <cellStyle name="Normal 2 4 2 4 2 3 4" xfId="17745" xr:uid="{0E6083B7-BFC8-4BD5-B67D-690FF3FDE17B}"/>
    <cellStyle name="Normal 2 4 2 4 2 3 5" xfId="9316" xr:uid="{7DE87578-017D-4BCE-A1E6-437FB7E2B047}"/>
    <cellStyle name="Normal 2 4 2 4 2 3 6" xfId="26174" xr:uid="{6EDC3DB8-9EB4-438A-96E5-D00C82EA6EDB}"/>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2 2 2" xfId="24521" xr:uid="{CE722014-391C-4928-8B30-CD8C61318797}"/>
    <cellStyle name="Normal 2 4 2 4 2 4 2 2 3" xfId="16092" xr:uid="{28500910-FAB2-44DE-9450-9A808882A0EC}"/>
    <cellStyle name="Normal 2 4 2 4 2 4 2 2 4" xfId="32949" xr:uid="{4EBAFB27-06E6-4DA5-B47C-1EB5572DF098}"/>
    <cellStyle name="Normal 2 4 2 4 2 4 2 3" xfId="20303" xr:uid="{929483EF-999E-46A7-A811-0297866CCA0D}"/>
    <cellStyle name="Normal 2 4 2 4 2 4 2 4" xfId="11874" xr:uid="{925D41B8-C147-442A-A3E3-F0EED42AD2BD}"/>
    <cellStyle name="Normal 2 4 2 4 2 4 2 5" xfId="28732" xr:uid="{12F793D9-BD7A-4150-841B-3FFB88EB4C48}"/>
    <cellStyle name="Normal 2 4 2 4 2 4 3" xfId="5512" xr:uid="{00000000-0005-0000-0000-0000530F0000}"/>
    <cellStyle name="Normal 2 4 2 4 2 4 3 2" xfId="22376" xr:uid="{71FE9BF2-9B72-43DE-881D-0F5348074481}"/>
    <cellStyle name="Normal 2 4 2 4 2 4 3 3" xfId="13947" xr:uid="{AC13A9D6-0E8D-4E1D-858F-E4D325D7F3A9}"/>
    <cellStyle name="Normal 2 4 2 4 2 4 3 4" xfId="30804" xr:uid="{CBA67CB0-1CE1-4D63-9F10-914B5943C423}"/>
    <cellStyle name="Normal 2 4 2 4 2 4 4" xfId="18158" xr:uid="{923C9B56-BA72-47E7-ACB4-76114AFE1E86}"/>
    <cellStyle name="Normal 2 4 2 4 2 4 5" xfId="9729" xr:uid="{05F2B558-F0F6-4707-9E48-1BD1C5334A2B}"/>
    <cellStyle name="Normal 2 4 2 4 2 4 6" xfId="26587" xr:uid="{1F2CB9CB-52F0-46DC-858C-3A03185B54AA}"/>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2 2 2" xfId="24934" xr:uid="{718079AB-D9B2-446B-B837-83054744158F}"/>
    <cellStyle name="Normal 2 4 2 4 2 5 2 2 3" xfId="16505" xr:uid="{63621B65-BEBD-4DF3-893C-3A859143DC74}"/>
    <cellStyle name="Normal 2 4 2 4 2 5 2 2 4" xfId="33362" xr:uid="{5C62DEAA-3358-40CA-B95B-9E2DA86F9752}"/>
    <cellStyle name="Normal 2 4 2 4 2 5 2 3" xfId="20716" xr:uid="{2CEF501D-19BD-4B60-80E4-EF34324F4B33}"/>
    <cellStyle name="Normal 2 4 2 4 2 5 2 4" xfId="12287" xr:uid="{FD3410DF-B89C-4AE1-874F-F3375BFB39E6}"/>
    <cellStyle name="Normal 2 4 2 4 2 5 2 5" xfId="29145" xr:uid="{370559B7-62C0-4D93-9858-FD709321AB78}"/>
    <cellStyle name="Normal 2 4 2 4 2 5 3" xfId="5925" xr:uid="{00000000-0005-0000-0000-0000570F0000}"/>
    <cellStyle name="Normal 2 4 2 4 2 5 3 2" xfId="22789" xr:uid="{803937AD-F03C-4BC5-9840-8AB6DB564D2D}"/>
    <cellStyle name="Normal 2 4 2 4 2 5 3 3" xfId="14360" xr:uid="{E4ED094C-6268-4F89-B203-BC73E9CBE3D2}"/>
    <cellStyle name="Normal 2 4 2 4 2 5 3 4" xfId="31217" xr:uid="{A4B3A5FB-6916-4ECD-96EA-0192C66BCC20}"/>
    <cellStyle name="Normal 2 4 2 4 2 5 4" xfId="18571" xr:uid="{6E2EF9D3-1125-490B-8B0C-5DBF833D63F2}"/>
    <cellStyle name="Normal 2 4 2 4 2 5 5" xfId="10142" xr:uid="{E673AC7E-A51C-4ED8-8AE3-E5DA3F4D11D4}"/>
    <cellStyle name="Normal 2 4 2 4 2 5 6" xfId="27000" xr:uid="{B0DD5905-E9F0-41F2-B4A2-94BF1E66DD58}"/>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2 2 2" xfId="25347" xr:uid="{0EC4BD1E-99F6-4581-8115-9DBF32D454DF}"/>
    <cellStyle name="Normal 2 4 2 4 2 6 2 2 3" xfId="16918" xr:uid="{29565EB9-EF82-4C0E-9464-9C7C8D089BC2}"/>
    <cellStyle name="Normal 2 4 2 4 2 6 2 2 4" xfId="33775" xr:uid="{5B4CB3B5-0CB8-4539-A3B1-61556B8BACD1}"/>
    <cellStyle name="Normal 2 4 2 4 2 6 2 3" xfId="21129" xr:uid="{CC14E738-A494-41A1-B844-5CE01EF4AE19}"/>
    <cellStyle name="Normal 2 4 2 4 2 6 2 4" xfId="12700" xr:uid="{DBCDAAD1-7AAE-4313-A889-B377D165ACB5}"/>
    <cellStyle name="Normal 2 4 2 4 2 6 2 5" xfId="29558" xr:uid="{AF200A9D-8EAA-4959-838D-6B8ECB5CFF4B}"/>
    <cellStyle name="Normal 2 4 2 4 2 6 3" xfId="6338" xr:uid="{00000000-0005-0000-0000-00005B0F0000}"/>
    <cellStyle name="Normal 2 4 2 4 2 6 3 2" xfId="23202" xr:uid="{6764D948-DE02-4445-9E4E-7876682ABC8A}"/>
    <cellStyle name="Normal 2 4 2 4 2 6 3 3" xfId="14773" xr:uid="{8191D72C-35EE-46E8-8925-C19BD652E30A}"/>
    <cellStyle name="Normal 2 4 2 4 2 6 3 4" xfId="31630" xr:uid="{E64348A6-952E-48D5-8C05-6BBBF7D1AC3F}"/>
    <cellStyle name="Normal 2 4 2 4 2 6 4" xfId="18984" xr:uid="{20C35E7E-764D-4483-8A59-41B5AAC651EE}"/>
    <cellStyle name="Normal 2 4 2 4 2 6 5" xfId="10555" xr:uid="{7A754125-B7C4-4C93-AD67-4685F53082F0}"/>
    <cellStyle name="Normal 2 4 2 4 2 6 6" xfId="27413" xr:uid="{1195FD7B-0942-4A19-98FA-0BBA1AF1211B}"/>
    <cellStyle name="Normal 2 4 2 4 2 7" xfId="2467" xr:uid="{00000000-0005-0000-0000-00005C0F0000}"/>
    <cellStyle name="Normal 2 4 2 4 2 7 2" xfId="6751" xr:uid="{00000000-0005-0000-0000-00005D0F0000}"/>
    <cellStyle name="Normal 2 4 2 4 2 7 2 2" xfId="23615" xr:uid="{0BA63A47-9FCF-4578-976C-9771406151E7}"/>
    <cellStyle name="Normal 2 4 2 4 2 7 2 3" xfId="15186" xr:uid="{4EB6A9EB-D049-4F60-BD6C-844F73717DC5}"/>
    <cellStyle name="Normal 2 4 2 4 2 7 2 4" xfId="32043" xr:uid="{2AF871FE-8D63-43E7-AD82-3085BB188EB6}"/>
    <cellStyle name="Normal 2 4 2 4 2 7 3" xfId="19397" xr:uid="{A166E029-D02A-4ADB-8CF5-5859768ABD9C}"/>
    <cellStyle name="Normal 2 4 2 4 2 7 4" xfId="10968" xr:uid="{D2EA2F1E-79FA-43BF-81F0-3D3BAA0A6DBF}"/>
    <cellStyle name="Normal 2 4 2 4 2 7 5" xfId="27826" xr:uid="{B2633AAC-8783-430A-9D43-2B9B271B142C}"/>
    <cellStyle name="Normal 2 4 2 4 2 8" xfId="4685" xr:uid="{00000000-0005-0000-0000-00005E0F0000}"/>
    <cellStyle name="Normal 2 4 2 4 2 8 2" xfId="21549" xr:uid="{E19CFD9F-7B9D-4425-A6BF-823F59C13E8C}"/>
    <cellStyle name="Normal 2 4 2 4 2 8 3" xfId="13120" xr:uid="{C7BDA743-4366-4F78-BEB7-51DC2ECC34BA}"/>
    <cellStyle name="Normal 2 4 2 4 2 8 4" xfId="29977" xr:uid="{043D7297-F34F-4D19-9854-69E1531E26C5}"/>
    <cellStyle name="Normal 2 4 2 4 2 9" xfId="17331" xr:uid="{8493CF57-4C97-4CFA-900E-29F8674CD1CA}"/>
    <cellStyle name="Normal 2 4 2 4 3" xfId="292" xr:uid="{00000000-0005-0000-0000-00005F0F0000}"/>
    <cellStyle name="Normal 2 4 2 4 3 10" xfId="25762" xr:uid="{921F2CAC-0E35-4F0B-9C14-5000F293FFF6}"/>
    <cellStyle name="Normal 2 4 2 4 3 2" xfId="784" xr:uid="{00000000-0005-0000-0000-0000600F0000}"/>
    <cellStyle name="Normal 2 4 2 4 3 2 2" xfId="3023" xr:uid="{00000000-0005-0000-0000-0000610F0000}"/>
    <cellStyle name="Normal 2 4 2 4 3 2 2 2" xfId="7246" xr:uid="{00000000-0005-0000-0000-0000620F0000}"/>
    <cellStyle name="Normal 2 4 2 4 3 2 2 2 2" xfId="24110" xr:uid="{D8AF525A-03D7-4DB8-AEE9-CDBCD53941B1}"/>
    <cellStyle name="Normal 2 4 2 4 3 2 2 2 3" xfId="15681" xr:uid="{05A6BEA9-4124-4D5D-BE54-438A17D85D23}"/>
    <cellStyle name="Normal 2 4 2 4 3 2 2 2 4" xfId="32538" xr:uid="{80A68053-4C76-458D-ACFF-7A77A44F810B}"/>
    <cellStyle name="Normal 2 4 2 4 3 2 2 3" xfId="19892" xr:uid="{791C17A2-D2D4-4FA2-AA52-1BE3DCA8B1F5}"/>
    <cellStyle name="Normal 2 4 2 4 3 2 2 4" xfId="11463" xr:uid="{1F34AE48-98E7-4AD9-8AD8-D5459AD1186A}"/>
    <cellStyle name="Normal 2 4 2 4 3 2 2 5" xfId="28321" xr:uid="{2B1136F9-2F90-41F5-90F9-6AA523164B9E}"/>
    <cellStyle name="Normal 2 4 2 4 3 2 3" xfId="5101" xr:uid="{00000000-0005-0000-0000-0000630F0000}"/>
    <cellStyle name="Normal 2 4 2 4 3 2 3 2" xfId="21965" xr:uid="{39E5CD66-EB31-4353-82CF-4A2CC4086217}"/>
    <cellStyle name="Normal 2 4 2 4 3 2 3 3" xfId="13536" xr:uid="{DCBAEC25-CB81-47A2-B65F-986A58C992DA}"/>
    <cellStyle name="Normal 2 4 2 4 3 2 3 4" xfId="30393" xr:uid="{5EAC4671-58AF-4F41-AF47-0FD19F68DFDE}"/>
    <cellStyle name="Normal 2 4 2 4 3 2 4" xfId="17747" xr:uid="{FD2A66C0-5B05-4401-8B2F-7CD8E70DBA4B}"/>
    <cellStyle name="Normal 2 4 2 4 3 2 5" xfId="9318" xr:uid="{058FB06D-09CF-4F6B-A6CB-93413A01FB54}"/>
    <cellStyle name="Normal 2 4 2 4 3 2 6" xfId="26176" xr:uid="{4EC381E6-F5A8-4170-A7DB-B662F05CB3A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2 2 2" xfId="24523" xr:uid="{42D63246-59F7-47D9-A9CA-0C33BB8067F3}"/>
    <cellStyle name="Normal 2 4 2 4 3 3 2 2 3" xfId="16094" xr:uid="{2BE31817-4CA5-4509-A95B-DCF0F003A816}"/>
    <cellStyle name="Normal 2 4 2 4 3 3 2 2 4" xfId="32951" xr:uid="{901193A8-ADD8-4F44-8DEB-AE02B2CD99D7}"/>
    <cellStyle name="Normal 2 4 2 4 3 3 2 3" xfId="20305" xr:uid="{67657FDD-B598-4BF8-B8C0-84AE08048141}"/>
    <cellStyle name="Normal 2 4 2 4 3 3 2 4" xfId="11876" xr:uid="{87E761F3-57B3-48F1-A773-1556D83FFCA4}"/>
    <cellStyle name="Normal 2 4 2 4 3 3 2 5" xfId="28734" xr:uid="{5CBBC6C5-1728-46A9-9EDE-74BB895E11B4}"/>
    <cellStyle name="Normal 2 4 2 4 3 3 3" xfId="5514" xr:uid="{00000000-0005-0000-0000-0000670F0000}"/>
    <cellStyle name="Normal 2 4 2 4 3 3 3 2" xfId="22378" xr:uid="{8BA3601C-CADB-4AD8-BB84-0B4B5158AA2C}"/>
    <cellStyle name="Normal 2 4 2 4 3 3 3 3" xfId="13949" xr:uid="{1BE33A87-A521-4B0B-A9D8-9F61AF08D176}"/>
    <cellStyle name="Normal 2 4 2 4 3 3 3 4" xfId="30806" xr:uid="{5F8F0C6E-2015-4CF6-8702-33C1FF0C06CA}"/>
    <cellStyle name="Normal 2 4 2 4 3 3 4" xfId="18160" xr:uid="{3D1E312F-A22F-4E8C-A79C-6DC236043C3D}"/>
    <cellStyle name="Normal 2 4 2 4 3 3 5" xfId="9731" xr:uid="{98D02C67-BCA0-4E41-85BE-0AADCB0D30B2}"/>
    <cellStyle name="Normal 2 4 2 4 3 3 6" xfId="26589" xr:uid="{BD0CFEAC-1FF8-43C5-AD95-EA5EB9CC1833}"/>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2 2 2" xfId="24936" xr:uid="{C62D9A28-34A0-49D3-8F70-0EBEC67848D4}"/>
    <cellStyle name="Normal 2 4 2 4 3 4 2 2 3" xfId="16507" xr:uid="{A8D8D006-87A7-485D-AAE4-E1DDF8089BE5}"/>
    <cellStyle name="Normal 2 4 2 4 3 4 2 2 4" xfId="33364" xr:uid="{7884DE13-D849-450E-BEC0-1F9E76BBEF04}"/>
    <cellStyle name="Normal 2 4 2 4 3 4 2 3" xfId="20718" xr:uid="{CE93C9C1-BA2F-4D9C-96BC-D5DDDBA67008}"/>
    <cellStyle name="Normal 2 4 2 4 3 4 2 4" xfId="12289" xr:uid="{AAED44F1-102D-4C62-8069-3686EDE253F1}"/>
    <cellStyle name="Normal 2 4 2 4 3 4 2 5" xfId="29147" xr:uid="{78CA4E2F-CE76-4762-B3E8-EA42FDDC2C94}"/>
    <cellStyle name="Normal 2 4 2 4 3 4 3" xfId="5927" xr:uid="{00000000-0005-0000-0000-00006B0F0000}"/>
    <cellStyle name="Normal 2 4 2 4 3 4 3 2" xfId="22791" xr:uid="{250B9AF7-2CCC-4441-982E-FBC6E183DE14}"/>
    <cellStyle name="Normal 2 4 2 4 3 4 3 3" xfId="14362" xr:uid="{1631D1CD-0203-4BC1-B822-05E7259E5A48}"/>
    <cellStyle name="Normal 2 4 2 4 3 4 3 4" xfId="31219" xr:uid="{C0F18C79-59BC-4A91-968A-4188122F5C77}"/>
    <cellStyle name="Normal 2 4 2 4 3 4 4" xfId="18573" xr:uid="{2CBD6766-8BED-4D9A-A985-F12E35AF7A4D}"/>
    <cellStyle name="Normal 2 4 2 4 3 4 5" xfId="10144" xr:uid="{178426F3-F062-440E-AB61-5DF6EF5C7E9E}"/>
    <cellStyle name="Normal 2 4 2 4 3 4 6" xfId="27002" xr:uid="{197B9BE2-4E43-4360-805D-E2788ADF39CC}"/>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2 2 2" xfId="25349" xr:uid="{F7522411-858A-42FD-A1B0-EC1A17626513}"/>
    <cellStyle name="Normal 2 4 2 4 3 5 2 2 3" xfId="16920" xr:uid="{3BA7FC9C-90CF-4A95-AD5D-D7B53642E3C3}"/>
    <cellStyle name="Normal 2 4 2 4 3 5 2 2 4" xfId="33777" xr:uid="{71DF405E-E792-4612-BE18-5FF44D4C5302}"/>
    <cellStyle name="Normal 2 4 2 4 3 5 2 3" xfId="21131" xr:uid="{C49C6E7C-CBF1-4210-97C1-6057E9570847}"/>
    <cellStyle name="Normal 2 4 2 4 3 5 2 4" xfId="12702" xr:uid="{4EC4779C-E130-414C-9A65-CAA3665ECE1B}"/>
    <cellStyle name="Normal 2 4 2 4 3 5 2 5" xfId="29560" xr:uid="{B28231F6-6FC7-4235-A523-884BDFBF70C2}"/>
    <cellStyle name="Normal 2 4 2 4 3 5 3" xfId="6340" xr:uid="{00000000-0005-0000-0000-00006F0F0000}"/>
    <cellStyle name="Normal 2 4 2 4 3 5 3 2" xfId="23204" xr:uid="{058413CA-F563-4D74-90C1-EFC4F23AE020}"/>
    <cellStyle name="Normal 2 4 2 4 3 5 3 3" xfId="14775" xr:uid="{9296FBB0-D3D8-4D46-94DE-A79E51A3C323}"/>
    <cellStyle name="Normal 2 4 2 4 3 5 3 4" xfId="31632" xr:uid="{AE514AC1-81DF-4930-B781-D10241C13255}"/>
    <cellStyle name="Normal 2 4 2 4 3 5 4" xfId="18986" xr:uid="{241E7936-7717-4A7E-8D2C-DFDB3A743C82}"/>
    <cellStyle name="Normal 2 4 2 4 3 5 5" xfId="10557" xr:uid="{98373EF2-EE08-4A0D-BF35-0031AEEBCA98}"/>
    <cellStyle name="Normal 2 4 2 4 3 5 6" xfId="27415" xr:uid="{85E6FAE6-9BDF-4723-9EC7-D3E75DF69FA1}"/>
    <cellStyle name="Normal 2 4 2 4 3 6" xfId="2469" xr:uid="{00000000-0005-0000-0000-0000700F0000}"/>
    <cellStyle name="Normal 2 4 2 4 3 6 2" xfId="6753" xr:uid="{00000000-0005-0000-0000-0000710F0000}"/>
    <cellStyle name="Normal 2 4 2 4 3 6 2 2" xfId="23617" xr:uid="{409F8FAA-C332-4C1D-9C15-6F2CF6FA5736}"/>
    <cellStyle name="Normal 2 4 2 4 3 6 2 3" xfId="15188" xr:uid="{FF873827-3E84-47DB-89AC-134A8E563F7F}"/>
    <cellStyle name="Normal 2 4 2 4 3 6 2 4" xfId="32045" xr:uid="{D40369C0-8A35-4588-900C-B880FF316AC2}"/>
    <cellStyle name="Normal 2 4 2 4 3 6 3" xfId="19399" xr:uid="{47660555-8D8A-4637-9588-C29BAB7B3E65}"/>
    <cellStyle name="Normal 2 4 2 4 3 6 4" xfId="10970" xr:uid="{C6681109-E272-4CE9-8B53-C8F50AC8511E}"/>
    <cellStyle name="Normal 2 4 2 4 3 6 5" xfId="27828" xr:uid="{7491B599-0873-4EDB-B38A-50B5B7AB1F68}"/>
    <cellStyle name="Normal 2 4 2 4 3 7" xfId="4687" xr:uid="{00000000-0005-0000-0000-0000720F0000}"/>
    <cellStyle name="Normal 2 4 2 4 3 7 2" xfId="21551" xr:uid="{2365EE5A-99E0-43D7-B682-EE0D7B0F73C2}"/>
    <cellStyle name="Normal 2 4 2 4 3 7 3" xfId="13122" xr:uid="{F541FF15-94E3-4025-857B-9FFE12418C0C}"/>
    <cellStyle name="Normal 2 4 2 4 3 7 4" xfId="29979" xr:uid="{2C0D13F2-F1EC-4FDF-AE2B-DD7E4AA532CE}"/>
    <cellStyle name="Normal 2 4 2 4 3 8" xfId="17333" xr:uid="{C3A08C77-55F0-4C11-BBA1-6996E01E2537}"/>
    <cellStyle name="Normal 2 4 2 4 3 9" xfId="8904" xr:uid="{A4F5D014-C435-483C-8FEE-C56FE2917884}"/>
    <cellStyle name="Normal 2 4 2 4 4" xfId="781" xr:uid="{00000000-0005-0000-0000-0000730F0000}"/>
    <cellStyle name="Normal 2 4 2 4 4 2" xfId="3020" xr:uid="{00000000-0005-0000-0000-0000740F0000}"/>
    <cellStyle name="Normal 2 4 2 4 4 2 2" xfId="7243" xr:uid="{00000000-0005-0000-0000-0000750F0000}"/>
    <cellStyle name="Normal 2 4 2 4 4 2 2 2" xfId="24107" xr:uid="{C326BC50-C3E5-4517-A971-EE7E158AA50D}"/>
    <cellStyle name="Normal 2 4 2 4 4 2 2 3" xfId="15678" xr:uid="{95AEAF8E-06C0-4B6D-9460-D9D992C5DEF5}"/>
    <cellStyle name="Normal 2 4 2 4 4 2 2 4" xfId="32535" xr:uid="{76D73A95-8877-4423-891F-0DB41135B38B}"/>
    <cellStyle name="Normal 2 4 2 4 4 2 3" xfId="19889" xr:uid="{5A5C79B9-7E64-49B4-A675-CB0082BE969D}"/>
    <cellStyle name="Normal 2 4 2 4 4 2 4" xfId="11460" xr:uid="{E3D70294-D833-40EA-8319-63C8A0B3762C}"/>
    <cellStyle name="Normal 2 4 2 4 4 2 5" xfId="28318" xr:uid="{74F18099-88DC-4AEE-B098-4C3CD1802106}"/>
    <cellStyle name="Normal 2 4 2 4 4 3" xfId="5098" xr:uid="{00000000-0005-0000-0000-0000760F0000}"/>
    <cellStyle name="Normal 2 4 2 4 4 3 2" xfId="21962" xr:uid="{C74E1D8F-D404-46F7-8ED7-7C4972A9F3A7}"/>
    <cellStyle name="Normal 2 4 2 4 4 3 3" xfId="13533" xr:uid="{49134CB2-84C9-43C0-9BCD-23A87DF6E8E4}"/>
    <cellStyle name="Normal 2 4 2 4 4 3 4" xfId="30390" xr:uid="{A2E505B8-2C78-48F7-BF82-3DD90FFA8109}"/>
    <cellStyle name="Normal 2 4 2 4 4 4" xfId="17744" xr:uid="{C01FF104-E0A1-4337-83F1-CC5028AE8B6E}"/>
    <cellStyle name="Normal 2 4 2 4 4 5" xfId="9315" xr:uid="{4A714AF0-22E6-45D9-9074-0373445B501D}"/>
    <cellStyle name="Normal 2 4 2 4 4 6" xfId="26173" xr:uid="{A22FB72C-2E3E-45D7-B0C0-DE93DE7CAE1D}"/>
    <cellStyle name="Normal 2 4 2 4 5" xfId="1203" xr:uid="{00000000-0005-0000-0000-0000770F0000}"/>
    <cellStyle name="Normal 2 4 2 4 5 2" xfId="3433" xr:uid="{00000000-0005-0000-0000-0000780F0000}"/>
    <cellStyle name="Normal 2 4 2 4 5 2 2" xfId="7656" xr:uid="{00000000-0005-0000-0000-0000790F0000}"/>
    <cellStyle name="Normal 2 4 2 4 5 2 2 2" xfId="24520" xr:uid="{A3E6600C-6F49-4E75-9F6A-C1F83AF1B112}"/>
    <cellStyle name="Normal 2 4 2 4 5 2 2 3" xfId="16091" xr:uid="{EC66CA96-5E1F-4015-86DF-DF09D82ECF7A}"/>
    <cellStyle name="Normal 2 4 2 4 5 2 2 4" xfId="32948" xr:uid="{2BB80C8F-8429-4102-B5EE-EE06CE4A2C89}"/>
    <cellStyle name="Normal 2 4 2 4 5 2 3" xfId="20302" xr:uid="{F086E09C-50A0-48F9-AC3A-D03748514019}"/>
    <cellStyle name="Normal 2 4 2 4 5 2 4" xfId="11873" xr:uid="{2B6AF7B6-9F8D-41E8-AB1B-61D5DA6CC02F}"/>
    <cellStyle name="Normal 2 4 2 4 5 2 5" xfId="28731" xr:uid="{5A0E9FAA-A81B-4081-8F82-4F5EED1F9C20}"/>
    <cellStyle name="Normal 2 4 2 4 5 3" xfId="5511" xr:uid="{00000000-0005-0000-0000-00007A0F0000}"/>
    <cellStyle name="Normal 2 4 2 4 5 3 2" xfId="22375" xr:uid="{B43B7FCE-168D-486A-8271-79B58EA6C310}"/>
    <cellStyle name="Normal 2 4 2 4 5 3 3" xfId="13946" xr:uid="{F8D38501-5799-4680-A189-980CA293F3BC}"/>
    <cellStyle name="Normal 2 4 2 4 5 3 4" xfId="30803" xr:uid="{D1B42D29-F7E6-4343-8689-B39880C47B57}"/>
    <cellStyle name="Normal 2 4 2 4 5 4" xfId="18157" xr:uid="{2499457F-E9E9-4BB5-B9E2-03A187D2795D}"/>
    <cellStyle name="Normal 2 4 2 4 5 5" xfId="9728" xr:uid="{217AB8FA-298F-434F-A650-D52A5495E16E}"/>
    <cellStyle name="Normal 2 4 2 4 5 6" xfId="26586" xr:uid="{3A118119-1863-4238-B3DA-4AC1086A7DBD}"/>
    <cellStyle name="Normal 2 4 2 4 6" xfId="1616" xr:uid="{00000000-0005-0000-0000-00007B0F0000}"/>
    <cellStyle name="Normal 2 4 2 4 6 2" xfId="3846" xr:uid="{00000000-0005-0000-0000-00007C0F0000}"/>
    <cellStyle name="Normal 2 4 2 4 6 2 2" xfId="8069" xr:uid="{00000000-0005-0000-0000-00007D0F0000}"/>
    <cellStyle name="Normal 2 4 2 4 6 2 2 2" xfId="24933" xr:uid="{DCB702A6-E845-45BF-AAE9-65B8B14F7A2A}"/>
    <cellStyle name="Normal 2 4 2 4 6 2 2 3" xfId="16504" xr:uid="{E9957F30-1934-4621-BC07-3628081B25F2}"/>
    <cellStyle name="Normal 2 4 2 4 6 2 2 4" xfId="33361" xr:uid="{B3720FA7-2A7A-4DF7-9E60-E5EE2274F0C8}"/>
    <cellStyle name="Normal 2 4 2 4 6 2 3" xfId="20715" xr:uid="{A50B3E2E-B418-478E-BDC4-59F5FBAFCF49}"/>
    <cellStyle name="Normal 2 4 2 4 6 2 4" xfId="12286" xr:uid="{235888F7-F375-4445-A371-3DA0F8F79FC8}"/>
    <cellStyle name="Normal 2 4 2 4 6 2 5" xfId="29144" xr:uid="{1455BA46-EE68-4AD3-B155-F6CB1C6DFB37}"/>
    <cellStyle name="Normal 2 4 2 4 6 3" xfId="5924" xr:uid="{00000000-0005-0000-0000-00007E0F0000}"/>
    <cellStyle name="Normal 2 4 2 4 6 3 2" xfId="22788" xr:uid="{48BDBBB7-8987-47BC-A0F7-FB862EF1FACF}"/>
    <cellStyle name="Normal 2 4 2 4 6 3 3" xfId="14359" xr:uid="{636124AC-6F3B-4C18-AEC4-914C6F090A7E}"/>
    <cellStyle name="Normal 2 4 2 4 6 3 4" xfId="31216" xr:uid="{C2B2CEA4-F030-47BD-B2C2-4D35E55C97E1}"/>
    <cellStyle name="Normal 2 4 2 4 6 4" xfId="18570" xr:uid="{7F801A00-14FD-4933-8B0A-127DCAB0074B}"/>
    <cellStyle name="Normal 2 4 2 4 6 5" xfId="10141" xr:uid="{3257BB4E-C55A-4958-9509-65A6A60CFDCC}"/>
    <cellStyle name="Normal 2 4 2 4 6 6" xfId="26999" xr:uid="{62F06691-9FD9-4F06-8FBA-69B07E4F1448}"/>
    <cellStyle name="Normal 2 4 2 4 7" xfId="2030" xr:uid="{00000000-0005-0000-0000-00007F0F0000}"/>
    <cellStyle name="Normal 2 4 2 4 7 2" xfId="4259" xr:uid="{00000000-0005-0000-0000-0000800F0000}"/>
    <cellStyle name="Normal 2 4 2 4 7 2 2" xfId="8482" xr:uid="{00000000-0005-0000-0000-0000810F0000}"/>
    <cellStyle name="Normal 2 4 2 4 7 2 2 2" xfId="25346" xr:uid="{B11133BE-E0E9-45F6-A48D-04DE4B22648E}"/>
    <cellStyle name="Normal 2 4 2 4 7 2 2 3" xfId="16917" xr:uid="{832E1C7A-E25D-4B25-8763-4978FC594F59}"/>
    <cellStyle name="Normal 2 4 2 4 7 2 2 4" xfId="33774" xr:uid="{639C3061-BA38-4B2A-9443-B62FBD47A830}"/>
    <cellStyle name="Normal 2 4 2 4 7 2 3" xfId="21128" xr:uid="{42212D69-99FB-4F6D-A39E-379DF39C3991}"/>
    <cellStyle name="Normal 2 4 2 4 7 2 4" xfId="12699" xr:uid="{6D03E07B-2705-4358-896C-0BDE7D813FAE}"/>
    <cellStyle name="Normal 2 4 2 4 7 2 5" xfId="29557" xr:uid="{67823C14-7BA2-4612-9362-73EDF4295C43}"/>
    <cellStyle name="Normal 2 4 2 4 7 3" xfId="6337" xr:uid="{00000000-0005-0000-0000-0000820F0000}"/>
    <cellStyle name="Normal 2 4 2 4 7 3 2" xfId="23201" xr:uid="{284CD44B-8823-4D23-84E9-038F26F0B414}"/>
    <cellStyle name="Normal 2 4 2 4 7 3 3" xfId="14772" xr:uid="{7564F31D-BEBF-4C77-AAED-FEC8D1129056}"/>
    <cellStyle name="Normal 2 4 2 4 7 3 4" xfId="31629" xr:uid="{BD146819-3425-4CD4-AA7A-C5EF39A3799F}"/>
    <cellStyle name="Normal 2 4 2 4 7 4" xfId="18983" xr:uid="{9E143B26-39FF-420C-8E99-B3968E21099A}"/>
    <cellStyle name="Normal 2 4 2 4 7 5" xfId="10554" xr:uid="{A3FBC95E-B18B-42A5-ADD7-DD1B51B05401}"/>
    <cellStyle name="Normal 2 4 2 4 7 6" xfId="27412" xr:uid="{D00C7D20-1FFF-4796-BAB3-EC9967971A9F}"/>
    <cellStyle name="Normal 2 4 2 4 8" xfId="2466" xr:uid="{00000000-0005-0000-0000-0000830F0000}"/>
    <cellStyle name="Normal 2 4 2 4 8 2" xfId="6750" xr:uid="{00000000-0005-0000-0000-0000840F0000}"/>
    <cellStyle name="Normal 2 4 2 4 8 2 2" xfId="23614" xr:uid="{CE98BEE9-AFE5-43DA-AD84-27F31467CDB3}"/>
    <cellStyle name="Normal 2 4 2 4 8 2 3" xfId="15185" xr:uid="{24D12C28-389F-464E-A375-A5BB37A1CA54}"/>
    <cellStyle name="Normal 2 4 2 4 8 2 4" xfId="32042" xr:uid="{BCF98B17-BC91-4D78-B9C2-A6C322B0D800}"/>
    <cellStyle name="Normal 2 4 2 4 8 3" xfId="19396" xr:uid="{5B4872CE-2DC8-4629-B180-0F5551643AE6}"/>
    <cellStyle name="Normal 2 4 2 4 8 4" xfId="10967" xr:uid="{A6C2D404-B34A-4FC2-B530-6EC2E9184C46}"/>
    <cellStyle name="Normal 2 4 2 4 8 5" xfId="27825" xr:uid="{CEC99079-C153-423D-8D8A-7EF4E80387D8}"/>
    <cellStyle name="Normal 2 4 2 4 9" xfId="4684" xr:uid="{00000000-0005-0000-0000-0000850F0000}"/>
    <cellStyle name="Normal 2 4 2 4 9 2" xfId="21548" xr:uid="{2BA5B32C-887F-4DB4-BD6C-EB365BC74FB9}"/>
    <cellStyle name="Normal 2 4 2 4 9 3" xfId="13119" xr:uid="{6132C61A-6790-455E-98C4-B878A33CE0BB}"/>
    <cellStyle name="Normal 2 4 2 4 9 4" xfId="29976" xr:uid="{604BCC2B-36C7-4C5D-80BD-89D7860C8862}"/>
    <cellStyle name="Normal 2 4 2 5" xfId="293" xr:uid="{00000000-0005-0000-0000-0000860F0000}"/>
    <cellStyle name="Normal 2 4 2 5 10" xfId="8905" xr:uid="{6EEC592B-4BDE-4722-ABB1-EC791CB19D54}"/>
    <cellStyle name="Normal 2 4 2 5 11" xfId="25763" xr:uid="{AE3919EF-368B-451B-A6A7-98167D40EBBF}"/>
    <cellStyle name="Normal 2 4 2 5 2" xfId="294" xr:uid="{00000000-0005-0000-0000-0000870F0000}"/>
    <cellStyle name="Normal 2 4 2 5 2 10" xfId="25764" xr:uid="{533B4D0C-6FF3-4C42-BC62-8FE035658F2E}"/>
    <cellStyle name="Normal 2 4 2 5 2 2" xfId="786" xr:uid="{00000000-0005-0000-0000-0000880F0000}"/>
    <cellStyle name="Normal 2 4 2 5 2 2 2" xfId="3025" xr:uid="{00000000-0005-0000-0000-0000890F0000}"/>
    <cellStyle name="Normal 2 4 2 5 2 2 2 2" xfId="7248" xr:uid="{00000000-0005-0000-0000-00008A0F0000}"/>
    <cellStyle name="Normal 2 4 2 5 2 2 2 2 2" xfId="24112" xr:uid="{B15344DD-186A-48A3-8D20-5809C3F22500}"/>
    <cellStyle name="Normal 2 4 2 5 2 2 2 2 3" xfId="15683" xr:uid="{47BA7803-B399-4CF0-899C-2BFD70EAD5AA}"/>
    <cellStyle name="Normal 2 4 2 5 2 2 2 2 4" xfId="32540" xr:uid="{E67E6775-5C03-4252-A268-AECAB6ACA4C3}"/>
    <cellStyle name="Normal 2 4 2 5 2 2 2 3" xfId="19894" xr:uid="{E383F895-3484-4E97-843C-640CB552741A}"/>
    <cellStyle name="Normal 2 4 2 5 2 2 2 4" xfId="11465" xr:uid="{992A6D9A-2B77-4C61-9ED4-BB6104DFD856}"/>
    <cellStyle name="Normal 2 4 2 5 2 2 2 5" xfId="28323" xr:uid="{0799FBD8-C480-459F-ADC9-4880BECE55D2}"/>
    <cellStyle name="Normal 2 4 2 5 2 2 3" xfId="5103" xr:uid="{00000000-0005-0000-0000-00008B0F0000}"/>
    <cellStyle name="Normal 2 4 2 5 2 2 3 2" xfId="21967" xr:uid="{F4DCFC3F-3979-4BCD-BDDB-01B1F54B9C9E}"/>
    <cellStyle name="Normal 2 4 2 5 2 2 3 3" xfId="13538" xr:uid="{9CB445C0-C8CB-4318-BCFA-D562860DF8FB}"/>
    <cellStyle name="Normal 2 4 2 5 2 2 3 4" xfId="30395" xr:uid="{AA27D229-1213-4DBB-BCBF-24E9578E19D6}"/>
    <cellStyle name="Normal 2 4 2 5 2 2 4" xfId="17749" xr:uid="{B40B66E3-DD74-47CF-978F-B6DBF8149513}"/>
    <cellStyle name="Normal 2 4 2 5 2 2 5" xfId="9320" xr:uid="{D32ABB90-E152-49E5-812C-A5850E699ACC}"/>
    <cellStyle name="Normal 2 4 2 5 2 2 6" xfId="26178" xr:uid="{FBB06F6B-D7AB-46E0-AC97-4E37723F8CC9}"/>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2 2 2" xfId="24525" xr:uid="{EFF7DD66-DD0B-4BB0-8162-8FF1019D8D47}"/>
    <cellStyle name="Normal 2 4 2 5 2 3 2 2 3" xfId="16096" xr:uid="{19C339AF-E55D-40D7-9174-7752F8F88AA3}"/>
    <cellStyle name="Normal 2 4 2 5 2 3 2 2 4" xfId="32953" xr:uid="{6CB057CB-FC49-4807-84B8-D6A469808BD1}"/>
    <cellStyle name="Normal 2 4 2 5 2 3 2 3" xfId="20307" xr:uid="{47130788-42FF-4084-96F7-5AB942BE76E3}"/>
    <cellStyle name="Normal 2 4 2 5 2 3 2 4" xfId="11878" xr:uid="{F525A86F-855D-4BCE-A078-AC641FA64BB1}"/>
    <cellStyle name="Normal 2 4 2 5 2 3 2 5" xfId="28736" xr:uid="{D4040FB8-E7C9-40AB-A5E4-76D85FF8D0A5}"/>
    <cellStyle name="Normal 2 4 2 5 2 3 3" xfId="5516" xr:uid="{00000000-0005-0000-0000-00008F0F0000}"/>
    <cellStyle name="Normal 2 4 2 5 2 3 3 2" xfId="22380" xr:uid="{B912193B-C090-4A5D-BA1A-E3C8EC77FC48}"/>
    <cellStyle name="Normal 2 4 2 5 2 3 3 3" xfId="13951" xr:uid="{51CE1254-90B0-4D7D-A57E-AD2E23350E4E}"/>
    <cellStyle name="Normal 2 4 2 5 2 3 3 4" xfId="30808" xr:uid="{45D576BF-144A-443F-B305-294894949B84}"/>
    <cellStyle name="Normal 2 4 2 5 2 3 4" xfId="18162" xr:uid="{A957DF55-467E-4619-AB5E-3BA9AB4BD653}"/>
    <cellStyle name="Normal 2 4 2 5 2 3 5" xfId="9733" xr:uid="{586B6A83-B4AD-4EEF-98F9-10E913ABA81D}"/>
    <cellStyle name="Normal 2 4 2 5 2 3 6" xfId="26591" xr:uid="{51D5A05A-27BB-4DE5-A948-FB90D2B96A5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2 2 2" xfId="24938" xr:uid="{9778452A-636D-4394-90A0-4A7E3ECB0AD9}"/>
    <cellStyle name="Normal 2 4 2 5 2 4 2 2 3" xfId="16509" xr:uid="{8838581F-4CCA-46CB-B7C5-DFE72FFDC13D}"/>
    <cellStyle name="Normal 2 4 2 5 2 4 2 2 4" xfId="33366" xr:uid="{11681275-EBB5-45A0-886F-8DE6BB622ADA}"/>
    <cellStyle name="Normal 2 4 2 5 2 4 2 3" xfId="20720" xr:uid="{1393460A-ED79-4756-BDAA-F0644F6FF850}"/>
    <cellStyle name="Normal 2 4 2 5 2 4 2 4" xfId="12291" xr:uid="{CD66BB3B-25DB-4497-8C56-A05997DAA521}"/>
    <cellStyle name="Normal 2 4 2 5 2 4 2 5" xfId="29149" xr:uid="{D9DC6FE5-5CF0-4130-A8EA-3059685BCDB1}"/>
    <cellStyle name="Normal 2 4 2 5 2 4 3" xfId="5929" xr:uid="{00000000-0005-0000-0000-0000930F0000}"/>
    <cellStyle name="Normal 2 4 2 5 2 4 3 2" xfId="22793" xr:uid="{7B91080A-99F1-40EE-8E66-54E1BD9708FE}"/>
    <cellStyle name="Normal 2 4 2 5 2 4 3 3" xfId="14364" xr:uid="{434E465A-6AEC-4F6D-AD03-99045CBAEFC7}"/>
    <cellStyle name="Normal 2 4 2 5 2 4 3 4" xfId="31221" xr:uid="{19D85853-664E-4580-A77F-2E119B6877F6}"/>
    <cellStyle name="Normal 2 4 2 5 2 4 4" xfId="18575" xr:uid="{2973060A-EE0C-4143-A907-EE184D822E2D}"/>
    <cellStyle name="Normal 2 4 2 5 2 4 5" xfId="10146" xr:uid="{DDE89AC5-9DBD-4DA4-A93F-CF51C2F274A4}"/>
    <cellStyle name="Normal 2 4 2 5 2 4 6" xfId="27004" xr:uid="{D1A1BF8F-F00A-4AB0-8A92-7DB6BC35ADE3}"/>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2 2 2" xfId="25351" xr:uid="{D41AFBCF-C326-4A80-AABB-E3FD35BDDC09}"/>
    <cellStyle name="Normal 2 4 2 5 2 5 2 2 3" xfId="16922" xr:uid="{74D31DFD-F44A-48A4-8075-288D40B3AB42}"/>
    <cellStyle name="Normal 2 4 2 5 2 5 2 2 4" xfId="33779" xr:uid="{66EEC771-6B6F-4DC8-9035-E2931480E308}"/>
    <cellStyle name="Normal 2 4 2 5 2 5 2 3" xfId="21133" xr:uid="{FB15ED57-5F0E-4B00-A969-1D0170A864D0}"/>
    <cellStyle name="Normal 2 4 2 5 2 5 2 4" xfId="12704" xr:uid="{CDF6D6CB-9695-4767-8825-6283A30E1D05}"/>
    <cellStyle name="Normal 2 4 2 5 2 5 2 5" xfId="29562" xr:uid="{C293F73C-4185-48E6-9882-EE1FF34637D8}"/>
    <cellStyle name="Normal 2 4 2 5 2 5 3" xfId="6342" xr:uid="{00000000-0005-0000-0000-0000970F0000}"/>
    <cellStyle name="Normal 2 4 2 5 2 5 3 2" xfId="23206" xr:uid="{74B4D7DE-835A-4B89-82D4-788F6B2EC8EA}"/>
    <cellStyle name="Normal 2 4 2 5 2 5 3 3" xfId="14777" xr:uid="{8BA2002A-9789-42CB-BA4D-FC915D6FA1A0}"/>
    <cellStyle name="Normal 2 4 2 5 2 5 3 4" xfId="31634" xr:uid="{45C7F4C9-D60C-408A-A8F5-0C47FD0F6FD7}"/>
    <cellStyle name="Normal 2 4 2 5 2 5 4" xfId="18988" xr:uid="{00CDA46F-E616-499F-A706-C8A660754A72}"/>
    <cellStyle name="Normal 2 4 2 5 2 5 5" xfId="10559" xr:uid="{9E91429E-FFC7-4266-97A8-010E2CECF29E}"/>
    <cellStyle name="Normal 2 4 2 5 2 5 6" xfId="27417" xr:uid="{5C305FD0-3AAD-405B-B19D-5B8259157731}"/>
    <cellStyle name="Normal 2 4 2 5 2 6" xfId="2471" xr:uid="{00000000-0005-0000-0000-0000980F0000}"/>
    <cellStyle name="Normal 2 4 2 5 2 6 2" xfId="6755" xr:uid="{00000000-0005-0000-0000-0000990F0000}"/>
    <cellStyle name="Normal 2 4 2 5 2 6 2 2" xfId="23619" xr:uid="{7FB80B2C-7B25-4591-AED0-110D2A927208}"/>
    <cellStyle name="Normal 2 4 2 5 2 6 2 3" xfId="15190" xr:uid="{3862657F-FC8F-4DAE-AC68-B8EFE89EA41E}"/>
    <cellStyle name="Normal 2 4 2 5 2 6 2 4" xfId="32047" xr:uid="{8B52E92A-E9FC-4002-8142-11A9A77FAD0A}"/>
    <cellStyle name="Normal 2 4 2 5 2 6 3" xfId="19401" xr:uid="{29798D07-DA7D-48A7-A8E6-68C24DBD8E1A}"/>
    <cellStyle name="Normal 2 4 2 5 2 6 4" xfId="10972" xr:uid="{9CB922C5-109E-48F3-8C97-B438B8D14615}"/>
    <cellStyle name="Normal 2 4 2 5 2 6 5" xfId="27830" xr:uid="{C3F668F1-7C03-49B6-86EA-948341ED5389}"/>
    <cellStyle name="Normal 2 4 2 5 2 7" xfId="4689" xr:uid="{00000000-0005-0000-0000-00009A0F0000}"/>
    <cellStyle name="Normal 2 4 2 5 2 7 2" xfId="21553" xr:uid="{EB288B07-9F2F-4A24-ACE0-52BB70A664CE}"/>
    <cellStyle name="Normal 2 4 2 5 2 7 3" xfId="13124" xr:uid="{A2706CB8-47F9-46AB-843D-18F61CDB2EBF}"/>
    <cellStyle name="Normal 2 4 2 5 2 7 4" xfId="29981" xr:uid="{FCFB3556-38E8-4CA8-8961-DFE12617A212}"/>
    <cellStyle name="Normal 2 4 2 5 2 8" xfId="17335" xr:uid="{C8E01992-13A8-479B-80A9-8EC9DD6D3AB3}"/>
    <cellStyle name="Normal 2 4 2 5 2 9" xfId="8906" xr:uid="{21833DCB-0636-4CA9-8B84-3389D5D3D16C}"/>
    <cellStyle name="Normal 2 4 2 5 3" xfId="785" xr:uid="{00000000-0005-0000-0000-00009B0F0000}"/>
    <cellStyle name="Normal 2 4 2 5 3 2" xfId="3024" xr:uid="{00000000-0005-0000-0000-00009C0F0000}"/>
    <cellStyle name="Normal 2 4 2 5 3 2 2" xfId="7247" xr:uid="{00000000-0005-0000-0000-00009D0F0000}"/>
    <cellStyle name="Normal 2 4 2 5 3 2 2 2" xfId="24111" xr:uid="{F2B96BBE-7968-4D74-9204-C0022130586D}"/>
    <cellStyle name="Normal 2 4 2 5 3 2 2 3" xfId="15682" xr:uid="{AAA5916B-1CC4-4995-A402-A21D6A18AFB2}"/>
    <cellStyle name="Normal 2 4 2 5 3 2 2 4" xfId="32539" xr:uid="{4B9FFAFA-A767-4116-866B-6CB18288D243}"/>
    <cellStyle name="Normal 2 4 2 5 3 2 3" xfId="19893" xr:uid="{71D4E398-A042-406D-A611-FCE3A600A50B}"/>
    <cellStyle name="Normal 2 4 2 5 3 2 4" xfId="11464" xr:uid="{530C38AE-2CF7-471F-A0D4-422F1952569A}"/>
    <cellStyle name="Normal 2 4 2 5 3 2 5" xfId="28322" xr:uid="{A260666E-CC46-4291-AFC3-B9FCFC4F3922}"/>
    <cellStyle name="Normal 2 4 2 5 3 3" xfId="5102" xr:uid="{00000000-0005-0000-0000-00009E0F0000}"/>
    <cellStyle name="Normal 2 4 2 5 3 3 2" xfId="21966" xr:uid="{7D429FD6-87C0-4BCE-A43B-839B240FFEBC}"/>
    <cellStyle name="Normal 2 4 2 5 3 3 3" xfId="13537" xr:uid="{88E96B89-85C0-405E-993D-4E13E22199F4}"/>
    <cellStyle name="Normal 2 4 2 5 3 3 4" xfId="30394" xr:uid="{70A51128-5334-4167-B8A3-548FD29F0DF9}"/>
    <cellStyle name="Normal 2 4 2 5 3 4" xfId="17748" xr:uid="{EEA60477-2CEF-48FA-AF74-71B23F0B1317}"/>
    <cellStyle name="Normal 2 4 2 5 3 5" xfId="9319" xr:uid="{D59B3C69-2F15-446B-9797-B4C24038C50D}"/>
    <cellStyle name="Normal 2 4 2 5 3 6" xfId="26177" xr:uid="{48811129-B458-4B8D-B5AC-4D695B78EF81}"/>
    <cellStyle name="Normal 2 4 2 5 4" xfId="1207" xr:uid="{00000000-0005-0000-0000-00009F0F0000}"/>
    <cellStyle name="Normal 2 4 2 5 4 2" xfId="3437" xr:uid="{00000000-0005-0000-0000-0000A00F0000}"/>
    <cellStyle name="Normal 2 4 2 5 4 2 2" xfId="7660" xr:uid="{00000000-0005-0000-0000-0000A10F0000}"/>
    <cellStyle name="Normal 2 4 2 5 4 2 2 2" xfId="24524" xr:uid="{EAFE7190-7DBB-4A1D-90E7-8C120359C636}"/>
    <cellStyle name="Normal 2 4 2 5 4 2 2 3" xfId="16095" xr:uid="{CAF81C93-68B8-4DB1-9970-433C1D664B7D}"/>
    <cellStyle name="Normal 2 4 2 5 4 2 2 4" xfId="32952" xr:uid="{B083D94F-A2D2-4017-8049-6014AE9FA3B3}"/>
    <cellStyle name="Normal 2 4 2 5 4 2 3" xfId="20306" xr:uid="{63097DA1-D19A-4CC4-9DFB-547697BEFF07}"/>
    <cellStyle name="Normal 2 4 2 5 4 2 4" xfId="11877" xr:uid="{EA20E5FE-9489-45AD-997B-CB33BAAE08AB}"/>
    <cellStyle name="Normal 2 4 2 5 4 2 5" xfId="28735" xr:uid="{6C236965-1163-4563-8FC2-9926F8124C63}"/>
    <cellStyle name="Normal 2 4 2 5 4 3" xfId="5515" xr:uid="{00000000-0005-0000-0000-0000A20F0000}"/>
    <cellStyle name="Normal 2 4 2 5 4 3 2" xfId="22379" xr:uid="{CF0ABF62-20D9-491B-84BC-5FB19FB1C21B}"/>
    <cellStyle name="Normal 2 4 2 5 4 3 3" xfId="13950" xr:uid="{66905D22-3A84-4837-8B97-977B09B06C50}"/>
    <cellStyle name="Normal 2 4 2 5 4 3 4" xfId="30807" xr:uid="{A3733E2B-F204-45E7-8E25-394B3F5D347A}"/>
    <cellStyle name="Normal 2 4 2 5 4 4" xfId="18161" xr:uid="{C20E727F-447D-4BCB-BDFC-56B0579E9105}"/>
    <cellStyle name="Normal 2 4 2 5 4 5" xfId="9732" xr:uid="{ACBA8F1E-39F2-4E95-BEE7-29608CF8FA60}"/>
    <cellStyle name="Normal 2 4 2 5 4 6" xfId="26590" xr:uid="{02CB32FF-CF9A-4499-A148-5C056A309594}"/>
    <cellStyle name="Normal 2 4 2 5 5" xfId="1620" xr:uid="{00000000-0005-0000-0000-0000A30F0000}"/>
    <cellStyle name="Normal 2 4 2 5 5 2" xfId="3850" xr:uid="{00000000-0005-0000-0000-0000A40F0000}"/>
    <cellStyle name="Normal 2 4 2 5 5 2 2" xfId="8073" xr:uid="{00000000-0005-0000-0000-0000A50F0000}"/>
    <cellStyle name="Normal 2 4 2 5 5 2 2 2" xfId="24937" xr:uid="{2AD27AE0-762D-44F6-B16B-7ACA81816E18}"/>
    <cellStyle name="Normal 2 4 2 5 5 2 2 3" xfId="16508" xr:uid="{123D87DC-0548-4FEF-8A3C-52CE8C3255E4}"/>
    <cellStyle name="Normal 2 4 2 5 5 2 2 4" xfId="33365" xr:uid="{DF176C6A-0F0C-4BC0-A09E-368645732934}"/>
    <cellStyle name="Normal 2 4 2 5 5 2 3" xfId="20719" xr:uid="{C374D7D8-38C0-47BB-87FE-3B3D947E5433}"/>
    <cellStyle name="Normal 2 4 2 5 5 2 4" xfId="12290" xr:uid="{CC62DDD1-7B97-40AD-BEEC-AA67BCE0E571}"/>
    <cellStyle name="Normal 2 4 2 5 5 2 5" xfId="29148" xr:uid="{89DEE932-3163-4E09-8D24-5D70F094C442}"/>
    <cellStyle name="Normal 2 4 2 5 5 3" xfId="5928" xr:uid="{00000000-0005-0000-0000-0000A60F0000}"/>
    <cellStyle name="Normal 2 4 2 5 5 3 2" xfId="22792" xr:uid="{230F2F86-92D3-45AB-87A9-18616A5CCAAC}"/>
    <cellStyle name="Normal 2 4 2 5 5 3 3" xfId="14363" xr:uid="{5F63977B-5A6A-4D19-95FD-0C83F3FC276B}"/>
    <cellStyle name="Normal 2 4 2 5 5 3 4" xfId="31220" xr:uid="{505994D8-052C-4672-B075-E9567C3339DD}"/>
    <cellStyle name="Normal 2 4 2 5 5 4" xfId="18574" xr:uid="{450AE1D4-BA8F-494A-BFD3-86E452AEF720}"/>
    <cellStyle name="Normal 2 4 2 5 5 5" xfId="10145" xr:uid="{BFDA98BC-0903-42EF-BFDA-3B0F3A58105F}"/>
    <cellStyle name="Normal 2 4 2 5 5 6" xfId="27003" xr:uid="{DC93EE05-1180-4CA3-B84E-CA943CEA85B8}"/>
    <cellStyle name="Normal 2 4 2 5 6" xfId="2034" xr:uid="{00000000-0005-0000-0000-0000A70F0000}"/>
    <cellStyle name="Normal 2 4 2 5 6 2" xfId="4263" xr:uid="{00000000-0005-0000-0000-0000A80F0000}"/>
    <cellStyle name="Normal 2 4 2 5 6 2 2" xfId="8486" xr:uid="{00000000-0005-0000-0000-0000A90F0000}"/>
    <cellStyle name="Normal 2 4 2 5 6 2 2 2" xfId="25350" xr:uid="{53194857-57EC-466A-B0E8-AB8C71C341A7}"/>
    <cellStyle name="Normal 2 4 2 5 6 2 2 3" xfId="16921" xr:uid="{7B2D296B-F855-4435-93B5-1170B5AE7251}"/>
    <cellStyle name="Normal 2 4 2 5 6 2 2 4" xfId="33778" xr:uid="{3F300082-81CC-43B5-91F0-66BC11F32BF1}"/>
    <cellStyle name="Normal 2 4 2 5 6 2 3" xfId="21132" xr:uid="{2BAC0808-395B-4A76-BE52-9C4DEF298022}"/>
    <cellStyle name="Normal 2 4 2 5 6 2 4" xfId="12703" xr:uid="{CCE071DD-CC04-4AC9-B7A3-3917AD60391B}"/>
    <cellStyle name="Normal 2 4 2 5 6 2 5" xfId="29561" xr:uid="{6BE49570-2A62-4F07-9A2C-9A5F9BFC8ADD}"/>
    <cellStyle name="Normal 2 4 2 5 6 3" xfId="6341" xr:uid="{00000000-0005-0000-0000-0000AA0F0000}"/>
    <cellStyle name="Normal 2 4 2 5 6 3 2" xfId="23205" xr:uid="{01013D53-62C6-416C-A435-B0456AC9F9C5}"/>
    <cellStyle name="Normal 2 4 2 5 6 3 3" xfId="14776" xr:uid="{C604C81D-56CC-4BD1-875F-370A41E17BFA}"/>
    <cellStyle name="Normal 2 4 2 5 6 3 4" xfId="31633" xr:uid="{54E57200-E7D4-480F-8EB8-CC8822CFDC2E}"/>
    <cellStyle name="Normal 2 4 2 5 6 4" xfId="18987" xr:uid="{296B71E0-AF23-4CD1-9796-452A2F8CFD22}"/>
    <cellStyle name="Normal 2 4 2 5 6 5" xfId="10558" xr:uid="{A24944CC-4298-429D-B6DA-6DADD59CFFAC}"/>
    <cellStyle name="Normal 2 4 2 5 6 6" xfId="27416" xr:uid="{6678E210-74F9-42F0-A39F-090609E5D1AB}"/>
    <cellStyle name="Normal 2 4 2 5 7" xfId="2470" xr:uid="{00000000-0005-0000-0000-0000AB0F0000}"/>
    <cellStyle name="Normal 2 4 2 5 7 2" xfId="6754" xr:uid="{00000000-0005-0000-0000-0000AC0F0000}"/>
    <cellStyle name="Normal 2 4 2 5 7 2 2" xfId="23618" xr:uid="{42A86E7B-A005-4694-BE7A-5D4CBA264E44}"/>
    <cellStyle name="Normal 2 4 2 5 7 2 3" xfId="15189" xr:uid="{3A7BB054-49FE-4FF3-9525-C46A2E6192B7}"/>
    <cellStyle name="Normal 2 4 2 5 7 2 4" xfId="32046" xr:uid="{AC87D184-F155-4B56-930C-703D1BF47CC4}"/>
    <cellStyle name="Normal 2 4 2 5 7 3" xfId="19400" xr:uid="{3FF7B62A-1358-4622-A3A9-BABB3E28210E}"/>
    <cellStyle name="Normal 2 4 2 5 7 4" xfId="10971" xr:uid="{3015500F-4751-4741-8A9E-981480B59D28}"/>
    <cellStyle name="Normal 2 4 2 5 7 5" xfId="27829" xr:uid="{B5603DDC-6365-4C96-B7D0-CBDC4F08B16F}"/>
    <cellStyle name="Normal 2 4 2 5 8" xfId="4688" xr:uid="{00000000-0005-0000-0000-0000AD0F0000}"/>
    <cellStyle name="Normal 2 4 2 5 8 2" xfId="21552" xr:uid="{19494ABC-967F-41AA-813B-D5940563E45E}"/>
    <cellStyle name="Normal 2 4 2 5 8 3" xfId="13123" xr:uid="{C72B71D6-7D12-4282-8E08-6E43DB41FD17}"/>
    <cellStyle name="Normal 2 4 2 5 8 4" xfId="29980" xr:uid="{438B314E-75C7-48FF-A152-449C3C347661}"/>
    <cellStyle name="Normal 2 4 2 5 9" xfId="17334" xr:uid="{CC9F4E30-B940-4069-AEFC-F4F92782DCEA}"/>
    <cellStyle name="Normal 2 4 2 6" xfId="295" xr:uid="{00000000-0005-0000-0000-0000AE0F0000}"/>
    <cellStyle name="Normal 2 4 2 6 10" xfId="25765" xr:uid="{57391831-0314-498E-B5C1-75FA46BF2DBA}"/>
    <cellStyle name="Normal 2 4 2 6 2" xfId="787" xr:uid="{00000000-0005-0000-0000-0000AF0F0000}"/>
    <cellStyle name="Normal 2 4 2 6 2 2" xfId="3026" xr:uid="{00000000-0005-0000-0000-0000B00F0000}"/>
    <cellStyle name="Normal 2 4 2 6 2 2 2" xfId="7249" xr:uid="{00000000-0005-0000-0000-0000B10F0000}"/>
    <cellStyle name="Normal 2 4 2 6 2 2 2 2" xfId="24113" xr:uid="{025357CD-1E91-4991-92DF-CEF73AE73AC1}"/>
    <cellStyle name="Normal 2 4 2 6 2 2 2 3" xfId="15684" xr:uid="{99D24966-48E5-4B1F-B915-FCAD7CD9DDBC}"/>
    <cellStyle name="Normal 2 4 2 6 2 2 2 4" xfId="32541" xr:uid="{91B3D8C6-4011-4CC6-B599-AC98815961FE}"/>
    <cellStyle name="Normal 2 4 2 6 2 2 3" xfId="19895" xr:uid="{0D60AD47-A51B-448B-895B-F56C0F5ACC84}"/>
    <cellStyle name="Normal 2 4 2 6 2 2 4" xfId="11466" xr:uid="{E514434F-07ED-48C2-B827-680841237C80}"/>
    <cellStyle name="Normal 2 4 2 6 2 2 5" xfId="28324" xr:uid="{63B1AEB4-7E49-4B3B-BA3A-B6D1373B5A7B}"/>
    <cellStyle name="Normal 2 4 2 6 2 3" xfId="5104" xr:uid="{00000000-0005-0000-0000-0000B20F0000}"/>
    <cellStyle name="Normal 2 4 2 6 2 3 2" xfId="21968" xr:uid="{04313196-31A7-4F0B-9350-9441479D90C2}"/>
    <cellStyle name="Normal 2 4 2 6 2 3 3" xfId="13539" xr:uid="{45BC9183-0C52-4F2E-9609-500FECC72FF1}"/>
    <cellStyle name="Normal 2 4 2 6 2 3 4" xfId="30396" xr:uid="{2DC6D819-EA1C-4411-BC97-043DF3B83C9C}"/>
    <cellStyle name="Normal 2 4 2 6 2 4" xfId="17750" xr:uid="{631471D9-AA23-4EC9-9DE7-31D234F1951E}"/>
    <cellStyle name="Normal 2 4 2 6 2 5" xfId="9321" xr:uid="{071EA5B9-DB91-4CE3-839D-0CC3FFD5ADF1}"/>
    <cellStyle name="Normal 2 4 2 6 2 6" xfId="26179" xr:uid="{AA627994-ED17-45F6-BFB6-278115ECF20B}"/>
    <cellStyle name="Normal 2 4 2 6 3" xfId="1209" xr:uid="{00000000-0005-0000-0000-0000B30F0000}"/>
    <cellStyle name="Normal 2 4 2 6 3 2" xfId="3439" xr:uid="{00000000-0005-0000-0000-0000B40F0000}"/>
    <cellStyle name="Normal 2 4 2 6 3 2 2" xfId="7662" xr:uid="{00000000-0005-0000-0000-0000B50F0000}"/>
    <cellStyle name="Normal 2 4 2 6 3 2 2 2" xfId="24526" xr:uid="{E5D63254-EB33-43D3-AEDE-29A0770CE4AD}"/>
    <cellStyle name="Normal 2 4 2 6 3 2 2 3" xfId="16097" xr:uid="{D68B4F84-EB4F-4B50-A61B-C43A4614D756}"/>
    <cellStyle name="Normal 2 4 2 6 3 2 2 4" xfId="32954" xr:uid="{B84F80B3-6C5A-4CC2-ACD3-D505C7DC386E}"/>
    <cellStyle name="Normal 2 4 2 6 3 2 3" xfId="20308" xr:uid="{506FE016-69C4-4D1F-939D-DC74395403CE}"/>
    <cellStyle name="Normal 2 4 2 6 3 2 4" xfId="11879" xr:uid="{526AC580-DDA4-4EBD-8114-F1CF30C2DA23}"/>
    <cellStyle name="Normal 2 4 2 6 3 2 5" xfId="28737" xr:uid="{F72B557A-5538-4F48-B9C1-EF2347ED80D9}"/>
    <cellStyle name="Normal 2 4 2 6 3 3" xfId="5517" xr:uid="{00000000-0005-0000-0000-0000B60F0000}"/>
    <cellStyle name="Normal 2 4 2 6 3 3 2" xfId="22381" xr:uid="{4DEF3B04-899C-44C5-A984-FC9920DB7526}"/>
    <cellStyle name="Normal 2 4 2 6 3 3 3" xfId="13952" xr:uid="{2B9D1D1F-D680-4880-B573-A77B5D199234}"/>
    <cellStyle name="Normal 2 4 2 6 3 3 4" xfId="30809" xr:uid="{BEFB3C7A-E055-4909-B987-A21D813FC71D}"/>
    <cellStyle name="Normal 2 4 2 6 3 4" xfId="18163" xr:uid="{D6844B4A-D886-4DCA-9F44-03B866FB1B25}"/>
    <cellStyle name="Normal 2 4 2 6 3 5" xfId="9734" xr:uid="{F219825C-CC58-4FCC-8851-91B4A080EB61}"/>
    <cellStyle name="Normal 2 4 2 6 3 6" xfId="26592" xr:uid="{68B9D3A8-7DE9-4FD5-99D6-4BEB62728B9B}"/>
    <cellStyle name="Normal 2 4 2 6 4" xfId="1622" xr:uid="{00000000-0005-0000-0000-0000B70F0000}"/>
    <cellStyle name="Normal 2 4 2 6 4 2" xfId="3852" xr:uid="{00000000-0005-0000-0000-0000B80F0000}"/>
    <cellStyle name="Normal 2 4 2 6 4 2 2" xfId="8075" xr:uid="{00000000-0005-0000-0000-0000B90F0000}"/>
    <cellStyle name="Normal 2 4 2 6 4 2 2 2" xfId="24939" xr:uid="{592568AF-D6EA-4B61-B456-DC15AE6FF02D}"/>
    <cellStyle name="Normal 2 4 2 6 4 2 2 3" xfId="16510" xr:uid="{3AD2FB56-44E2-4ED6-830E-28165727AA4A}"/>
    <cellStyle name="Normal 2 4 2 6 4 2 2 4" xfId="33367" xr:uid="{54D23C1C-B1C0-4D3B-B9BD-BE35D282D2C6}"/>
    <cellStyle name="Normal 2 4 2 6 4 2 3" xfId="20721" xr:uid="{CB98C932-AB65-49F3-A43C-76C3D4AB3209}"/>
    <cellStyle name="Normal 2 4 2 6 4 2 4" xfId="12292" xr:uid="{600EF120-15FB-470B-AE8A-657D9EF8C2AA}"/>
    <cellStyle name="Normal 2 4 2 6 4 2 5" xfId="29150" xr:uid="{8DC165AB-64F7-4895-8574-9B23F1CC6096}"/>
    <cellStyle name="Normal 2 4 2 6 4 3" xfId="5930" xr:uid="{00000000-0005-0000-0000-0000BA0F0000}"/>
    <cellStyle name="Normal 2 4 2 6 4 3 2" xfId="22794" xr:uid="{22C9813F-711B-437C-B66C-723B643F1D1C}"/>
    <cellStyle name="Normal 2 4 2 6 4 3 3" xfId="14365" xr:uid="{C683E4CE-3093-4CB6-B152-765F8BB4F3FD}"/>
    <cellStyle name="Normal 2 4 2 6 4 3 4" xfId="31222" xr:uid="{9CA8A0AF-686A-4A49-942F-EF12D1185C9B}"/>
    <cellStyle name="Normal 2 4 2 6 4 4" xfId="18576" xr:uid="{F1B3AC7B-09DA-4710-9D49-55BD7BBE421C}"/>
    <cellStyle name="Normal 2 4 2 6 4 5" xfId="10147" xr:uid="{0D11833C-2E7D-4879-930E-D534E5A4BF90}"/>
    <cellStyle name="Normal 2 4 2 6 4 6" xfId="27005" xr:uid="{A97CCDB7-35F1-4FD9-9C52-08CD4AC0902B}"/>
    <cellStyle name="Normal 2 4 2 6 5" xfId="2036" xr:uid="{00000000-0005-0000-0000-0000BB0F0000}"/>
    <cellStyle name="Normal 2 4 2 6 5 2" xfId="4265" xr:uid="{00000000-0005-0000-0000-0000BC0F0000}"/>
    <cellStyle name="Normal 2 4 2 6 5 2 2" xfId="8488" xr:uid="{00000000-0005-0000-0000-0000BD0F0000}"/>
    <cellStyle name="Normal 2 4 2 6 5 2 2 2" xfId="25352" xr:uid="{C819B641-2DC3-4824-AA30-25A86C193E72}"/>
    <cellStyle name="Normal 2 4 2 6 5 2 2 3" xfId="16923" xr:uid="{A19A2F5A-9070-4BDA-80FC-08823B82F15F}"/>
    <cellStyle name="Normal 2 4 2 6 5 2 2 4" xfId="33780" xr:uid="{8050B7BB-CC22-46C4-91F9-30118F8401CD}"/>
    <cellStyle name="Normal 2 4 2 6 5 2 3" xfId="21134" xr:uid="{147FD34F-CCC3-4861-BF6D-DFC3177416D8}"/>
    <cellStyle name="Normal 2 4 2 6 5 2 4" xfId="12705" xr:uid="{6D9B271A-F55B-4AB8-A2A2-512C39232DAA}"/>
    <cellStyle name="Normal 2 4 2 6 5 2 5" xfId="29563" xr:uid="{FD1889C5-5CB5-4748-B610-DA00BA3FD826}"/>
    <cellStyle name="Normal 2 4 2 6 5 3" xfId="6343" xr:uid="{00000000-0005-0000-0000-0000BE0F0000}"/>
    <cellStyle name="Normal 2 4 2 6 5 3 2" xfId="23207" xr:uid="{506C6C83-75DE-4161-8406-815C04140CB0}"/>
    <cellStyle name="Normal 2 4 2 6 5 3 3" xfId="14778" xr:uid="{F7011DA6-304C-4AF5-917A-4AE18C1ED0E0}"/>
    <cellStyle name="Normal 2 4 2 6 5 3 4" xfId="31635" xr:uid="{8058AFA0-4C30-4A5D-8248-00648A27B574}"/>
    <cellStyle name="Normal 2 4 2 6 5 4" xfId="18989" xr:uid="{8B5295E2-C04F-4C4A-93E2-F94F8362DAF6}"/>
    <cellStyle name="Normal 2 4 2 6 5 5" xfId="10560" xr:uid="{261D23EF-EB90-43E0-BFD5-8E92DAC5E198}"/>
    <cellStyle name="Normal 2 4 2 6 5 6" xfId="27418" xr:uid="{BC4CD907-C0B5-4B87-B7A5-98EDEDF7182F}"/>
    <cellStyle name="Normal 2 4 2 6 6" xfId="2472" xr:uid="{00000000-0005-0000-0000-0000BF0F0000}"/>
    <cellStyle name="Normal 2 4 2 6 6 2" xfId="6756" xr:uid="{00000000-0005-0000-0000-0000C00F0000}"/>
    <cellStyle name="Normal 2 4 2 6 6 2 2" xfId="23620" xr:uid="{24BE2EB0-F9A5-4DF0-8D59-B11A53D6DE00}"/>
    <cellStyle name="Normal 2 4 2 6 6 2 3" xfId="15191" xr:uid="{75DB9FFA-9C50-4D3C-B54A-2C9952BCCF43}"/>
    <cellStyle name="Normal 2 4 2 6 6 2 4" xfId="32048" xr:uid="{FE68F35B-5BB8-4FF0-B50E-29A88775F692}"/>
    <cellStyle name="Normal 2 4 2 6 6 3" xfId="19402" xr:uid="{3AE949A6-3DD1-4C25-A877-EDE06DF11C35}"/>
    <cellStyle name="Normal 2 4 2 6 6 4" xfId="10973" xr:uid="{1F6BA1DA-046D-4471-BFFA-1A91CC3AE545}"/>
    <cellStyle name="Normal 2 4 2 6 6 5" xfId="27831" xr:uid="{9464B5F7-4C5F-4C94-A72C-A1A3514BAB4C}"/>
    <cellStyle name="Normal 2 4 2 6 7" xfId="4690" xr:uid="{00000000-0005-0000-0000-0000C10F0000}"/>
    <cellStyle name="Normal 2 4 2 6 7 2" xfId="21554" xr:uid="{E1EEA01A-FEA9-41C2-B964-77C2F203C54E}"/>
    <cellStyle name="Normal 2 4 2 6 7 3" xfId="13125" xr:uid="{10C23BDE-C6FF-462F-8A35-2C289BCA7120}"/>
    <cellStyle name="Normal 2 4 2 6 7 4" xfId="29982" xr:uid="{5B9969EA-DE9F-4ACE-A418-50D30433B4FB}"/>
    <cellStyle name="Normal 2 4 2 6 8" xfId="17336" xr:uid="{D9600FDC-2841-4EC3-B3BF-02AEDEC240E4}"/>
    <cellStyle name="Normal 2 4 2 6 9" xfId="8907" xr:uid="{D2FE683D-7800-42F8-931B-367B1685D2B0}"/>
    <cellStyle name="Normal 2 4 2 7" xfId="772" xr:uid="{00000000-0005-0000-0000-0000C20F0000}"/>
    <cellStyle name="Normal 2 4 2 7 2" xfId="3011" xr:uid="{00000000-0005-0000-0000-0000C30F0000}"/>
    <cellStyle name="Normal 2 4 2 7 2 2" xfId="7234" xr:uid="{00000000-0005-0000-0000-0000C40F0000}"/>
    <cellStyle name="Normal 2 4 2 7 2 2 2" xfId="24098" xr:uid="{C3C9CBB0-14CD-41FF-AB1C-38AF3C965556}"/>
    <cellStyle name="Normal 2 4 2 7 2 2 3" xfId="15669" xr:uid="{C817F662-7481-4435-B572-2F989333E7C0}"/>
    <cellStyle name="Normal 2 4 2 7 2 2 4" xfId="32526" xr:uid="{E2FB028B-43D5-4FC7-879C-7C4DC503DD8F}"/>
    <cellStyle name="Normal 2 4 2 7 2 3" xfId="19880" xr:uid="{F944073D-6E40-41E8-A2AF-9CC33A97084F}"/>
    <cellStyle name="Normal 2 4 2 7 2 4" xfId="11451" xr:uid="{041AA482-0F4D-4817-9734-EF5A09DE9196}"/>
    <cellStyle name="Normal 2 4 2 7 2 5" xfId="28309" xr:uid="{5647B309-BDA0-4F7A-A675-68F6367A2400}"/>
    <cellStyle name="Normal 2 4 2 7 3" xfId="5089" xr:uid="{00000000-0005-0000-0000-0000C50F0000}"/>
    <cellStyle name="Normal 2 4 2 7 3 2" xfId="21953" xr:uid="{1B8DC80A-2C86-4179-83C3-C5F47C9DC348}"/>
    <cellStyle name="Normal 2 4 2 7 3 3" xfId="13524" xr:uid="{A9E343EE-0B87-429E-B445-28CF86313FE7}"/>
    <cellStyle name="Normal 2 4 2 7 3 4" xfId="30381" xr:uid="{276162AE-F0E7-4B8A-9510-FF3DB5380583}"/>
    <cellStyle name="Normal 2 4 2 7 4" xfId="17735" xr:uid="{CCC6564D-3BB5-4DBB-85E8-0E4916E9AADC}"/>
    <cellStyle name="Normal 2 4 2 7 5" xfId="9306" xr:uid="{1F608788-888F-43EC-A2D5-90E36FDF9D6F}"/>
    <cellStyle name="Normal 2 4 2 7 6" xfId="26164" xr:uid="{AC8C7A81-FA62-45EB-B960-6DB272F24FE5}"/>
    <cellStyle name="Normal 2 4 2 8" xfId="1194" xr:uid="{00000000-0005-0000-0000-0000C60F0000}"/>
    <cellStyle name="Normal 2 4 2 8 2" xfId="3424" xr:uid="{00000000-0005-0000-0000-0000C70F0000}"/>
    <cellStyle name="Normal 2 4 2 8 2 2" xfId="7647" xr:uid="{00000000-0005-0000-0000-0000C80F0000}"/>
    <cellStyle name="Normal 2 4 2 8 2 2 2" xfId="24511" xr:uid="{7FF7F8FA-39F5-488A-9123-9B41D1004AF6}"/>
    <cellStyle name="Normal 2 4 2 8 2 2 3" xfId="16082" xr:uid="{D69C72F8-2979-4935-ABE4-E90422068EF1}"/>
    <cellStyle name="Normal 2 4 2 8 2 2 4" xfId="32939" xr:uid="{FB64CC88-B304-47B4-80AF-17C4884505EE}"/>
    <cellStyle name="Normal 2 4 2 8 2 3" xfId="20293" xr:uid="{7084A90F-C067-4AFF-9458-F5E9502B20C4}"/>
    <cellStyle name="Normal 2 4 2 8 2 4" xfId="11864" xr:uid="{7189C71F-9B6A-4E05-896A-D4CB15808F8E}"/>
    <cellStyle name="Normal 2 4 2 8 2 5" xfId="28722" xr:uid="{9652249B-D97D-4190-9798-EB873AF905F6}"/>
    <cellStyle name="Normal 2 4 2 8 3" xfId="5502" xr:uid="{00000000-0005-0000-0000-0000C90F0000}"/>
    <cellStyle name="Normal 2 4 2 8 3 2" xfId="22366" xr:uid="{4146A3BA-449A-498D-B6F0-0E4D710441F4}"/>
    <cellStyle name="Normal 2 4 2 8 3 3" xfId="13937" xr:uid="{D666646E-9EF6-47C0-ACED-6C1A8FBF79AF}"/>
    <cellStyle name="Normal 2 4 2 8 3 4" xfId="30794" xr:uid="{43F32366-AB43-4345-9A41-A714ABD0936A}"/>
    <cellStyle name="Normal 2 4 2 8 4" xfId="18148" xr:uid="{FE3D45B0-F05C-4DCB-BAAB-5FC0CACD6C44}"/>
    <cellStyle name="Normal 2 4 2 8 5" xfId="9719" xr:uid="{C5D63799-696C-4B97-9791-85E245AD543D}"/>
    <cellStyle name="Normal 2 4 2 8 6" xfId="26577" xr:uid="{671DE7B8-C994-46C1-9DF8-6F8C21EE37B7}"/>
    <cellStyle name="Normal 2 4 2 9" xfId="1607" xr:uid="{00000000-0005-0000-0000-0000CA0F0000}"/>
    <cellStyle name="Normal 2 4 2 9 2" xfId="3837" xr:uid="{00000000-0005-0000-0000-0000CB0F0000}"/>
    <cellStyle name="Normal 2 4 2 9 2 2" xfId="8060" xr:uid="{00000000-0005-0000-0000-0000CC0F0000}"/>
    <cellStyle name="Normal 2 4 2 9 2 2 2" xfId="24924" xr:uid="{963376E8-F374-46D2-A30B-48DDA6751657}"/>
    <cellStyle name="Normal 2 4 2 9 2 2 3" xfId="16495" xr:uid="{4C916EDD-AF4A-4016-9961-DF1C8A3CEE3A}"/>
    <cellStyle name="Normal 2 4 2 9 2 2 4" xfId="33352" xr:uid="{8E57F646-B87A-4B43-B32C-0467AC1309C1}"/>
    <cellStyle name="Normal 2 4 2 9 2 3" xfId="20706" xr:uid="{4631E182-DCA8-418A-8EFC-3AB728F9F559}"/>
    <cellStyle name="Normal 2 4 2 9 2 4" xfId="12277" xr:uid="{9078E769-1397-46A5-9CE8-175E4D1163BB}"/>
    <cellStyle name="Normal 2 4 2 9 2 5" xfId="29135" xr:uid="{68914231-D7E1-4832-8E1E-2AD6898BD32A}"/>
    <cellStyle name="Normal 2 4 2 9 3" xfId="5915" xr:uid="{00000000-0005-0000-0000-0000CD0F0000}"/>
    <cellStyle name="Normal 2 4 2 9 3 2" xfId="22779" xr:uid="{DDF700E9-328D-4412-8DD8-CBB3ACA28ED4}"/>
    <cellStyle name="Normal 2 4 2 9 3 3" xfId="14350" xr:uid="{DA18E49B-5F45-442A-A615-3CE69B8C7678}"/>
    <cellStyle name="Normal 2 4 2 9 3 4" xfId="31207" xr:uid="{BF603561-AA7E-4067-BAC9-D062681F5C2A}"/>
    <cellStyle name="Normal 2 4 2 9 4" xfId="18561" xr:uid="{AFBADBEB-6449-4B0E-B8E6-A32CD74F7025}"/>
    <cellStyle name="Normal 2 4 2 9 5" xfId="10132" xr:uid="{6C797AFF-CA96-4B33-BEC1-F98900718707}"/>
    <cellStyle name="Normal 2 4 2 9 6" xfId="26990" xr:uid="{8D4A0422-9D19-498A-9556-5FE312BFCBE0}"/>
    <cellStyle name="Normal 2 4 3" xfId="296" xr:uid="{00000000-0005-0000-0000-0000CE0F0000}"/>
    <cellStyle name="Normal 2 4 3 10" xfId="17337" xr:uid="{109AA8A1-B1FD-44C2-8C9F-8CAE4529DBDA}"/>
    <cellStyle name="Normal 2 4 3 11" xfId="8908" xr:uid="{BB093209-7A69-4F35-931C-B0DBCD8B7D21}"/>
    <cellStyle name="Normal 2 4 3 12" xfId="25766" xr:uid="{55CB7D7F-01BA-43AA-951D-66C74679D4ED}"/>
    <cellStyle name="Normal 2 4 3 2" xfId="297" xr:uid="{00000000-0005-0000-0000-0000CF0F0000}"/>
    <cellStyle name="Normal 2 4 3 3" xfId="298" xr:uid="{00000000-0005-0000-0000-0000D00F0000}"/>
    <cellStyle name="Normal 2 4 3 3 10" xfId="17338" xr:uid="{5DFF4933-9033-4C9D-B08B-4279EFA53242}"/>
    <cellStyle name="Normal 2 4 3 3 11" xfId="8909" xr:uid="{214A4B06-09BE-4261-B1F0-EE844BF6F5A0}"/>
    <cellStyle name="Normal 2 4 3 3 12" xfId="25767" xr:uid="{506AB4CF-7087-4B6C-8E74-7B5E41A74CE4}"/>
    <cellStyle name="Normal 2 4 3 3 2" xfId="299" xr:uid="{00000000-0005-0000-0000-0000D10F0000}"/>
    <cellStyle name="Normal 2 4 3 3 2 10" xfId="8910" xr:uid="{6F2955E0-4914-46DD-9762-FAA364BA52AF}"/>
    <cellStyle name="Normal 2 4 3 3 2 11" xfId="25768" xr:uid="{12CF7F4D-341E-480E-B97F-A60476B34FFF}"/>
    <cellStyle name="Normal 2 4 3 3 2 2" xfId="300" xr:uid="{00000000-0005-0000-0000-0000D20F0000}"/>
    <cellStyle name="Normal 2 4 3 3 2 2 10" xfId="25769" xr:uid="{1112D275-65F8-4C23-9934-453B7BFDB088}"/>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2 2 2" xfId="24117" xr:uid="{167C9D3C-F151-434F-8CEF-42045ED869E2}"/>
    <cellStyle name="Normal 2 4 3 3 2 2 2 2 2 3" xfId="15688" xr:uid="{A93D4BB6-E0D4-49B9-B9B8-F76439CE1611}"/>
    <cellStyle name="Normal 2 4 3 3 2 2 2 2 2 4" xfId="32545" xr:uid="{B15DD2CA-7577-41CB-823B-D745C10061B0}"/>
    <cellStyle name="Normal 2 4 3 3 2 2 2 2 3" xfId="19899" xr:uid="{368292E5-7D13-43BA-9293-78F023C6EF13}"/>
    <cellStyle name="Normal 2 4 3 3 2 2 2 2 4" xfId="11470" xr:uid="{0B9B9605-EB41-4E78-917D-BDF3BF0EA968}"/>
    <cellStyle name="Normal 2 4 3 3 2 2 2 2 5" xfId="28328" xr:uid="{7DECE8B7-7F1D-495A-B850-C3BC23612D47}"/>
    <cellStyle name="Normal 2 4 3 3 2 2 2 3" xfId="5108" xr:uid="{00000000-0005-0000-0000-0000D60F0000}"/>
    <cellStyle name="Normal 2 4 3 3 2 2 2 3 2" xfId="21972" xr:uid="{3BA9928B-7619-4140-A400-C5D1963DF8A6}"/>
    <cellStyle name="Normal 2 4 3 3 2 2 2 3 3" xfId="13543" xr:uid="{1B044058-3E7E-46A1-B6ED-DB9E0E3FC08E}"/>
    <cellStyle name="Normal 2 4 3 3 2 2 2 3 4" xfId="30400" xr:uid="{159FC61C-12B0-426A-9D53-77C2719DFAC4}"/>
    <cellStyle name="Normal 2 4 3 3 2 2 2 4" xfId="17754" xr:uid="{26F8F57C-FFE5-42E6-9851-43396240B217}"/>
    <cellStyle name="Normal 2 4 3 3 2 2 2 5" xfId="9325" xr:uid="{D2FC526F-7976-4B2F-9C91-74C067583BE3}"/>
    <cellStyle name="Normal 2 4 3 3 2 2 2 6" xfId="26183" xr:uid="{FC6D139B-FEC0-4E4D-A340-5C22B735AABF}"/>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2 2 2" xfId="24530" xr:uid="{B08F5FB3-B4EF-48C8-8FAD-73222DBA49AC}"/>
    <cellStyle name="Normal 2 4 3 3 2 2 3 2 2 3" xfId="16101" xr:uid="{4C3AFCE3-63AF-4D6C-A832-A734F2AB3B34}"/>
    <cellStyle name="Normal 2 4 3 3 2 2 3 2 2 4" xfId="32958" xr:uid="{4CDD1E34-781C-43D9-8029-366C90F1D649}"/>
    <cellStyle name="Normal 2 4 3 3 2 2 3 2 3" xfId="20312" xr:uid="{9C9A2596-AC39-4259-8A84-1CE28FD300B4}"/>
    <cellStyle name="Normal 2 4 3 3 2 2 3 2 4" xfId="11883" xr:uid="{2EC49D37-BDE0-42BB-A893-F35172020AE6}"/>
    <cellStyle name="Normal 2 4 3 3 2 2 3 2 5" xfId="28741" xr:uid="{E65B4274-7B70-4840-A707-73E92C729D1A}"/>
    <cellStyle name="Normal 2 4 3 3 2 2 3 3" xfId="5521" xr:uid="{00000000-0005-0000-0000-0000DA0F0000}"/>
    <cellStyle name="Normal 2 4 3 3 2 2 3 3 2" xfId="22385" xr:uid="{9E714ACD-F9D4-40E5-A95B-D0B833C85B2F}"/>
    <cellStyle name="Normal 2 4 3 3 2 2 3 3 3" xfId="13956" xr:uid="{8AC87CEE-6E41-4199-A00E-203CBF7855C0}"/>
    <cellStyle name="Normal 2 4 3 3 2 2 3 3 4" xfId="30813" xr:uid="{21F7D3B1-5E3F-4781-A2A6-C30D1B7D881F}"/>
    <cellStyle name="Normal 2 4 3 3 2 2 3 4" xfId="18167" xr:uid="{EFF78B49-1115-4B79-82E4-894B0486789B}"/>
    <cellStyle name="Normal 2 4 3 3 2 2 3 5" xfId="9738" xr:uid="{0A51279F-37B4-4419-8545-F8D84D5491FC}"/>
    <cellStyle name="Normal 2 4 3 3 2 2 3 6" xfId="26596" xr:uid="{7F7CE312-343A-4317-8124-D897C252829D}"/>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2 2 2" xfId="24943" xr:uid="{ACCDEC8E-E4C4-48DD-9F6C-4D3018F84540}"/>
    <cellStyle name="Normal 2 4 3 3 2 2 4 2 2 3" xfId="16514" xr:uid="{07C4347C-C7C3-49DE-82CD-BB58F0505BED}"/>
    <cellStyle name="Normal 2 4 3 3 2 2 4 2 2 4" xfId="33371" xr:uid="{7AEE067A-658B-4AC9-8F1D-0177271E791B}"/>
    <cellStyle name="Normal 2 4 3 3 2 2 4 2 3" xfId="20725" xr:uid="{903C5792-A1D0-44A3-96CA-59EB79F7CE5D}"/>
    <cellStyle name="Normal 2 4 3 3 2 2 4 2 4" xfId="12296" xr:uid="{394272D3-9D5D-45EC-9950-54BBDCDDF2E9}"/>
    <cellStyle name="Normal 2 4 3 3 2 2 4 2 5" xfId="29154" xr:uid="{9A69F580-F57B-4F5F-978F-443EF526CDB7}"/>
    <cellStyle name="Normal 2 4 3 3 2 2 4 3" xfId="5934" xr:uid="{00000000-0005-0000-0000-0000DE0F0000}"/>
    <cellStyle name="Normal 2 4 3 3 2 2 4 3 2" xfId="22798" xr:uid="{233AD299-FE61-4073-B1B0-929E8151F289}"/>
    <cellStyle name="Normal 2 4 3 3 2 2 4 3 3" xfId="14369" xr:uid="{88083AF3-AE92-40C3-8280-6DE5FFB2DA1B}"/>
    <cellStyle name="Normal 2 4 3 3 2 2 4 3 4" xfId="31226" xr:uid="{5A8EB161-D34A-40C2-BB2C-85F561C28908}"/>
    <cellStyle name="Normal 2 4 3 3 2 2 4 4" xfId="18580" xr:uid="{A3EDD2FF-00E7-466D-95D2-643960FCCB80}"/>
    <cellStyle name="Normal 2 4 3 3 2 2 4 5" xfId="10151" xr:uid="{939611CA-0052-4BB2-B84F-D90707514DE5}"/>
    <cellStyle name="Normal 2 4 3 3 2 2 4 6" xfId="27009" xr:uid="{37564AEB-6426-4E6D-B26E-17D075106B46}"/>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2 2 2" xfId="25356" xr:uid="{2C4F9141-1B59-4411-A8B4-F7F481A71080}"/>
    <cellStyle name="Normal 2 4 3 3 2 2 5 2 2 3" xfId="16927" xr:uid="{70337D3A-E4EA-4449-B639-8C538D4FC21D}"/>
    <cellStyle name="Normal 2 4 3 3 2 2 5 2 2 4" xfId="33784" xr:uid="{7691D63E-67E2-4EC2-ABD1-1499C66FFCBB}"/>
    <cellStyle name="Normal 2 4 3 3 2 2 5 2 3" xfId="21138" xr:uid="{E31F33C7-3A3A-4D1A-871F-697FDC642E50}"/>
    <cellStyle name="Normal 2 4 3 3 2 2 5 2 4" xfId="12709" xr:uid="{6C68807C-0645-4A89-A663-66561B5DFA26}"/>
    <cellStyle name="Normal 2 4 3 3 2 2 5 2 5" xfId="29567" xr:uid="{3271ADEF-D1F6-4D96-BE9F-57316F5AF542}"/>
    <cellStyle name="Normal 2 4 3 3 2 2 5 3" xfId="6347" xr:uid="{00000000-0005-0000-0000-0000E20F0000}"/>
    <cellStyle name="Normal 2 4 3 3 2 2 5 3 2" xfId="23211" xr:uid="{2291E5DE-CE8A-4C3B-8BBC-0D20CD208FF6}"/>
    <cellStyle name="Normal 2 4 3 3 2 2 5 3 3" xfId="14782" xr:uid="{DC03BBDE-ECEE-4146-BD18-497B586C191C}"/>
    <cellStyle name="Normal 2 4 3 3 2 2 5 3 4" xfId="31639" xr:uid="{908DF883-35B3-47D1-93F7-5C5D2FCAED7F}"/>
    <cellStyle name="Normal 2 4 3 3 2 2 5 4" xfId="18993" xr:uid="{1577AF76-9D3B-4ACD-992E-FA34827975B9}"/>
    <cellStyle name="Normal 2 4 3 3 2 2 5 5" xfId="10564" xr:uid="{EA4CAD20-084B-49B2-9CAD-DAB74D397F02}"/>
    <cellStyle name="Normal 2 4 3 3 2 2 5 6" xfId="27422" xr:uid="{1F16A658-0E7A-467B-B6C5-EF94E7FBB0D7}"/>
    <cellStyle name="Normal 2 4 3 3 2 2 6" xfId="2476" xr:uid="{00000000-0005-0000-0000-0000E30F0000}"/>
    <cellStyle name="Normal 2 4 3 3 2 2 6 2" xfId="6760" xr:uid="{00000000-0005-0000-0000-0000E40F0000}"/>
    <cellStyle name="Normal 2 4 3 3 2 2 6 2 2" xfId="23624" xr:uid="{174F3F4E-5E41-4F5D-8D75-338D658BBB8F}"/>
    <cellStyle name="Normal 2 4 3 3 2 2 6 2 3" xfId="15195" xr:uid="{D3FA4E81-4791-45C0-AA7B-1B9510FC8B3C}"/>
    <cellStyle name="Normal 2 4 3 3 2 2 6 2 4" xfId="32052" xr:uid="{A0A02FB0-3B17-4F93-9BD9-B711F62769E7}"/>
    <cellStyle name="Normal 2 4 3 3 2 2 6 3" xfId="19406" xr:uid="{C516FF30-3296-4AB0-8049-CD630A464E9B}"/>
    <cellStyle name="Normal 2 4 3 3 2 2 6 4" xfId="10977" xr:uid="{54951F19-4FCD-45A0-98A2-30558CD2D446}"/>
    <cellStyle name="Normal 2 4 3 3 2 2 6 5" xfId="27835" xr:uid="{E2FB07B0-F5CE-47AA-8599-1AED286EBAB5}"/>
    <cellStyle name="Normal 2 4 3 3 2 2 7" xfId="4694" xr:uid="{00000000-0005-0000-0000-0000E50F0000}"/>
    <cellStyle name="Normal 2 4 3 3 2 2 7 2" xfId="21558" xr:uid="{FE0EE046-B0F5-4A81-81D7-37EC26ECA36D}"/>
    <cellStyle name="Normal 2 4 3 3 2 2 7 3" xfId="13129" xr:uid="{B5836AF0-DAC3-48E1-81C9-063FDE507029}"/>
    <cellStyle name="Normal 2 4 3 3 2 2 7 4" xfId="29986" xr:uid="{CB8395B2-01E2-43BF-9CB4-E3BEE07A8D3A}"/>
    <cellStyle name="Normal 2 4 3 3 2 2 8" xfId="17340" xr:uid="{06A3B043-5E00-41BC-BD2C-8D34E9C06979}"/>
    <cellStyle name="Normal 2 4 3 3 2 2 9" xfId="8911" xr:uid="{0DC4A981-7A69-4261-885F-BC9781ED4201}"/>
    <cellStyle name="Normal 2 4 3 3 2 3" xfId="790" xr:uid="{00000000-0005-0000-0000-0000E60F0000}"/>
    <cellStyle name="Normal 2 4 3 3 2 3 2" xfId="3029" xr:uid="{00000000-0005-0000-0000-0000E70F0000}"/>
    <cellStyle name="Normal 2 4 3 3 2 3 2 2" xfId="7252" xr:uid="{00000000-0005-0000-0000-0000E80F0000}"/>
    <cellStyle name="Normal 2 4 3 3 2 3 2 2 2" xfId="24116" xr:uid="{AE66969B-6E11-48DA-9C98-E12DC07B4BCD}"/>
    <cellStyle name="Normal 2 4 3 3 2 3 2 2 3" xfId="15687" xr:uid="{942948BF-DBE8-42BF-B53B-A3967448EE19}"/>
    <cellStyle name="Normal 2 4 3 3 2 3 2 2 4" xfId="32544" xr:uid="{28EA5B0C-17B6-4C47-A943-A901D034765D}"/>
    <cellStyle name="Normal 2 4 3 3 2 3 2 3" xfId="19898" xr:uid="{2098C73C-CC73-44E6-BD4C-43A0CDED8CFE}"/>
    <cellStyle name="Normal 2 4 3 3 2 3 2 4" xfId="11469" xr:uid="{68DF704F-3262-420E-8ACE-E64CBC9BC76B}"/>
    <cellStyle name="Normal 2 4 3 3 2 3 2 5" xfId="28327" xr:uid="{78F13494-C858-464D-8FBF-1DD490628378}"/>
    <cellStyle name="Normal 2 4 3 3 2 3 3" xfId="5107" xr:uid="{00000000-0005-0000-0000-0000E90F0000}"/>
    <cellStyle name="Normal 2 4 3 3 2 3 3 2" xfId="21971" xr:uid="{53510088-D099-4AF8-B588-9DCC06077DAD}"/>
    <cellStyle name="Normal 2 4 3 3 2 3 3 3" xfId="13542" xr:uid="{A7EC3647-895F-4A2E-A47F-345B769288A1}"/>
    <cellStyle name="Normal 2 4 3 3 2 3 3 4" xfId="30399" xr:uid="{BA8710A2-B799-4461-9370-D407A42A7221}"/>
    <cellStyle name="Normal 2 4 3 3 2 3 4" xfId="17753" xr:uid="{8945FC48-DD74-4861-9E2A-0169E3FB005D}"/>
    <cellStyle name="Normal 2 4 3 3 2 3 5" xfId="9324" xr:uid="{76F171B3-8168-4962-9B9A-FCF03F658F87}"/>
    <cellStyle name="Normal 2 4 3 3 2 3 6" xfId="26182" xr:uid="{287DCA9C-B86B-4F5F-9956-7E6223FDF2CA}"/>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2 2 2" xfId="24529" xr:uid="{5FCEFF5D-E413-48DC-9F93-2442EA2D1790}"/>
    <cellStyle name="Normal 2 4 3 3 2 4 2 2 3" xfId="16100" xr:uid="{4F0A9A76-CB72-4092-B769-9808600B704D}"/>
    <cellStyle name="Normal 2 4 3 3 2 4 2 2 4" xfId="32957" xr:uid="{0BBD0F3F-D9E0-42E4-9D20-17142CAEFE2C}"/>
    <cellStyle name="Normal 2 4 3 3 2 4 2 3" xfId="20311" xr:uid="{20E86E4F-9904-4FB4-92D6-425B5B33D524}"/>
    <cellStyle name="Normal 2 4 3 3 2 4 2 4" xfId="11882" xr:uid="{10CA565F-597C-4D11-B0CB-F499C37DBDB9}"/>
    <cellStyle name="Normal 2 4 3 3 2 4 2 5" xfId="28740" xr:uid="{AB367090-2163-49C1-B19A-F14285F32A72}"/>
    <cellStyle name="Normal 2 4 3 3 2 4 3" xfId="5520" xr:uid="{00000000-0005-0000-0000-0000ED0F0000}"/>
    <cellStyle name="Normal 2 4 3 3 2 4 3 2" xfId="22384" xr:uid="{84380A16-CD6E-40FD-B503-8722BCF16203}"/>
    <cellStyle name="Normal 2 4 3 3 2 4 3 3" xfId="13955" xr:uid="{F75136F4-B56C-4FCF-BA60-A08CE0A274C0}"/>
    <cellStyle name="Normal 2 4 3 3 2 4 3 4" xfId="30812" xr:uid="{D0ADEE7A-0376-4B2A-BDEB-602375B2BA4F}"/>
    <cellStyle name="Normal 2 4 3 3 2 4 4" xfId="18166" xr:uid="{E77A883A-DA81-4B15-B7FC-E75A7BAFC27A}"/>
    <cellStyle name="Normal 2 4 3 3 2 4 5" xfId="9737" xr:uid="{4FF2B109-061A-4B50-B3BB-2839B551AEEB}"/>
    <cellStyle name="Normal 2 4 3 3 2 4 6" xfId="26595" xr:uid="{1D53B54A-4BC2-4264-B10D-6A9AB792B5A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2 2 2" xfId="24942" xr:uid="{78B707FC-3DDD-4371-B1AA-32B3962E8103}"/>
    <cellStyle name="Normal 2 4 3 3 2 5 2 2 3" xfId="16513" xr:uid="{BECB2016-20F0-4D29-8492-C311230355E0}"/>
    <cellStyle name="Normal 2 4 3 3 2 5 2 2 4" xfId="33370" xr:uid="{588A026E-3F4B-4E52-AE79-A29AD6CA6F77}"/>
    <cellStyle name="Normal 2 4 3 3 2 5 2 3" xfId="20724" xr:uid="{4532BDC3-BF3D-4225-9C3B-9C560DBE2951}"/>
    <cellStyle name="Normal 2 4 3 3 2 5 2 4" xfId="12295" xr:uid="{8E678AE0-B198-4E33-B605-A1E9F2B0A119}"/>
    <cellStyle name="Normal 2 4 3 3 2 5 2 5" xfId="29153" xr:uid="{9114807A-CDB5-4710-9100-73C89CA33766}"/>
    <cellStyle name="Normal 2 4 3 3 2 5 3" xfId="5933" xr:uid="{00000000-0005-0000-0000-0000F10F0000}"/>
    <cellStyle name="Normal 2 4 3 3 2 5 3 2" xfId="22797" xr:uid="{3AEB1480-3EE8-4EFD-A130-77CDB99E66E9}"/>
    <cellStyle name="Normal 2 4 3 3 2 5 3 3" xfId="14368" xr:uid="{C7F4C5C7-A027-45A5-99E2-9DC858D6391D}"/>
    <cellStyle name="Normal 2 4 3 3 2 5 3 4" xfId="31225" xr:uid="{2430345A-D680-43CF-9A45-A27E104C2097}"/>
    <cellStyle name="Normal 2 4 3 3 2 5 4" xfId="18579" xr:uid="{0CE2EFF6-D8EE-4BBC-BEE8-AE37C45573F1}"/>
    <cellStyle name="Normal 2 4 3 3 2 5 5" xfId="10150" xr:uid="{CA395E1D-C17F-45B6-820C-F5609B960B32}"/>
    <cellStyle name="Normal 2 4 3 3 2 5 6" xfId="27008" xr:uid="{E3A747BD-A170-4360-B563-6257F293DF0D}"/>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2 2 2" xfId="25355" xr:uid="{96D629EA-C61C-4048-BADA-26A117C8E35E}"/>
    <cellStyle name="Normal 2 4 3 3 2 6 2 2 3" xfId="16926" xr:uid="{6CF87563-B6E0-43DB-85D1-A0165C0D6532}"/>
    <cellStyle name="Normal 2 4 3 3 2 6 2 2 4" xfId="33783" xr:uid="{789069AC-EA52-4184-9B18-5B0EE2C78F6D}"/>
    <cellStyle name="Normal 2 4 3 3 2 6 2 3" xfId="21137" xr:uid="{96A4B21D-EB8F-49FF-B51D-FD90C96EDFFD}"/>
    <cellStyle name="Normal 2 4 3 3 2 6 2 4" xfId="12708" xr:uid="{94C84D4F-BD4F-4167-B5D8-8C1211ED5EA4}"/>
    <cellStyle name="Normal 2 4 3 3 2 6 2 5" xfId="29566" xr:uid="{51F9E114-78CE-4499-80FA-3E2017F194AD}"/>
    <cellStyle name="Normal 2 4 3 3 2 6 3" xfId="6346" xr:uid="{00000000-0005-0000-0000-0000F50F0000}"/>
    <cellStyle name="Normal 2 4 3 3 2 6 3 2" xfId="23210" xr:uid="{B75A0B6B-1DD4-4B60-A422-6BB28AA029F6}"/>
    <cellStyle name="Normal 2 4 3 3 2 6 3 3" xfId="14781" xr:uid="{C588E7D8-CA01-431F-9C51-0E5B029F2BAF}"/>
    <cellStyle name="Normal 2 4 3 3 2 6 3 4" xfId="31638" xr:uid="{0732F42E-4ADD-4ADF-A32B-B03DE98B9F62}"/>
    <cellStyle name="Normal 2 4 3 3 2 6 4" xfId="18992" xr:uid="{5012969E-DF10-4FCC-B579-83C2FE02ADA9}"/>
    <cellStyle name="Normal 2 4 3 3 2 6 5" xfId="10563" xr:uid="{5F35B6D9-E295-4055-8D9E-2A865EDE847B}"/>
    <cellStyle name="Normal 2 4 3 3 2 6 6" xfId="27421" xr:uid="{D57E97C7-B6B2-43F7-B968-E26BE312ABDD}"/>
    <cellStyle name="Normal 2 4 3 3 2 7" xfId="2475" xr:uid="{00000000-0005-0000-0000-0000F60F0000}"/>
    <cellStyle name="Normal 2 4 3 3 2 7 2" xfId="6759" xr:uid="{00000000-0005-0000-0000-0000F70F0000}"/>
    <cellStyle name="Normal 2 4 3 3 2 7 2 2" xfId="23623" xr:uid="{B389E2BB-7A32-476B-AF20-0A4CB4FB3608}"/>
    <cellStyle name="Normal 2 4 3 3 2 7 2 3" xfId="15194" xr:uid="{E2C44DB0-5F5D-4F39-AF48-9EE219C0B20E}"/>
    <cellStyle name="Normal 2 4 3 3 2 7 2 4" xfId="32051" xr:uid="{280B7F92-11AF-4888-AC44-00EA11BA3E51}"/>
    <cellStyle name="Normal 2 4 3 3 2 7 3" xfId="19405" xr:uid="{ED84A9A4-C457-467D-8E11-2343492CEDC0}"/>
    <cellStyle name="Normal 2 4 3 3 2 7 4" xfId="10976" xr:uid="{4C147A51-A57E-413B-BC17-C51A9084E345}"/>
    <cellStyle name="Normal 2 4 3 3 2 7 5" xfId="27834" xr:uid="{D420E876-C954-49C0-BE8F-5D760402B1B9}"/>
    <cellStyle name="Normal 2 4 3 3 2 8" xfId="4693" xr:uid="{00000000-0005-0000-0000-0000F80F0000}"/>
    <cellStyle name="Normal 2 4 3 3 2 8 2" xfId="21557" xr:uid="{A251C84D-1EC4-4255-8B5C-F2F5DEDF4BBB}"/>
    <cellStyle name="Normal 2 4 3 3 2 8 3" xfId="13128" xr:uid="{3A8B57D3-88AC-4D85-B8BD-1C95C05418D4}"/>
    <cellStyle name="Normal 2 4 3 3 2 8 4" xfId="29985" xr:uid="{86EDD709-7157-4F54-BDFB-F1F5E10E95EC}"/>
    <cellStyle name="Normal 2 4 3 3 2 9" xfId="17339" xr:uid="{8576FAB0-EFC3-4FC9-A37F-2EF0EBF72A5B}"/>
    <cellStyle name="Normal 2 4 3 3 3" xfId="301" xr:uid="{00000000-0005-0000-0000-0000F90F0000}"/>
    <cellStyle name="Normal 2 4 3 3 3 10" xfId="25770" xr:uid="{67A5D133-FE8C-4695-B10B-B338ECDC58DA}"/>
    <cellStyle name="Normal 2 4 3 3 3 2" xfId="792" xr:uid="{00000000-0005-0000-0000-0000FA0F0000}"/>
    <cellStyle name="Normal 2 4 3 3 3 2 2" xfId="3031" xr:uid="{00000000-0005-0000-0000-0000FB0F0000}"/>
    <cellStyle name="Normal 2 4 3 3 3 2 2 2" xfId="7254" xr:uid="{00000000-0005-0000-0000-0000FC0F0000}"/>
    <cellStyle name="Normal 2 4 3 3 3 2 2 2 2" xfId="24118" xr:uid="{AEFDD38A-3840-45B4-8EFB-397D289F1682}"/>
    <cellStyle name="Normal 2 4 3 3 3 2 2 2 3" xfId="15689" xr:uid="{EC5B7C09-D077-4FA9-9F4D-07AC5F4AC3E5}"/>
    <cellStyle name="Normal 2 4 3 3 3 2 2 2 4" xfId="32546" xr:uid="{77D4997A-CFE4-414B-AB50-4418A4FD6725}"/>
    <cellStyle name="Normal 2 4 3 3 3 2 2 3" xfId="19900" xr:uid="{112E8C19-444D-47BF-A7D0-C2D99E721191}"/>
    <cellStyle name="Normal 2 4 3 3 3 2 2 4" xfId="11471" xr:uid="{026278AF-9EB5-4685-813F-98701BBC953A}"/>
    <cellStyle name="Normal 2 4 3 3 3 2 2 5" xfId="28329" xr:uid="{A3516F58-97E0-4839-A244-A02BA6BCFCA5}"/>
    <cellStyle name="Normal 2 4 3 3 3 2 3" xfId="5109" xr:uid="{00000000-0005-0000-0000-0000FD0F0000}"/>
    <cellStyle name="Normal 2 4 3 3 3 2 3 2" xfId="21973" xr:uid="{84A41844-31CD-4073-B643-0F19121BC530}"/>
    <cellStyle name="Normal 2 4 3 3 3 2 3 3" xfId="13544" xr:uid="{0EE8DF31-B72B-4E81-83B8-ADC15B52C32B}"/>
    <cellStyle name="Normal 2 4 3 3 3 2 3 4" xfId="30401" xr:uid="{B5D78649-9185-48D6-AA87-3B5DBFCF93DF}"/>
    <cellStyle name="Normal 2 4 3 3 3 2 4" xfId="17755" xr:uid="{84084A32-4EA6-4E24-9C87-FD889D12AD84}"/>
    <cellStyle name="Normal 2 4 3 3 3 2 5" xfId="9326" xr:uid="{4F279548-977D-4AC8-8AE5-BE1AC042E815}"/>
    <cellStyle name="Normal 2 4 3 3 3 2 6" xfId="26184" xr:uid="{BC2DD4F2-F430-4E10-94C7-B2AD6AFDDED1}"/>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2 2 2" xfId="24531" xr:uid="{65819914-11FC-45DB-BB1E-1FABE54D00FC}"/>
    <cellStyle name="Normal 2 4 3 3 3 3 2 2 3" xfId="16102" xr:uid="{48754C07-F204-415F-91E9-68732689AA55}"/>
    <cellStyle name="Normal 2 4 3 3 3 3 2 2 4" xfId="32959" xr:uid="{CD46F24E-6627-405C-B433-61CA4B6CA72B}"/>
    <cellStyle name="Normal 2 4 3 3 3 3 2 3" xfId="20313" xr:uid="{833542FD-F584-4A03-BB93-53838870656F}"/>
    <cellStyle name="Normal 2 4 3 3 3 3 2 4" xfId="11884" xr:uid="{015B08ED-7ADB-445E-AB44-1A2E10C54054}"/>
    <cellStyle name="Normal 2 4 3 3 3 3 2 5" xfId="28742" xr:uid="{5C74CDE1-38F1-4BB6-8412-94B1ED5C3827}"/>
    <cellStyle name="Normal 2 4 3 3 3 3 3" xfId="5522" xr:uid="{00000000-0005-0000-0000-000001100000}"/>
    <cellStyle name="Normal 2 4 3 3 3 3 3 2" xfId="22386" xr:uid="{CE0A70A7-D1FC-437C-A28A-279BD0007CA7}"/>
    <cellStyle name="Normal 2 4 3 3 3 3 3 3" xfId="13957" xr:uid="{E711338E-0D67-4E43-9825-B6C7CABF079A}"/>
    <cellStyle name="Normal 2 4 3 3 3 3 3 4" xfId="30814" xr:uid="{41E36285-B247-4153-8C1D-CEB69820DA41}"/>
    <cellStyle name="Normal 2 4 3 3 3 3 4" xfId="18168" xr:uid="{5F400A38-915A-4471-912F-5752DE859A6A}"/>
    <cellStyle name="Normal 2 4 3 3 3 3 5" xfId="9739" xr:uid="{BC452CD0-7944-45C0-83C4-932A6053A6F8}"/>
    <cellStyle name="Normal 2 4 3 3 3 3 6" xfId="26597" xr:uid="{F8EBF7D6-ADBB-41BD-B9B5-5924A2160FD8}"/>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2 2 2" xfId="24944" xr:uid="{15C5EA2B-2C42-4B86-9781-6D5E1CA1EC89}"/>
    <cellStyle name="Normal 2 4 3 3 3 4 2 2 3" xfId="16515" xr:uid="{DD74699C-CDEF-4533-9C98-2B308420A248}"/>
    <cellStyle name="Normal 2 4 3 3 3 4 2 2 4" xfId="33372" xr:uid="{B02BBB01-EC11-464F-863B-B659835DCBCE}"/>
    <cellStyle name="Normal 2 4 3 3 3 4 2 3" xfId="20726" xr:uid="{600A8A38-C7FD-4332-A72A-AD138D0436D8}"/>
    <cellStyle name="Normal 2 4 3 3 3 4 2 4" xfId="12297" xr:uid="{4E76E323-266A-458B-B5C6-1F22879D7614}"/>
    <cellStyle name="Normal 2 4 3 3 3 4 2 5" xfId="29155" xr:uid="{4EF3C3ED-5845-4C5F-B1EA-4EDC536F417F}"/>
    <cellStyle name="Normal 2 4 3 3 3 4 3" xfId="5935" xr:uid="{00000000-0005-0000-0000-000005100000}"/>
    <cellStyle name="Normal 2 4 3 3 3 4 3 2" xfId="22799" xr:uid="{9BEE9C60-916B-4EFD-952C-BB20D7329072}"/>
    <cellStyle name="Normal 2 4 3 3 3 4 3 3" xfId="14370" xr:uid="{ED326CBF-4833-4C17-B3DA-1BAA36F0A761}"/>
    <cellStyle name="Normal 2 4 3 3 3 4 3 4" xfId="31227" xr:uid="{21A686B8-42C7-482C-8779-841BD70D1D7B}"/>
    <cellStyle name="Normal 2 4 3 3 3 4 4" xfId="18581" xr:uid="{0BBA8C55-81A4-49A6-917C-D2477F6CE34E}"/>
    <cellStyle name="Normal 2 4 3 3 3 4 5" xfId="10152" xr:uid="{7F180CA1-2A7D-4185-8E6A-40B8C0A02A88}"/>
    <cellStyle name="Normal 2 4 3 3 3 4 6" xfId="27010" xr:uid="{4493D953-FD8F-47C9-89F1-5D9C29F2149D}"/>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2 2 2" xfId="25357" xr:uid="{9B4C816D-B2D8-461F-9BC5-C7F5BC38A11F}"/>
    <cellStyle name="Normal 2 4 3 3 3 5 2 2 3" xfId="16928" xr:uid="{0E97FCB7-18BE-4499-A8C7-2BC1342FDF24}"/>
    <cellStyle name="Normal 2 4 3 3 3 5 2 2 4" xfId="33785" xr:uid="{F343B095-E439-4E65-BED1-A64F375038A1}"/>
    <cellStyle name="Normal 2 4 3 3 3 5 2 3" xfId="21139" xr:uid="{DF611BA6-0E42-41E0-A4EB-D4A0BF48E87C}"/>
    <cellStyle name="Normal 2 4 3 3 3 5 2 4" xfId="12710" xr:uid="{1B18AC14-2711-4F75-A1FA-A97FE86C56A5}"/>
    <cellStyle name="Normal 2 4 3 3 3 5 2 5" xfId="29568" xr:uid="{CFBE7FD0-65DF-4262-9539-D58E179288E7}"/>
    <cellStyle name="Normal 2 4 3 3 3 5 3" xfId="6348" xr:uid="{00000000-0005-0000-0000-000009100000}"/>
    <cellStyle name="Normal 2 4 3 3 3 5 3 2" xfId="23212" xr:uid="{8E8AD0DF-4C26-4380-A5EB-BC9EB0E83500}"/>
    <cellStyle name="Normal 2 4 3 3 3 5 3 3" xfId="14783" xr:uid="{439FDF2E-5379-4808-AAC6-772EF701C1C7}"/>
    <cellStyle name="Normal 2 4 3 3 3 5 3 4" xfId="31640" xr:uid="{1342AC75-CF68-48CE-8D70-0CA0F6D7AF83}"/>
    <cellStyle name="Normal 2 4 3 3 3 5 4" xfId="18994" xr:uid="{E07EEE1E-CB85-4AB3-9346-B1DC9ACA3A97}"/>
    <cellStyle name="Normal 2 4 3 3 3 5 5" xfId="10565" xr:uid="{C93DAF14-4FC3-41A3-BF78-C68E65D2D774}"/>
    <cellStyle name="Normal 2 4 3 3 3 5 6" xfId="27423" xr:uid="{637DB4C9-218D-42E0-A7BF-C8323BE670DD}"/>
    <cellStyle name="Normal 2 4 3 3 3 6" xfId="2477" xr:uid="{00000000-0005-0000-0000-00000A100000}"/>
    <cellStyle name="Normal 2 4 3 3 3 6 2" xfId="6761" xr:uid="{00000000-0005-0000-0000-00000B100000}"/>
    <cellStyle name="Normal 2 4 3 3 3 6 2 2" xfId="23625" xr:uid="{ABCF7971-3A97-488D-8C6D-F968127FD201}"/>
    <cellStyle name="Normal 2 4 3 3 3 6 2 3" xfId="15196" xr:uid="{9E796F67-9A0E-48DE-8FBD-C80F5BAD4AC5}"/>
    <cellStyle name="Normal 2 4 3 3 3 6 2 4" xfId="32053" xr:uid="{F6DB7C5D-2564-48AB-BC48-0CAF72EBA84F}"/>
    <cellStyle name="Normal 2 4 3 3 3 6 3" xfId="19407" xr:uid="{978E626D-7051-4BE7-A6B8-D217CDF86F5D}"/>
    <cellStyle name="Normal 2 4 3 3 3 6 4" xfId="10978" xr:uid="{8AA7A825-A276-45DE-AA3B-06F2599B5674}"/>
    <cellStyle name="Normal 2 4 3 3 3 6 5" xfId="27836" xr:uid="{65FCD81F-CC19-4A89-A16D-1F80DF16D015}"/>
    <cellStyle name="Normal 2 4 3 3 3 7" xfId="4695" xr:uid="{00000000-0005-0000-0000-00000C100000}"/>
    <cellStyle name="Normal 2 4 3 3 3 7 2" xfId="21559" xr:uid="{32D202A6-08D8-43F4-8536-232674BBFD43}"/>
    <cellStyle name="Normal 2 4 3 3 3 7 3" xfId="13130" xr:uid="{8A46E46E-9CB1-4171-BC14-4E59795AE050}"/>
    <cellStyle name="Normal 2 4 3 3 3 7 4" xfId="29987" xr:uid="{0C04623C-A6D1-42A8-94A4-DB891CB08746}"/>
    <cellStyle name="Normal 2 4 3 3 3 8" xfId="17341" xr:uid="{F3DC6DD3-5663-40A5-A511-EB5FC0A5DF70}"/>
    <cellStyle name="Normal 2 4 3 3 3 9" xfId="8912" xr:uid="{91055979-92B5-4AA7-B669-0CB9D91CF2DC}"/>
    <cellStyle name="Normal 2 4 3 3 4" xfId="789" xr:uid="{00000000-0005-0000-0000-00000D100000}"/>
    <cellStyle name="Normal 2 4 3 3 4 2" xfId="3028" xr:uid="{00000000-0005-0000-0000-00000E100000}"/>
    <cellStyle name="Normal 2 4 3 3 4 2 2" xfId="7251" xr:uid="{00000000-0005-0000-0000-00000F100000}"/>
    <cellStyle name="Normal 2 4 3 3 4 2 2 2" xfId="24115" xr:uid="{FAA2C87A-69DC-4C5B-AA81-B2A053F1B48A}"/>
    <cellStyle name="Normal 2 4 3 3 4 2 2 3" xfId="15686" xr:uid="{9D0DDC8D-8143-426E-BC1C-5184DC1EECF9}"/>
    <cellStyle name="Normal 2 4 3 3 4 2 2 4" xfId="32543" xr:uid="{32FA9CA4-AD86-4553-A18F-FA7391833DB3}"/>
    <cellStyle name="Normal 2 4 3 3 4 2 3" xfId="19897" xr:uid="{3FE58020-6D23-4ED1-A06E-E05C0D359087}"/>
    <cellStyle name="Normal 2 4 3 3 4 2 4" xfId="11468" xr:uid="{424A5ED9-1602-498E-9DE6-04FA37393E75}"/>
    <cellStyle name="Normal 2 4 3 3 4 2 5" xfId="28326" xr:uid="{824A5ED0-0A2C-4FE9-AE6F-B90C51C62FBB}"/>
    <cellStyle name="Normal 2 4 3 3 4 3" xfId="5106" xr:uid="{00000000-0005-0000-0000-000010100000}"/>
    <cellStyle name="Normal 2 4 3 3 4 3 2" xfId="21970" xr:uid="{A86C7A77-2DFC-4EFE-BDF3-C332F03EDA84}"/>
    <cellStyle name="Normal 2 4 3 3 4 3 3" xfId="13541" xr:uid="{E39603A9-67F1-47F6-9700-CF55A88C542A}"/>
    <cellStyle name="Normal 2 4 3 3 4 3 4" xfId="30398" xr:uid="{44835510-BA33-449A-919B-FCDA8C3B91AE}"/>
    <cellStyle name="Normal 2 4 3 3 4 4" xfId="17752" xr:uid="{EBC77C54-6A00-4C1A-BB75-AEE4F6D4C857}"/>
    <cellStyle name="Normal 2 4 3 3 4 5" xfId="9323" xr:uid="{5EE42FCA-7525-41EB-A8A7-8E5F5357D776}"/>
    <cellStyle name="Normal 2 4 3 3 4 6" xfId="26181" xr:uid="{465E3C20-AF6C-45BF-9DF8-EF88FB845241}"/>
    <cellStyle name="Normal 2 4 3 3 5" xfId="1211" xr:uid="{00000000-0005-0000-0000-000011100000}"/>
    <cellStyle name="Normal 2 4 3 3 5 2" xfId="3441" xr:uid="{00000000-0005-0000-0000-000012100000}"/>
    <cellStyle name="Normal 2 4 3 3 5 2 2" xfId="7664" xr:uid="{00000000-0005-0000-0000-000013100000}"/>
    <cellStyle name="Normal 2 4 3 3 5 2 2 2" xfId="24528" xr:uid="{1021090B-01A4-444A-A387-BF5F5C2D5471}"/>
    <cellStyle name="Normal 2 4 3 3 5 2 2 3" xfId="16099" xr:uid="{F3BBD7E3-BA95-477B-837B-92FF303A3416}"/>
    <cellStyle name="Normal 2 4 3 3 5 2 2 4" xfId="32956" xr:uid="{0979E919-8B8C-4B3D-A6B6-01F37BEEBB86}"/>
    <cellStyle name="Normal 2 4 3 3 5 2 3" xfId="20310" xr:uid="{4188AC7B-0465-423D-B7B8-E7D642C3DCE6}"/>
    <cellStyle name="Normal 2 4 3 3 5 2 4" xfId="11881" xr:uid="{08DD2A4A-3E88-40E3-B55E-820C3998744C}"/>
    <cellStyle name="Normal 2 4 3 3 5 2 5" xfId="28739" xr:uid="{69F3101A-64A9-4160-A37B-209793463685}"/>
    <cellStyle name="Normal 2 4 3 3 5 3" xfId="5519" xr:uid="{00000000-0005-0000-0000-000014100000}"/>
    <cellStyle name="Normal 2 4 3 3 5 3 2" xfId="22383" xr:uid="{B561B7B7-278E-4CC0-A877-B43A65566FAB}"/>
    <cellStyle name="Normal 2 4 3 3 5 3 3" xfId="13954" xr:uid="{E585A0EE-75D6-4261-9DBA-A27E6089BB9A}"/>
    <cellStyle name="Normal 2 4 3 3 5 3 4" xfId="30811" xr:uid="{ECBE7DB7-A5B7-4C3F-9457-69F1AC5E94FB}"/>
    <cellStyle name="Normal 2 4 3 3 5 4" xfId="18165" xr:uid="{BEB96741-5A0E-45CA-863E-53426AF6EBB2}"/>
    <cellStyle name="Normal 2 4 3 3 5 5" xfId="9736" xr:uid="{CFCC726B-2427-4B1E-ACF8-ADFB91175DBA}"/>
    <cellStyle name="Normal 2 4 3 3 5 6" xfId="26594" xr:uid="{5B85F6C4-D424-434F-97BE-2B666E657BC2}"/>
    <cellStyle name="Normal 2 4 3 3 6" xfId="1624" xr:uid="{00000000-0005-0000-0000-000015100000}"/>
    <cellStyle name="Normal 2 4 3 3 6 2" xfId="3854" xr:uid="{00000000-0005-0000-0000-000016100000}"/>
    <cellStyle name="Normal 2 4 3 3 6 2 2" xfId="8077" xr:uid="{00000000-0005-0000-0000-000017100000}"/>
    <cellStyle name="Normal 2 4 3 3 6 2 2 2" xfId="24941" xr:uid="{7FB8EB9E-DF77-4D2D-B68B-82A0E14AE54B}"/>
    <cellStyle name="Normal 2 4 3 3 6 2 2 3" xfId="16512" xr:uid="{AFFCB870-61C1-4881-BDA5-A1518B380621}"/>
    <cellStyle name="Normal 2 4 3 3 6 2 2 4" xfId="33369" xr:uid="{916E26CD-B80F-4FFB-9CFB-96BC549642B7}"/>
    <cellStyle name="Normal 2 4 3 3 6 2 3" xfId="20723" xr:uid="{70E0361A-B69D-4FDB-9C18-33E9568D4EEC}"/>
    <cellStyle name="Normal 2 4 3 3 6 2 4" xfId="12294" xr:uid="{E979069B-588B-4496-9367-E6D3DE62F634}"/>
    <cellStyle name="Normal 2 4 3 3 6 2 5" xfId="29152" xr:uid="{9F0F0C92-D2A6-43E3-95AD-24291D51A3FE}"/>
    <cellStyle name="Normal 2 4 3 3 6 3" xfId="5932" xr:uid="{00000000-0005-0000-0000-000018100000}"/>
    <cellStyle name="Normal 2 4 3 3 6 3 2" xfId="22796" xr:uid="{79B4C3F9-1C83-44FE-9D71-0AEE35854110}"/>
    <cellStyle name="Normal 2 4 3 3 6 3 3" xfId="14367" xr:uid="{B0C216E5-7058-4EF0-8AB6-0C50BC7BE661}"/>
    <cellStyle name="Normal 2 4 3 3 6 3 4" xfId="31224" xr:uid="{5213400F-8833-4918-9EEF-17C2F8E6D2EA}"/>
    <cellStyle name="Normal 2 4 3 3 6 4" xfId="18578" xr:uid="{14B1593D-BB19-41C1-8AB5-40095F546747}"/>
    <cellStyle name="Normal 2 4 3 3 6 5" xfId="10149" xr:uid="{314F2D54-3CFB-4874-8BA0-B5DD056354E4}"/>
    <cellStyle name="Normal 2 4 3 3 6 6" xfId="27007" xr:uid="{0B2205B9-FE39-48EA-970D-80DE6116D170}"/>
    <cellStyle name="Normal 2 4 3 3 7" xfId="2038" xr:uid="{00000000-0005-0000-0000-000019100000}"/>
    <cellStyle name="Normal 2 4 3 3 7 2" xfId="4267" xr:uid="{00000000-0005-0000-0000-00001A100000}"/>
    <cellStyle name="Normal 2 4 3 3 7 2 2" xfId="8490" xr:uid="{00000000-0005-0000-0000-00001B100000}"/>
    <cellStyle name="Normal 2 4 3 3 7 2 2 2" xfId="25354" xr:uid="{EA8B29D9-168F-414F-94EE-C6F65E661614}"/>
    <cellStyle name="Normal 2 4 3 3 7 2 2 3" xfId="16925" xr:uid="{85B904A0-833C-45FE-B6DC-1350E308C12C}"/>
    <cellStyle name="Normal 2 4 3 3 7 2 2 4" xfId="33782" xr:uid="{AF3254EC-0E9E-4DCD-9245-06A2B72B25E2}"/>
    <cellStyle name="Normal 2 4 3 3 7 2 3" xfId="21136" xr:uid="{85E371C2-1BEC-4CDC-B59C-9FB36F2D6CDE}"/>
    <cellStyle name="Normal 2 4 3 3 7 2 4" xfId="12707" xr:uid="{2CC424D1-16C2-4B9B-B9A8-B19B93A659E4}"/>
    <cellStyle name="Normal 2 4 3 3 7 2 5" xfId="29565" xr:uid="{3972DC0A-5C4B-4121-A0BB-211F9D60B35D}"/>
    <cellStyle name="Normal 2 4 3 3 7 3" xfId="6345" xr:uid="{00000000-0005-0000-0000-00001C100000}"/>
    <cellStyle name="Normal 2 4 3 3 7 3 2" xfId="23209" xr:uid="{DD975A92-E818-47AC-B08A-901D37F3FD23}"/>
    <cellStyle name="Normal 2 4 3 3 7 3 3" xfId="14780" xr:uid="{073EADD1-FA9E-4082-AFE6-EAFF030E5AD9}"/>
    <cellStyle name="Normal 2 4 3 3 7 3 4" xfId="31637" xr:uid="{B4123C7C-B032-4E28-B15B-4FBF42D1DADE}"/>
    <cellStyle name="Normal 2 4 3 3 7 4" xfId="18991" xr:uid="{286348DF-E658-4787-B3CE-EA5424ACEE61}"/>
    <cellStyle name="Normal 2 4 3 3 7 5" xfId="10562" xr:uid="{6E09CC0A-FBFA-44D4-A1D9-0DD8C12CD47D}"/>
    <cellStyle name="Normal 2 4 3 3 7 6" xfId="27420" xr:uid="{21ED587F-0929-4908-80AE-3DFE7F6F614E}"/>
    <cellStyle name="Normal 2 4 3 3 8" xfId="2474" xr:uid="{00000000-0005-0000-0000-00001D100000}"/>
    <cellStyle name="Normal 2 4 3 3 8 2" xfId="6758" xr:uid="{00000000-0005-0000-0000-00001E100000}"/>
    <cellStyle name="Normal 2 4 3 3 8 2 2" xfId="23622" xr:uid="{C58F2BA2-083A-49E8-AD65-099DBDE9B522}"/>
    <cellStyle name="Normal 2 4 3 3 8 2 3" xfId="15193" xr:uid="{8EEAA440-E076-47F3-8F56-301B594A8A47}"/>
    <cellStyle name="Normal 2 4 3 3 8 2 4" xfId="32050" xr:uid="{963E7B39-96C4-48B3-9C78-C46237AD251E}"/>
    <cellStyle name="Normal 2 4 3 3 8 3" xfId="19404" xr:uid="{9A143947-BED7-4403-A9AE-C5AEFDDC5A6A}"/>
    <cellStyle name="Normal 2 4 3 3 8 4" xfId="10975" xr:uid="{43AADCC0-5D01-406D-A189-90727ADC7D05}"/>
    <cellStyle name="Normal 2 4 3 3 8 5" xfId="27833" xr:uid="{10AD4E88-B0BD-4DA7-A1CE-064B0A76E216}"/>
    <cellStyle name="Normal 2 4 3 3 9" xfId="4692" xr:uid="{00000000-0005-0000-0000-00001F100000}"/>
    <cellStyle name="Normal 2 4 3 3 9 2" xfId="21556" xr:uid="{69D19CD1-EFBA-4C40-9CD7-6ED3B6C44E0A}"/>
    <cellStyle name="Normal 2 4 3 3 9 3" xfId="13127" xr:uid="{B9B24A05-94B9-4EB6-B2C3-1B6856ACFE4E}"/>
    <cellStyle name="Normal 2 4 3 3 9 4" xfId="29984" xr:uid="{112B1314-EFAF-4E60-85B9-FB7B4DCC7146}"/>
    <cellStyle name="Normal 2 4 3 4" xfId="788" xr:uid="{00000000-0005-0000-0000-000020100000}"/>
    <cellStyle name="Normal 2 4 3 4 2" xfId="3027" xr:uid="{00000000-0005-0000-0000-000021100000}"/>
    <cellStyle name="Normal 2 4 3 4 2 2" xfId="7250" xr:uid="{00000000-0005-0000-0000-000022100000}"/>
    <cellStyle name="Normal 2 4 3 4 2 2 2" xfId="24114" xr:uid="{03A154E0-76DD-4960-8B4F-9607CBE1EF89}"/>
    <cellStyle name="Normal 2 4 3 4 2 2 3" xfId="15685" xr:uid="{AB0D9553-E168-4EC0-AABA-6B4EE939BF19}"/>
    <cellStyle name="Normal 2 4 3 4 2 2 4" xfId="32542" xr:uid="{9B126719-CDD9-4E17-A7E4-6A20FF04B84C}"/>
    <cellStyle name="Normal 2 4 3 4 2 3" xfId="19896" xr:uid="{A42F9E35-B642-4461-9E4D-4FBAAEF51D30}"/>
    <cellStyle name="Normal 2 4 3 4 2 4" xfId="11467" xr:uid="{96CDCAE0-56C8-4A70-BFD1-3F882DBCC94D}"/>
    <cellStyle name="Normal 2 4 3 4 2 5" xfId="28325" xr:uid="{D5423CCE-FA72-41C7-AB5C-DA46FE9EF55C}"/>
    <cellStyle name="Normal 2 4 3 4 3" xfId="5105" xr:uid="{00000000-0005-0000-0000-000023100000}"/>
    <cellStyle name="Normal 2 4 3 4 3 2" xfId="21969" xr:uid="{325DDDAF-3634-4A5A-8C7F-DDAE4570ED99}"/>
    <cellStyle name="Normal 2 4 3 4 3 3" xfId="13540" xr:uid="{09FA1B2D-37CE-4090-B3E7-F26A6467EE2D}"/>
    <cellStyle name="Normal 2 4 3 4 3 4" xfId="30397" xr:uid="{403FDF8B-BAB0-4F00-95A9-34CFD4835881}"/>
    <cellStyle name="Normal 2 4 3 4 4" xfId="17751" xr:uid="{8DA52AEF-8073-4EAE-8A94-648AB6CB8E19}"/>
    <cellStyle name="Normal 2 4 3 4 5" xfId="9322" xr:uid="{04D70181-32F0-44D5-A477-847AB0838EA1}"/>
    <cellStyle name="Normal 2 4 3 4 6" xfId="26180" xr:uid="{547B924D-D223-442C-ABDF-FB7910C0B256}"/>
    <cellStyle name="Normal 2 4 3 5" xfId="1210" xr:uid="{00000000-0005-0000-0000-000024100000}"/>
    <cellStyle name="Normal 2 4 3 5 2" xfId="3440" xr:uid="{00000000-0005-0000-0000-000025100000}"/>
    <cellStyle name="Normal 2 4 3 5 2 2" xfId="7663" xr:uid="{00000000-0005-0000-0000-000026100000}"/>
    <cellStyle name="Normal 2 4 3 5 2 2 2" xfId="24527" xr:uid="{C0FD2DA9-87A3-446A-93F5-4D3ED785B169}"/>
    <cellStyle name="Normal 2 4 3 5 2 2 3" xfId="16098" xr:uid="{7FDDE657-FB4B-42C0-88B4-0FC21A28FAC2}"/>
    <cellStyle name="Normal 2 4 3 5 2 2 4" xfId="32955" xr:uid="{74933D67-30DC-4462-91C0-7E683F5FED77}"/>
    <cellStyle name="Normal 2 4 3 5 2 3" xfId="20309" xr:uid="{FCEDAF73-B7FD-4319-B714-D654E9197539}"/>
    <cellStyle name="Normal 2 4 3 5 2 4" xfId="11880" xr:uid="{411B045A-AAF6-49AE-902F-1C4A861F53F8}"/>
    <cellStyle name="Normal 2 4 3 5 2 5" xfId="28738" xr:uid="{19F7EABF-257D-4FD8-A169-1F54D293B103}"/>
    <cellStyle name="Normal 2 4 3 5 3" xfId="5518" xr:uid="{00000000-0005-0000-0000-000027100000}"/>
    <cellStyle name="Normal 2 4 3 5 3 2" xfId="22382" xr:uid="{B527E7E7-C319-45B0-80D5-B36C217BF42D}"/>
    <cellStyle name="Normal 2 4 3 5 3 3" xfId="13953" xr:uid="{C5D3C9BF-01A2-4723-9912-2145316EB657}"/>
    <cellStyle name="Normal 2 4 3 5 3 4" xfId="30810" xr:uid="{57E4F2BD-A142-439B-85F0-ECE14F1EE00E}"/>
    <cellStyle name="Normal 2 4 3 5 4" xfId="18164" xr:uid="{9F6AC70B-7A1F-41D3-BA03-818ED4328EAD}"/>
    <cellStyle name="Normal 2 4 3 5 5" xfId="9735" xr:uid="{4A08FD07-7540-4BB3-A45B-9DCA3DC8AE0B}"/>
    <cellStyle name="Normal 2 4 3 5 6" xfId="26593" xr:uid="{A7998CAE-2723-4D6F-A948-5FBB772FEDD3}"/>
    <cellStyle name="Normal 2 4 3 6" xfId="1623" xr:uid="{00000000-0005-0000-0000-000028100000}"/>
    <cellStyle name="Normal 2 4 3 6 2" xfId="3853" xr:uid="{00000000-0005-0000-0000-000029100000}"/>
    <cellStyle name="Normal 2 4 3 6 2 2" xfId="8076" xr:uid="{00000000-0005-0000-0000-00002A100000}"/>
    <cellStyle name="Normal 2 4 3 6 2 2 2" xfId="24940" xr:uid="{409FC3B9-8B10-47D5-9648-06301E5DA148}"/>
    <cellStyle name="Normal 2 4 3 6 2 2 3" xfId="16511" xr:uid="{ED29C115-F1EA-455A-8D38-6699B9F83156}"/>
    <cellStyle name="Normal 2 4 3 6 2 2 4" xfId="33368" xr:uid="{A14C8E07-2993-4B00-92A8-B71EA7040539}"/>
    <cellStyle name="Normal 2 4 3 6 2 3" xfId="20722" xr:uid="{955AB6B5-431A-4B2F-8A9B-1608606F0402}"/>
    <cellStyle name="Normal 2 4 3 6 2 4" xfId="12293" xr:uid="{A9D57CE9-F37A-4436-A20B-F587117F2B55}"/>
    <cellStyle name="Normal 2 4 3 6 2 5" xfId="29151" xr:uid="{3B5F72B5-4EAF-434D-8F1B-84A278AAFA9E}"/>
    <cellStyle name="Normal 2 4 3 6 3" xfId="5931" xr:uid="{00000000-0005-0000-0000-00002B100000}"/>
    <cellStyle name="Normal 2 4 3 6 3 2" xfId="22795" xr:uid="{D0A29939-137A-47E5-BD20-E5313A5B4E8C}"/>
    <cellStyle name="Normal 2 4 3 6 3 3" xfId="14366" xr:uid="{21BD550D-2AC7-46FE-A721-D16BA2306FD6}"/>
    <cellStyle name="Normal 2 4 3 6 3 4" xfId="31223" xr:uid="{D4DA8862-F7C0-4669-9924-CDBAC56BF458}"/>
    <cellStyle name="Normal 2 4 3 6 4" xfId="18577" xr:uid="{8BEE8BE8-020D-416F-BB3B-309868A2B235}"/>
    <cellStyle name="Normal 2 4 3 6 5" xfId="10148" xr:uid="{2C206383-CA6C-4EA1-8EF3-A369DE6AEA2C}"/>
    <cellStyle name="Normal 2 4 3 6 6" xfId="27006" xr:uid="{4AA7A589-C94F-4C3F-8448-B70FFCD2619A}"/>
    <cellStyle name="Normal 2 4 3 7" xfId="2037" xr:uid="{00000000-0005-0000-0000-00002C100000}"/>
    <cellStyle name="Normal 2 4 3 7 2" xfId="4266" xr:uid="{00000000-0005-0000-0000-00002D100000}"/>
    <cellStyle name="Normal 2 4 3 7 2 2" xfId="8489" xr:uid="{00000000-0005-0000-0000-00002E100000}"/>
    <cellStyle name="Normal 2 4 3 7 2 2 2" xfId="25353" xr:uid="{0BDEB168-B4F8-4633-90F3-A9709ED3F6F6}"/>
    <cellStyle name="Normal 2 4 3 7 2 2 3" xfId="16924" xr:uid="{5A247459-0327-4370-8905-8A08F21AEBB9}"/>
    <cellStyle name="Normal 2 4 3 7 2 2 4" xfId="33781" xr:uid="{1421758D-CD6B-4F34-AA47-A664BCA8239D}"/>
    <cellStyle name="Normal 2 4 3 7 2 3" xfId="21135" xr:uid="{37FD4AC9-BC52-4623-BA34-B1B7576995F1}"/>
    <cellStyle name="Normal 2 4 3 7 2 4" xfId="12706" xr:uid="{6E6F4833-8DC7-4199-B5CD-33B09E8FDEBF}"/>
    <cellStyle name="Normal 2 4 3 7 2 5" xfId="29564" xr:uid="{96845537-720D-4610-815D-0C83D5C5C56F}"/>
    <cellStyle name="Normal 2 4 3 7 3" xfId="6344" xr:uid="{00000000-0005-0000-0000-00002F100000}"/>
    <cellStyle name="Normal 2 4 3 7 3 2" xfId="23208" xr:uid="{77E1D627-94B5-41C2-B1EC-C650FFCAA58F}"/>
    <cellStyle name="Normal 2 4 3 7 3 3" xfId="14779" xr:uid="{F818210C-40D7-4821-BE9E-97850E06E394}"/>
    <cellStyle name="Normal 2 4 3 7 3 4" xfId="31636" xr:uid="{2A26DCF3-9D14-4644-B7B8-1456470F6432}"/>
    <cellStyle name="Normal 2 4 3 7 4" xfId="18990" xr:uid="{803025D5-510D-47A9-839A-1088B6131FF7}"/>
    <cellStyle name="Normal 2 4 3 7 5" xfId="10561" xr:uid="{DD43D986-6C50-46AB-9319-950B5E85C048}"/>
    <cellStyle name="Normal 2 4 3 7 6" xfId="27419" xr:uid="{B6DE3013-9423-43F8-9D9F-B9EEE017DF94}"/>
    <cellStyle name="Normal 2 4 3 8" xfId="2473" xr:uid="{00000000-0005-0000-0000-000030100000}"/>
    <cellStyle name="Normal 2 4 3 8 2" xfId="6757" xr:uid="{00000000-0005-0000-0000-000031100000}"/>
    <cellStyle name="Normal 2 4 3 8 2 2" xfId="23621" xr:uid="{90176487-2F70-492E-9084-670CFFDF6E7B}"/>
    <cellStyle name="Normal 2 4 3 8 2 3" xfId="15192" xr:uid="{FCA36D43-A688-4A07-BFC0-F19F36A11F63}"/>
    <cellStyle name="Normal 2 4 3 8 2 4" xfId="32049" xr:uid="{9EAB8B42-7E1C-4AC4-8A44-8EDC7A62290E}"/>
    <cellStyle name="Normal 2 4 3 8 3" xfId="19403" xr:uid="{E9B11A17-2168-45A3-B861-64DBBBE9A0EE}"/>
    <cellStyle name="Normal 2 4 3 8 4" xfId="10974" xr:uid="{E9A81AA6-CE9E-4786-8129-B0E1003AE3AB}"/>
    <cellStyle name="Normal 2 4 3 8 5" xfId="27832" xr:uid="{8A2B40B3-49C7-4390-BE62-C66AFB8BBEAC}"/>
    <cellStyle name="Normal 2 4 3 9" xfId="4691" xr:uid="{00000000-0005-0000-0000-000032100000}"/>
    <cellStyle name="Normal 2 4 3 9 2" xfId="21555" xr:uid="{45562882-1E7F-4207-83A7-1A863D2C4D1D}"/>
    <cellStyle name="Normal 2 4 3 9 3" xfId="13126" xr:uid="{4D030357-504B-4608-8CCA-489C5960B7E1}"/>
    <cellStyle name="Normal 2 4 3 9 4" xfId="29983" xr:uid="{7259E109-3405-4955-9AC3-5F5275DF9181}"/>
    <cellStyle name="Normal 2 4 4" xfId="302" xr:uid="{00000000-0005-0000-0000-000033100000}"/>
    <cellStyle name="Normal 2 4 5" xfId="303" xr:uid="{00000000-0005-0000-0000-000034100000}"/>
    <cellStyle name="Normal 2 4 5 10" xfId="4696" xr:uid="{00000000-0005-0000-0000-000035100000}"/>
    <cellStyle name="Normal 2 4 5 10 2" xfId="21560" xr:uid="{D1751189-5E64-4D5A-9AA0-46825D9D1FC3}"/>
    <cellStyle name="Normal 2 4 5 10 3" xfId="13131" xr:uid="{AC6780D7-71E5-4872-B0C4-549033A6FA0C}"/>
    <cellStyle name="Normal 2 4 5 10 4" xfId="29988" xr:uid="{CD7A1A85-F223-4EDD-AB9D-DA89B21570E0}"/>
    <cellStyle name="Normal 2 4 5 11" xfId="17342" xr:uid="{355C72D5-1DD7-4E9B-ADA7-516F0B9DBB63}"/>
    <cellStyle name="Normal 2 4 5 12" xfId="8913" xr:uid="{36F760FC-A172-419C-A5BF-3A2BF30E75AA}"/>
    <cellStyle name="Normal 2 4 5 13" xfId="25771" xr:uid="{97F2C979-04EE-44E5-B063-9204CAEDD857}"/>
    <cellStyle name="Normal 2 4 5 2" xfId="304" xr:uid="{00000000-0005-0000-0000-000036100000}"/>
    <cellStyle name="Normal 2 4 5 2 10" xfId="17343" xr:uid="{EEBA3F58-E407-407B-AEE9-25FF4F0A9C5C}"/>
    <cellStyle name="Normal 2 4 5 2 11" xfId="8914" xr:uid="{704C855D-F0C8-4A47-8BD8-633D35336A31}"/>
    <cellStyle name="Normal 2 4 5 2 12" xfId="25772" xr:uid="{504F7169-A20A-49DA-B902-BEECBF2CD2DA}"/>
    <cellStyle name="Normal 2 4 5 2 2" xfId="305" xr:uid="{00000000-0005-0000-0000-000037100000}"/>
    <cellStyle name="Normal 2 4 5 2 2 10" xfId="8915" xr:uid="{5CB8DE21-0A6C-4AB0-AA40-B4F2096ED5AA}"/>
    <cellStyle name="Normal 2 4 5 2 2 11" xfId="25773" xr:uid="{0DFB0FAB-6939-42DD-B947-E2F512E31C7E}"/>
    <cellStyle name="Normal 2 4 5 2 2 2" xfId="306" xr:uid="{00000000-0005-0000-0000-000038100000}"/>
    <cellStyle name="Normal 2 4 5 2 2 2 10" xfId="25774" xr:uid="{4A564A49-62A9-47B3-9011-30CFB4331D91}"/>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2 2 2" xfId="24122" xr:uid="{62D28EF8-2FE8-4E4C-8417-004F6A120C1B}"/>
    <cellStyle name="Normal 2 4 5 2 2 2 2 2 2 3" xfId="15693" xr:uid="{0E68B0B0-F0FD-4944-89E8-E53E89C6C314}"/>
    <cellStyle name="Normal 2 4 5 2 2 2 2 2 2 4" xfId="32550" xr:uid="{E9813F74-17C7-484E-8E67-62EDDE954C21}"/>
    <cellStyle name="Normal 2 4 5 2 2 2 2 2 3" xfId="19904" xr:uid="{64B6872A-3108-44E0-B727-F1C57B9DD5EF}"/>
    <cellStyle name="Normal 2 4 5 2 2 2 2 2 4" xfId="11475" xr:uid="{98D023C4-2222-4021-8A11-7C0CDEE3F69E}"/>
    <cellStyle name="Normal 2 4 5 2 2 2 2 2 5" xfId="28333" xr:uid="{547FE7D5-7FBA-45F4-99DE-5B7E927B00F2}"/>
    <cellStyle name="Normal 2 4 5 2 2 2 2 3" xfId="5113" xr:uid="{00000000-0005-0000-0000-00003C100000}"/>
    <cellStyle name="Normal 2 4 5 2 2 2 2 3 2" xfId="21977" xr:uid="{FDC7CD67-99ED-4702-9FC1-25326C4B6FDF}"/>
    <cellStyle name="Normal 2 4 5 2 2 2 2 3 3" xfId="13548" xr:uid="{5441319E-8219-40D3-AC64-8BE04A93638A}"/>
    <cellStyle name="Normal 2 4 5 2 2 2 2 3 4" xfId="30405" xr:uid="{D8124E6D-6EC0-4AC4-83CD-4B02F5B6F54D}"/>
    <cellStyle name="Normal 2 4 5 2 2 2 2 4" xfId="17759" xr:uid="{0354DBF1-FF80-4602-A857-995F8BF4C677}"/>
    <cellStyle name="Normal 2 4 5 2 2 2 2 5" xfId="9330" xr:uid="{840D8797-742F-4F8B-BCBA-7B07E6D238E5}"/>
    <cellStyle name="Normal 2 4 5 2 2 2 2 6" xfId="26188" xr:uid="{729D836C-BF7B-428F-AD84-EEF9FFCFD35E}"/>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2 2 2" xfId="24535" xr:uid="{504EFAF6-EA67-4933-859F-92BD0D0B7EFC}"/>
    <cellStyle name="Normal 2 4 5 2 2 2 3 2 2 3" xfId="16106" xr:uid="{51639E05-B471-43C3-A66F-39936818B1A1}"/>
    <cellStyle name="Normal 2 4 5 2 2 2 3 2 2 4" xfId="32963" xr:uid="{FEAAE892-71C5-42D1-A6AB-3732C4B2B17F}"/>
    <cellStyle name="Normal 2 4 5 2 2 2 3 2 3" xfId="20317" xr:uid="{AE7F0CBC-708E-4E1C-9C67-92506CBD607C}"/>
    <cellStyle name="Normal 2 4 5 2 2 2 3 2 4" xfId="11888" xr:uid="{D76F08C5-DBA2-4AF9-8D4F-8CFCA977E892}"/>
    <cellStyle name="Normal 2 4 5 2 2 2 3 2 5" xfId="28746" xr:uid="{5C3924CA-8545-45DA-A443-B1D31F75A112}"/>
    <cellStyle name="Normal 2 4 5 2 2 2 3 3" xfId="5526" xr:uid="{00000000-0005-0000-0000-000040100000}"/>
    <cellStyle name="Normal 2 4 5 2 2 2 3 3 2" xfId="22390" xr:uid="{93E71C84-73C9-404A-9E0F-F7511FAC88A2}"/>
    <cellStyle name="Normal 2 4 5 2 2 2 3 3 3" xfId="13961" xr:uid="{C6AA5846-E2C8-4339-9281-213FC778A5C8}"/>
    <cellStyle name="Normal 2 4 5 2 2 2 3 3 4" xfId="30818" xr:uid="{9832AB7B-806D-4F74-B143-B6385B952660}"/>
    <cellStyle name="Normal 2 4 5 2 2 2 3 4" xfId="18172" xr:uid="{657E7827-32D0-4C49-8AEB-990477C475AF}"/>
    <cellStyle name="Normal 2 4 5 2 2 2 3 5" xfId="9743" xr:uid="{7F725D2C-7790-4543-A018-2A6F05A4043E}"/>
    <cellStyle name="Normal 2 4 5 2 2 2 3 6" xfId="26601" xr:uid="{67C0FEB6-BEF0-4AD5-A363-57BE5A51F3D3}"/>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2 2 2" xfId="24948" xr:uid="{793C9028-B1A6-4640-86B1-922975E89D13}"/>
    <cellStyle name="Normal 2 4 5 2 2 2 4 2 2 3" xfId="16519" xr:uid="{D89F560A-B29D-42E4-8335-4DF3C4CCBFE4}"/>
    <cellStyle name="Normal 2 4 5 2 2 2 4 2 2 4" xfId="33376" xr:uid="{4B92CE85-8D4E-4D37-8658-090CD41087B4}"/>
    <cellStyle name="Normal 2 4 5 2 2 2 4 2 3" xfId="20730" xr:uid="{CF56089F-B28D-4B6E-B9FF-018FF1B7793F}"/>
    <cellStyle name="Normal 2 4 5 2 2 2 4 2 4" xfId="12301" xr:uid="{3A11422B-B27D-4E4F-B13B-86A2C84FE9A0}"/>
    <cellStyle name="Normal 2 4 5 2 2 2 4 2 5" xfId="29159" xr:uid="{65A6D682-434D-4E06-BC52-681D3BF4B72B}"/>
    <cellStyle name="Normal 2 4 5 2 2 2 4 3" xfId="5939" xr:uid="{00000000-0005-0000-0000-000044100000}"/>
    <cellStyle name="Normal 2 4 5 2 2 2 4 3 2" xfId="22803" xr:uid="{54913FB3-DFCC-4A30-830C-927C37B4CFA2}"/>
    <cellStyle name="Normal 2 4 5 2 2 2 4 3 3" xfId="14374" xr:uid="{D3B845D2-43B7-4DC4-BA65-F38D553E6833}"/>
    <cellStyle name="Normal 2 4 5 2 2 2 4 3 4" xfId="31231" xr:uid="{19820D36-A84D-4735-94C6-C2D7EF1C400A}"/>
    <cellStyle name="Normal 2 4 5 2 2 2 4 4" xfId="18585" xr:uid="{E776B09B-7825-49FF-A4CA-427A554A576E}"/>
    <cellStyle name="Normal 2 4 5 2 2 2 4 5" xfId="10156" xr:uid="{BC7383D9-67E1-439C-86BC-E09164045632}"/>
    <cellStyle name="Normal 2 4 5 2 2 2 4 6" xfId="27014" xr:uid="{C0FF07D6-B41D-44EE-967C-8CFC6CF21914}"/>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2 2 2" xfId="25361" xr:uid="{31F0E31B-8C12-49BA-ACF4-ED733D6C89AC}"/>
    <cellStyle name="Normal 2 4 5 2 2 2 5 2 2 3" xfId="16932" xr:uid="{42E2E69F-5094-46EF-AB2B-D11E310DA722}"/>
    <cellStyle name="Normal 2 4 5 2 2 2 5 2 2 4" xfId="33789" xr:uid="{0DCCF66D-90BD-4A56-976A-76E627D952BA}"/>
    <cellStyle name="Normal 2 4 5 2 2 2 5 2 3" xfId="21143" xr:uid="{6700FEDD-6C6C-4A43-AFF8-DDFCCFEEC3D2}"/>
    <cellStyle name="Normal 2 4 5 2 2 2 5 2 4" xfId="12714" xr:uid="{44346F15-2AC1-48B2-A683-4959207FD9CF}"/>
    <cellStyle name="Normal 2 4 5 2 2 2 5 2 5" xfId="29572" xr:uid="{AF58000A-27FB-40F3-8217-6D6090D26521}"/>
    <cellStyle name="Normal 2 4 5 2 2 2 5 3" xfId="6352" xr:uid="{00000000-0005-0000-0000-000048100000}"/>
    <cellStyle name="Normal 2 4 5 2 2 2 5 3 2" xfId="23216" xr:uid="{CED36713-23B7-489F-847B-F2F2B8A3F4D3}"/>
    <cellStyle name="Normal 2 4 5 2 2 2 5 3 3" xfId="14787" xr:uid="{B9475452-8145-4FF6-93D0-88CAE4EC6643}"/>
    <cellStyle name="Normal 2 4 5 2 2 2 5 3 4" xfId="31644" xr:uid="{CB9072A7-B5CC-4780-8D30-4128CC3B9A23}"/>
    <cellStyle name="Normal 2 4 5 2 2 2 5 4" xfId="18998" xr:uid="{F9255FA1-9BA7-4B90-80B4-996030E2891E}"/>
    <cellStyle name="Normal 2 4 5 2 2 2 5 5" xfId="10569" xr:uid="{D0853832-E5A8-4D48-B254-128784836E04}"/>
    <cellStyle name="Normal 2 4 5 2 2 2 5 6" xfId="27427" xr:uid="{3B633E89-1A2E-48DD-82DE-B7515DC9539E}"/>
    <cellStyle name="Normal 2 4 5 2 2 2 6" xfId="2481" xr:uid="{00000000-0005-0000-0000-000049100000}"/>
    <cellStyle name="Normal 2 4 5 2 2 2 6 2" xfId="6765" xr:uid="{00000000-0005-0000-0000-00004A100000}"/>
    <cellStyle name="Normal 2 4 5 2 2 2 6 2 2" xfId="23629" xr:uid="{85688D5E-758E-4B05-8A92-CD9D350F04D5}"/>
    <cellStyle name="Normal 2 4 5 2 2 2 6 2 3" xfId="15200" xr:uid="{0C66442A-AE9E-457D-BA3D-388AC59CE888}"/>
    <cellStyle name="Normal 2 4 5 2 2 2 6 2 4" xfId="32057" xr:uid="{888EA54C-3B90-4C89-B558-6ADF60D6EEC8}"/>
    <cellStyle name="Normal 2 4 5 2 2 2 6 3" xfId="19411" xr:uid="{BD450857-2885-41DF-BBD7-20F3B052DE3E}"/>
    <cellStyle name="Normal 2 4 5 2 2 2 6 4" xfId="10982" xr:uid="{AE91E48E-D229-435D-B4B0-5BFAB66A7BBC}"/>
    <cellStyle name="Normal 2 4 5 2 2 2 6 5" xfId="27840" xr:uid="{FF687430-80DD-423D-A430-E287279EDF87}"/>
    <cellStyle name="Normal 2 4 5 2 2 2 7" xfId="4699" xr:uid="{00000000-0005-0000-0000-00004B100000}"/>
    <cellStyle name="Normal 2 4 5 2 2 2 7 2" xfId="21563" xr:uid="{8FE9ACDB-EC00-4548-913D-04E39FA2933E}"/>
    <cellStyle name="Normal 2 4 5 2 2 2 7 3" xfId="13134" xr:uid="{663C0DF8-B0C2-41A9-9839-4EF94F583D8A}"/>
    <cellStyle name="Normal 2 4 5 2 2 2 7 4" xfId="29991" xr:uid="{717573E9-D250-4566-8674-178CBCAA41CB}"/>
    <cellStyle name="Normal 2 4 5 2 2 2 8" xfId="17345" xr:uid="{02343900-B24B-4B79-A1EB-14EA33440855}"/>
    <cellStyle name="Normal 2 4 5 2 2 2 9" xfId="8916" xr:uid="{73794737-CFD3-41E1-AC7C-1F7C1D0B37A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2 2 2" xfId="24121" xr:uid="{E87BB2AC-7333-44D6-855F-7451698824BD}"/>
    <cellStyle name="Normal 2 4 5 2 2 3 2 2 3" xfId="15692" xr:uid="{1E8CB25D-51BF-4F1E-887A-E9F56D50C193}"/>
    <cellStyle name="Normal 2 4 5 2 2 3 2 2 4" xfId="32549" xr:uid="{FD6D7CCE-9566-47EC-9F28-C6E5620BD305}"/>
    <cellStyle name="Normal 2 4 5 2 2 3 2 3" xfId="19903" xr:uid="{A61F5FF6-0993-4C10-8DBF-7E812100EBB7}"/>
    <cellStyle name="Normal 2 4 5 2 2 3 2 4" xfId="11474" xr:uid="{4D0480EC-7214-4016-BE9B-D3E845CE68F1}"/>
    <cellStyle name="Normal 2 4 5 2 2 3 2 5" xfId="28332" xr:uid="{3E925DD0-CFEA-444F-863E-A9550F6CA54A}"/>
    <cellStyle name="Normal 2 4 5 2 2 3 3" xfId="5112" xr:uid="{00000000-0005-0000-0000-00004F100000}"/>
    <cellStyle name="Normal 2 4 5 2 2 3 3 2" xfId="21976" xr:uid="{C6C957B6-3095-4384-8A19-19F6812E152D}"/>
    <cellStyle name="Normal 2 4 5 2 2 3 3 3" xfId="13547" xr:uid="{189747CC-365E-4B96-9873-7CF0750624B6}"/>
    <cellStyle name="Normal 2 4 5 2 2 3 3 4" xfId="30404" xr:uid="{CBD825B5-3C83-444B-A5E3-BBB773F993B6}"/>
    <cellStyle name="Normal 2 4 5 2 2 3 4" xfId="17758" xr:uid="{5C60F3F0-97FD-40DA-8509-C7E39079D4BB}"/>
    <cellStyle name="Normal 2 4 5 2 2 3 5" xfId="9329" xr:uid="{E8DE9F98-CC34-4976-9EFC-9E1B0A159427}"/>
    <cellStyle name="Normal 2 4 5 2 2 3 6" xfId="26187" xr:uid="{0FCC4EBD-42B7-4B2E-92DF-3A1BFCC8A6D4}"/>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2 2 2" xfId="24534" xr:uid="{2B3C54B7-FE68-4136-AFA1-B68DC392E0D5}"/>
    <cellStyle name="Normal 2 4 5 2 2 4 2 2 3" xfId="16105" xr:uid="{B7DC2A60-B6C7-4A9E-8BBA-714F54057209}"/>
    <cellStyle name="Normal 2 4 5 2 2 4 2 2 4" xfId="32962" xr:uid="{2D6A0ACD-6F01-4294-901D-5265722313B6}"/>
    <cellStyle name="Normal 2 4 5 2 2 4 2 3" xfId="20316" xr:uid="{3C5DB787-8B43-423A-A97C-DA77E7B21B3D}"/>
    <cellStyle name="Normal 2 4 5 2 2 4 2 4" xfId="11887" xr:uid="{202F4189-16AB-432C-A919-84F24DE881C2}"/>
    <cellStyle name="Normal 2 4 5 2 2 4 2 5" xfId="28745" xr:uid="{B1EF04B1-8E45-4202-BD16-36689016258B}"/>
    <cellStyle name="Normal 2 4 5 2 2 4 3" xfId="5525" xr:uid="{00000000-0005-0000-0000-000053100000}"/>
    <cellStyle name="Normal 2 4 5 2 2 4 3 2" xfId="22389" xr:uid="{FD09CF27-E8CE-42C7-B141-029ECB94F846}"/>
    <cellStyle name="Normal 2 4 5 2 2 4 3 3" xfId="13960" xr:uid="{7F1AB47F-BE66-41D5-9FED-F0E7A3240009}"/>
    <cellStyle name="Normal 2 4 5 2 2 4 3 4" xfId="30817" xr:uid="{C898FAFC-B751-4100-BDF9-5AA28C8119D8}"/>
    <cellStyle name="Normal 2 4 5 2 2 4 4" xfId="18171" xr:uid="{15BDFBBE-FDC6-4881-B337-E50CA9257931}"/>
    <cellStyle name="Normal 2 4 5 2 2 4 5" xfId="9742" xr:uid="{7A368EE4-2371-4986-A00F-4582FC748772}"/>
    <cellStyle name="Normal 2 4 5 2 2 4 6" xfId="26600" xr:uid="{B129D9EC-F9D2-4F95-A7D5-8B4044EA3973}"/>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2 2 2" xfId="24947" xr:uid="{F60864F7-3A22-424A-827B-7DC1A6D68697}"/>
    <cellStyle name="Normal 2 4 5 2 2 5 2 2 3" xfId="16518" xr:uid="{846A1AFF-CCF6-4278-891F-F221746D0E70}"/>
    <cellStyle name="Normal 2 4 5 2 2 5 2 2 4" xfId="33375" xr:uid="{B7C989DE-BC94-49F3-B47F-E840302D99B4}"/>
    <cellStyle name="Normal 2 4 5 2 2 5 2 3" xfId="20729" xr:uid="{B75EA812-E432-48C3-BE0E-C405992A5474}"/>
    <cellStyle name="Normal 2 4 5 2 2 5 2 4" xfId="12300" xr:uid="{8EB57F3F-EE78-4F05-B037-9AD35E2C3949}"/>
    <cellStyle name="Normal 2 4 5 2 2 5 2 5" xfId="29158" xr:uid="{8BCAB185-7A3D-4207-B2C3-308EA37DA869}"/>
    <cellStyle name="Normal 2 4 5 2 2 5 3" xfId="5938" xr:uid="{00000000-0005-0000-0000-000057100000}"/>
    <cellStyle name="Normal 2 4 5 2 2 5 3 2" xfId="22802" xr:uid="{E2FC2E33-E9FD-4284-92A6-9BFD5DE7E84D}"/>
    <cellStyle name="Normal 2 4 5 2 2 5 3 3" xfId="14373" xr:uid="{DF333312-3BC3-4B3B-ACCA-6A37FCAC99B8}"/>
    <cellStyle name="Normal 2 4 5 2 2 5 3 4" xfId="31230" xr:uid="{7950DBBC-5995-47EA-B750-E4E908AA90EE}"/>
    <cellStyle name="Normal 2 4 5 2 2 5 4" xfId="18584" xr:uid="{980AD35B-5D9B-4594-ACB1-23D69E0F3FFB}"/>
    <cellStyle name="Normal 2 4 5 2 2 5 5" xfId="10155" xr:uid="{29821600-3A27-4C2A-876F-FC1F0C1B7B69}"/>
    <cellStyle name="Normal 2 4 5 2 2 5 6" xfId="27013" xr:uid="{B5D18B1E-3EB4-401F-A08B-C5DB44669E92}"/>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2 2 2" xfId="25360" xr:uid="{559AB6DF-0E26-4422-96E8-019B3E988908}"/>
    <cellStyle name="Normal 2 4 5 2 2 6 2 2 3" xfId="16931" xr:uid="{92A142E0-C1B0-47D5-A13C-AFC4101FF724}"/>
    <cellStyle name="Normal 2 4 5 2 2 6 2 2 4" xfId="33788" xr:uid="{EBC477F7-0BB6-4F8C-881A-0A67F82C95B9}"/>
    <cellStyle name="Normal 2 4 5 2 2 6 2 3" xfId="21142" xr:uid="{E1EDE932-BB3B-4DCE-B925-F68E0CE93C36}"/>
    <cellStyle name="Normal 2 4 5 2 2 6 2 4" xfId="12713" xr:uid="{0401459D-75E3-4C07-B9BC-B024528E47B8}"/>
    <cellStyle name="Normal 2 4 5 2 2 6 2 5" xfId="29571" xr:uid="{8E804C00-A1FE-44C2-9FF7-D14E0874F6C2}"/>
    <cellStyle name="Normal 2 4 5 2 2 6 3" xfId="6351" xr:uid="{00000000-0005-0000-0000-00005B100000}"/>
    <cellStyle name="Normal 2 4 5 2 2 6 3 2" xfId="23215" xr:uid="{A69D99AE-CF2C-41A7-BD5B-2EB658BD224C}"/>
    <cellStyle name="Normal 2 4 5 2 2 6 3 3" xfId="14786" xr:uid="{29077186-D049-4F8A-9835-0A755264234B}"/>
    <cellStyle name="Normal 2 4 5 2 2 6 3 4" xfId="31643" xr:uid="{74550848-6D31-4422-9117-57E3233369E9}"/>
    <cellStyle name="Normal 2 4 5 2 2 6 4" xfId="18997" xr:uid="{79487CA3-2DA5-4CB3-840D-EFF7EDA096E3}"/>
    <cellStyle name="Normal 2 4 5 2 2 6 5" xfId="10568" xr:uid="{67C3F684-CA77-4AA8-A7A2-EDE0EDF349C2}"/>
    <cellStyle name="Normal 2 4 5 2 2 6 6" xfId="27426" xr:uid="{240603B8-5812-46D3-93D0-29291506F029}"/>
    <cellStyle name="Normal 2 4 5 2 2 7" xfId="2480" xr:uid="{00000000-0005-0000-0000-00005C100000}"/>
    <cellStyle name="Normal 2 4 5 2 2 7 2" xfId="6764" xr:uid="{00000000-0005-0000-0000-00005D100000}"/>
    <cellStyle name="Normal 2 4 5 2 2 7 2 2" xfId="23628" xr:uid="{89C335E3-75ED-4AA7-8EDE-8B765642BD65}"/>
    <cellStyle name="Normal 2 4 5 2 2 7 2 3" xfId="15199" xr:uid="{7CA0D204-A5F0-4FC9-8055-B30010CA65F5}"/>
    <cellStyle name="Normal 2 4 5 2 2 7 2 4" xfId="32056" xr:uid="{3924BAE1-0B80-4692-8D0F-9B626D92EC24}"/>
    <cellStyle name="Normal 2 4 5 2 2 7 3" xfId="19410" xr:uid="{C4F568FE-8A2A-4C66-8C35-9C97C2B0130E}"/>
    <cellStyle name="Normal 2 4 5 2 2 7 4" xfId="10981" xr:uid="{EA9A8F3A-8E53-4FDC-B02F-D28497D75B90}"/>
    <cellStyle name="Normal 2 4 5 2 2 7 5" xfId="27839" xr:uid="{BA55FC53-C514-43BF-90BE-6A485A5A477F}"/>
    <cellStyle name="Normal 2 4 5 2 2 8" xfId="4698" xr:uid="{00000000-0005-0000-0000-00005E100000}"/>
    <cellStyle name="Normal 2 4 5 2 2 8 2" xfId="21562" xr:uid="{A8CDA36B-4042-4C6F-937F-DB11A53F6B84}"/>
    <cellStyle name="Normal 2 4 5 2 2 8 3" xfId="13133" xr:uid="{3934C62B-61FB-46E5-889D-AF5C47EF88C4}"/>
    <cellStyle name="Normal 2 4 5 2 2 8 4" xfId="29990" xr:uid="{C03DFC7C-E9D3-4006-8021-6D08309C7950}"/>
    <cellStyle name="Normal 2 4 5 2 2 9" xfId="17344" xr:uid="{EB9F1D51-4EAB-4579-88B6-BC0AFBC67FAF}"/>
    <cellStyle name="Normal 2 4 5 2 3" xfId="307" xr:uid="{00000000-0005-0000-0000-00005F100000}"/>
    <cellStyle name="Normal 2 4 5 2 3 10" xfId="25775" xr:uid="{662128B9-6AE7-4B6D-8B3A-BBD28002BA63}"/>
    <cellStyle name="Normal 2 4 5 2 3 2" xfId="797" xr:uid="{00000000-0005-0000-0000-000060100000}"/>
    <cellStyle name="Normal 2 4 5 2 3 2 2" xfId="3036" xr:uid="{00000000-0005-0000-0000-000061100000}"/>
    <cellStyle name="Normal 2 4 5 2 3 2 2 2" xfId="7259" xr:uid="{00000000-0005-0000-0000-000062100000}"/>
    <cellStyle name="Normal 2 4 5 2 3 2 2 2 2" xfId="24123" xr:uid="{E4780E4F-2D85-405A-80BF-BDAAD025A132}"/>
    <cellStyle name="Normal 2 4 5 2 3 2 2 2 3" xfId="15694" xr:uid="{C402D9AB-AB77-408A-8830-3B36B3303BB6}"/>
    <cellStyle name="Normal 2 4 5 2 3 2 2 2 4" xfId="32551" xr:uid="{EABB567C-92A3-4DD4-862A-9DE04522C2C6}"/>
    <cellStyle name="Normal 2 4 5 2 3 2 2 3" xfId="19905" xr:uid="{863134D0-E772-4811-9D31-3442ACA9216C}"/>
    <cellStyle name="Normal 2 4 5 2 3 2 2 4" xfId="11476" xr:uid="{24E3388A-D5AC-4586-A359-C28F225280D3}"/>
    <cellStyle name="Normal 2 4 5 2 3 2 2 5" xfId="28334" xr:uid="{0E3DFBED-B018-4203-A3B2-919D0D331314}"/>
    <cellStyle name="Normal 2 4 5 2 3 2 3" xfId="5114" xr:uid="{00000000-0005-0000-0000-000063100000}"/>
    <cellStyle name="Normal 2 4 5 2 3 2 3 2" xfId="21978" xr:uid="{D980903D-AF9A-49C0-AC53-548FCD561399}"/>
    <cellStyle name="Normal 2 4 5 2 3 2 3 3" xfId="13549" xr:uid="{8DEBB43E-A907-4F7B-BB18-E5EB93F0F50E}"/>
    <cellStyle name="Normal 2 4 5 2 3 2 3 4" xfId="30406" xr:uid="{D996FF12-93C7-44CD-8BB3-61FB750D50E4}"/>
    <cellStyle name="Normal 2 4 5 2 3 2 4" xfId="17760" xr:uid="{70F38260-A6FA-4D8C-B770-82E326A0773A}"/>
    <cellStyle name="Normal 2 4 5 2 3 2 5" xfId="9331" xr:uid="{D68EE20B-43DE-4F0F-A66B-B69CDF1088D5}"/>
    <cellStyle name="Normal 2 4 5 2 3 2 6" xfId="26189" xr:uid="{F2C77815-FCE5-4889-B0C4-CAA14A827C0C}"/>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2 2 2" xfId="24536" xr:uid="{DD11C344-C23A-4314-9727-426B2E882B35}"/>
    <cellStyle name="Normal 2 4 5 2 3 3 2 2 3" xfId="16107" xr:uid="{FA8A9D26-F162-4160-80B0-C407399809E8}"/>
    <cellStyle name="Normal 2 4 5 2 3 3 2 2 4" xfId="32964" xr:uid="{8595C220-0EEF-475E-8A5A-9CF8C3CF142B}"/>
    <cellStyle name="Normal 2 4 5 2 3 3 2 3" xfId="20318" xr:uid="{565FFDCB-477B-4C29-AF96-62E8633B0067}"/>
    <cellStyle name="Normal 2 4 5 2 3 3 2 4" xfId="11889" xr:uid="{849A4349-3D0D-4075-A6AE-67BE11AEF3BE}"/>
    <cellStyle name="Normal 2 4 5 2 3 3 2 5" xfId="28747" xr:uid="{C151EC85-CF60-4693-94BC-C67E3B652A8E}"/>
    <cellStyle name="Normal 2 4 5 2 3 3 3" xfId="5527" xr:uid="{00000000-0005-0000-0000-000067100000}"/>
    <cellStyle name="Normal 2 4 5 2 3 3 3 2" xfId="22391" xr:uid="{664D7E20-7A33-4E69-BA15-6899F1268114}"/>
    <cellStyle name="Normal 2 4 5 2 3 3 3 3" xfId="13962" xr:uid="{96777659-264B-494C-AEAF-11E832C2270D}"/>
    <cellStyle name="Normal 2 4 5 2 3 3 3 4" xfId="30819" xr:uid="{E6AB893F-6AD2-4AAE-A300-9E6F4AB5C211}"/>
    <cellStyle name="Normal 2 4 5 2 3 3 4" xfId="18173" xr:uid="{3EBE0BB8-5DDB-4B57-BC14-A71732304E0C}"/>
    <cellStyle name="Normal 2 4 5 2 3 3 5" xfId="9744" xr:uid="{7073DDEB-2145-4D76-BDE9-DF142F13A940}"/>
    <cellStyle name="Normal 2 4 5 2 3 3 6" xfId="26602" xr:uid="{A3BF3ECE-D1DD-453E-AFFA-CF2B4FD5E6D3}"/>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2 2 2" xfId="24949" xr:uid="{7B7680A2-CFA9-47F9-A913-CD32929C453B}"/>
    <cellStyle name="Normal 2 4 5 2 3 4 2 2 3" xfId="16520" xr:uid="{7B015AC7-3EC3-4F95-9A7C-EBB8C212E9FC}"/>
    <cellStyle name="Normal 2 4 5 2 3 4 2 2 4" xfId="33377" xr:uid="{3EB31769-2221-4F56-A2F6-67FF8ABBBBE1}"/>
    <cellStyle name="Normal 2 4 5 2 3 4 2 3" xfId="20731" xr:uid="{9660007A-FE39-4B53-8C28-6F37D1426896}"/>
    <cellStyle name="Normal 2 4 5 2 3 4 2 4" xfId="12302" xr:uid="{7EA955CE-EC6B-4C34-8DF3-00C0EB93482E}"/>
    <cellStyle name="Normal 2 4 5 2 3 4 2 5" xfId="29160" xr:uid="{FC67BA56-D99F-45A1-BE52-78DE5355260F}"/>
    <cellStyle name="Normal 2 4 5 2 3 4 3" xfId="5940" xr:uid="{00000000-0005-0000-0000-00006B100000}"/>
    <cellStyle name="Normal 2 4 5 2 3 4 3 2" xfId="22804" xr:uid="{A0BB6D9C-4D94-4851-8730-0A0264EEE707}"/>
    <cellStyle name="Normal 2 4 5 2 3 4 3 3" xfId="14375" xr:uid="{D7FD94D2-695C-4AFF-968E-9A6488FC1F40}"/>
    <cellStyle name="Normal 2 4 5 2 3 4 3 4" xfId="31232" xr:uid="{3EBF13CA-3D85-4372-A1D6-8FE20002CED9}"/>
    <cellStyle name="Normal 2 4 5 2 3 4 4" xfId="18586" xr:uid="{58EC3F8A-7D5B-482D-9D12-643DDE75F4A6}"/>
    <cellStyle name="Normal 2 4 5 2 3 4 5" xfId="10157" xr:uid="{FA5DCBCA-FC01-40CD-BCAF-FDF3FC456DF0}"/>
    <cellStyle name="Normal 2 4 5 2 3 4 6" xfId="27015" xr:uid="{7042A616-36CC-4F8E-BA76-D5F8DDA9ACA2}"/>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2 2 2" xfId="25362" xr:uid="{E2508605-ACB9-4C8B-BD3C-7D29C97466E8}"/>
    <cellStyle name="Normal 2 4 5 2 3 5 2 2 3" xfId="16933" xr:uid="{EA951658-C246-4EB9-AA3C-DE34C96F0692}"/>
    <cellStyle name="Normal 2 4 5 2 3 5 2 2 4" xfId="33790" xr:uid="{19BC1D8E-9376-4075-BB9F-31BD43E37D30}"/>
    <cellStyle name="Normal 2 4 5 2 3 5 2 3" xfId="21144" xr:uid="{4F1B8A66-A4B8-44DC-9E98-F0F1859897A7}"/>
    <cellStyle name="Normal 2 4 5 2 3 5 2 4" xfId="12715" xr:uid="{F3CD8150-967F-46E6-8AB0-78857AE03E04}"/>
    <cellStyle name="Normal 2 4 5 2 3 5 2 5" xfId="29573" xr:uid="{BEFD5748-DC1E-494F-8872-836BEA727B64}"/>
    <cellStyle name="Normal 2 4 5 2 3 5 3" xfId="6353" xr:uid="{00000000-0005-0000-0000-00006F100000}"/>
    <cellStyle name="Normal 2 4 5 2 3 5 3 2" xfId="23217" xr:uid="{8CF9336F-9530-4B88-882B-B80D09DD8CDA}"/>
    <cellStyle name="Normal 2 4 5 2 3 5 3 3" xfId="14788" xr:uid="{12A17E01-4CE7-446D-BE6C-085D11F1028F}"/>
    <cellStyle name="Normal 2 4 5 2 3 5 3 4" xfId="31645" xr:uid="{A9AB8653-A579-416F-8EA9-7EB4EEF6AB92}"/>
    <cellStyle name="Normal 2 4 5 2 3 5 4" xfId="18999" xr:uid="{44541AE5-866A-4B12-BA93-03BCFBEA6C85}"/>
    <cellStyle name="Normal 2 4 5 2 3 5 5" xfId="10570" xr:uid="{49FBD591-70CB-4AB9-A979-47CF1020566D}"/>
    <cellStyle name="Normal 2 4 5 2 3 5 6" xfId="27428" xr:uid="{0CD6CEF2-23C2-43AA-83C2-C9F779C7EB19}"/>
    <cellStyle name="Normal 2 4 5 2 3 6" xfId="2482" xr:uid="{00000000-0005-0000-0000-000070100000}"/>
    <cellStyle name="Normal 2 4 5 2 3 6 2" xfId="6766" xr:uid="{00000000-0005-0000-0000-000071100000}"/>
    <cellStyle name="Normal 2 4 5 2 3 6 2 2" xfId="23630" xr:uid="{76112440-D375-4A7B-BEFF-53F2A58198CD}"/>
    <cellStyle name="Normal 2 4 5 2 3 6 2 3" xfId="15201" xr:uid="{FBAA40A7-D454-4C48-8F36-B361D135145B}"/>
    <cellStyle name="Normal 2 4 5 2 3 6 2 4" xfId="32058" xr:uid="{92205B95-3573-471F-A90B-2E6804321F80}"/>
    <cellStyle name="Normal 2 4 5 2 3 6 3" xfId="19412" xr:uid="{FCE73299-F292-4A55-B17D-EE9BA22A58DA}"/>
    <cellStyle name="Normal 2 4 5 2 3 6 4" xfId="10983" xr:uid="{B1697D32-B598-43AA-897A-90FA8AC25799}"/>
    <cellStyle name="Normal 2 4 5 2 3 6 5" xfId="27841" xr:uid="{6F2CB7EC-90D4-487F-8C38-101305478131}"/>
    <cellStyle name="Normal 2 4 5 2 3 7" xfId="4700" xr:uid="{00000000-0005-0000-0000-000072100000}"/>
    <cellStyle name="Normal 2 4 5 2 3 7 2" xfId="21564" xr:uid="{F78B6007-0108-4B09-A7DD-B3328E3E36BD}"/>
    <cellStyle name="Normal 2 4 5 2 3 7 3" xfId="13135" xr:uid="{94FB4D4C-B1CA-44B5-A25C-302C090119E5}"/>
    <cellStyle name="Normal 2 4 5 2 3 7 4" xfId="29992" xr:uid="{EE73DFB7-8676-49F3-9B85-48B7ED3445BB}"/>
    <cellStyle name="Normal 2 4 5 2 3 8" xfId="17346" xr:uid="{35252962-995D-41F3-9934-3991FAF05D31}"/>
    <cellStyle name="Normal 2 4 5 2 3 9" xfId="8917" xr:uid="{43A322B4-400C-4100-8AE8-79A8305743D0}"/>
    <cellStyle name="Normal 2 4 5 2 4" xfId="794" xr:uid="{00000000-0005-0000-0000-000073100000}"/>
    <cellStyle name="Normal 2 4 5 2 4 2" xfId="3033" xr:uid="{00000000-0005-0000-0000-000074100000}"/>
    <cellStyle name="Normal 2 4 5 2 4 2 2" xfId="7256" xr:uid="{00000000-0005-0000-0000-000075100000}"/>
    <cellStyle name="Normal 2 4 5 2 4 2 2 2" xfId="24120" xr:uid="{71662BE2-738F-4CE8-9FD2-6C03348DEB56}"/>
    <cellStyle name="Normal 2 4 5 2 4 2 2 3" xfId="15691" xr:uid="{1B820010-203C-4853-8374-55161848467A}"/>
    <cellStyle name="Normal 2 4 5 2 4 2 2 4" xfId="32548" xr:uid="{BC9BAD21-F0B8-4216-8DEB-0F23CFDCC266}"/>
    <cellStyle name="Normal 2 4 5 2 4 2 3" xfId="19902" xr:uid="{8235E5B1-601C-481E-B72A-30E565629E53}"/>
    <cellStyle name="Normal 2 4 5 2 4 2 4" xfId="11473" xr:uid="{CB06C8E9-31E2-4912-80FE-9440BCA93FC9}"/>
    <cellStyle name="Normal 2 4 5 2 4 2 5" xfId="28331" xr:uid="{1F98341D-25E0-4863-9230-8549DAF6A870}"/>
    <cellStyle name="Normal 2 4 5 2 4 3" xfId="5111" xr:uid="{00000000-0005-0000-0000-000076100000}"/>
    <cellStyle name="Normal 2 4 5 2 4 3 2" xfId="21975" xr:uid="{0B53BD5C-8F9D-4A41-9BA9-B6AFCF80EF38}"/>
    <cellStyle name="Normal 2 4 5 2 4 3 3" xfId="13546" xr:uid="{312961F2-49E3-475E-9E0C-6B8701BB43BC}"/>
    <cellStyle name="Normal 2 4 5 2 4 3 4" xfId="30403" xr:uid="{AD9450CC-D218-448C-B820-B3C33A011B5D}"/>
    <cellStyle name="Normal 2 4 5 2 4 4" xfId="17757" xr:uid="{88C07E5F-F917-45F7-AAAB-F33A866BDC9F}"/>
    <cellStyle name="Normal 2 4 5 2 4 5" xfId="9328" xr:uid="{79777DE5-5295-4467-8533-868C7BDD4FEF}"/>
    <cellStyle name="Normal 2 4 5 2 4 6" xfId="26186" xr:uid="{AE5A6EF3-DA1C-4CCF-9E95-F69ECE50428C}"/>
    <cellStyle name="Normal 2 4 5 2 5" xfId="1216" xr:uid="{00000000-0005-0000-0000-000077100000}"/>
    <cellStyle name="Normal 2 4 5 2 5 2" xfId="3446" xr:uid="{00000000-0005-0000-0000-000078100000}"/>
    <cellStyle name="Normal 2 4 5 2 5 2 2" xfId="7669" xr:uid="{00000000-0005-0000-0000-000079100000}"/>
    <cellStyle name="Normal 2 4 5 2 5 2 2 2" xfId="24533" xr:uid="{4273A588-3639-4A83-A909-97E5158D256A}"/>
    <cellStyle name="Normal 2 4 5 2 5 2 2 3" xfId="16104" xr:uid="{789BAF7B-AF2C-407F-ADCD-0FED1AAE1D87}"/>
    <cellStyle name="Normal 2 4 5 2 5 2 2 4" xfId="32961" xr:uid="{BB33DF83-5624-4641-AFC8-95881B7A2F3A}"/>
    <cellStyle name="Normal 2 4 5 2 5 2 3" xfId="20315" xr:uid="{54C43631-4395-4579-A9BB-CA927E34EBDB}"/>
    <cellStyle name="Normal 2 4 5 2 5 2 4" xfId="11886" xr:uid="{3C4B6339-0F22-4909-8CC1-BF6137E1D95C}"/>
    <cellStyle name="Normal 2 4 5 2 5 2 5" xfId="28744" xr:uid="{6323DF55-98C4-42EA-9FFD-08A7286094D1}"/>
    <cellStyle name="Normal 2 4 5 2 5 3" xfId="5524" xr:uid="{00000000-0005-0000-0000-00007A100000}"/>
    <cellStyle name="Normal 2 4 5 2 5 3 2" xfId="22388" xr:uid="{E39B2D3C-58B7-4B1E-8538-2E4B05BA25EB}"/>
    <cellStyle name="Normal 2 4 5 2 5 3 3" xfId="13959" xr:uid="{683BA5BA-3BB8-4FBC-B942-5EC39234C7CE}"/>
    <cellStyle name="Normal 2 4 5 2 5 3 4" xfId="30816" xr:uid="{61E13523-C900-45BB-A9F2-524302B39972}"/>
    <cellStyle name="Normal 2 4 5 2 5 4" xfId="18170" xr:uid="{A10EE7FB-BA89-4189-B6CB-20D290E3F2D0}"/>
    <cellStyle name="Normal 2 4 5 2 5 5" xfId="9741" xr:uid="{0E369BB9-0C3E-48A8-BF34-C77C9001C64B}"/>
    <cellStyle name="Normal 2 4 5 2 5 6" xfId="26599" xr:uid="{163FB07E-2376-421D-9552-3E3BA32DA36C}"/>
    <cellStyle name="Normal 2 4 5 2 6" xfId="1629" xr:uid="{00000000-0005-0000-0000-00007B100000}"/>
    <cellStyle name="Normal 2 4 5 2 6 2" xfId="3859" xr:uid="{00000000-0005-0000-0000-00007C100000}"/>
    <cellStyle name="Normal 2 4 5 2 6 2 2" xfId="8082" xr:uid="{00000000-0005-0000-0000-00007D100000}"/>
    <cellStyle name="Normal 2 4 5 2 6 2 2 2" xfId="24946" xr:uid="{623D2AFC-0C7C-43CF-BAC5-CA9B0A518117}"/>
    <cellStyle name="Normal 2 4 5 2 6 2 2 3" xfId="16517" xr:uid="{67F58B2B-F011-4B6B-94D6-99C89997996E}"/>
    <cellStyle name="Normal 2 4 5 2 6 2 2 4" xfId="33374" xr:uid="{798E4D78-6333-41D2-933E-0C4F9EAD1C22}"/>
    <cellStyle name="Normal 2 4 5 2 6 2 3" xfId="20728" xr:uid="{1AD05BC1-A71B-4B35-A509-242C05F4A2B0}"/>
    <cellStyle name="Normal 2 4 5 2 6 2 4" xfId="12299" xr:uid="{9C193D7B-9D5D-44F7-8CD5-0A04D7C22E1C}"/>
    <cellStyle name="Normal 2 4 5 2 6 2 5" xfId="29157" xr:uid="{84FDF0CE-BE51-4F68-A306-2B2EB3F0EB69}"/>
    <cellStyle name="Normal 2 4 5 2 6 3" xfId="5937" xr:uid="{00000000-0005-0000-0000-00007E100000}"/>
    <cellStyle name="Normal 2 4 5 2 6 3 2" xfId="22801" xr:uid="{D49D07AE-F4A6-4701-B4CF-0D473B4D966D}"/>
    <cellStyle name="Normal 2 4 5 2 6 3 3" xfId="14372" xr:uid="{733CF5C4-4F68-47DF-976E-53A19AF75393}"/>
    <cellStyle name="Normal 2 4 5 2 6 3 4" xfId="31229" xr:uid="{EB67BDC0-481F-41B9-9E24-0F64B19AD1E8}"/>
    <cellStyle name="Normal 2 4 5 2 6 4" xfId="18583" xr:uid="{776EE21F-DF02-4180-847B-8BD07393B20C}"/>
    <cellStyle name="Normal 2 4 5 2 6 5" xfId="10154" xr:uid="{222F01F3-28E3-4F37-833D-905F87966510}"/>
    <cellStyle name="Normal 2 4 5 2 6 6" xfId="27012" xr:uid="{D759DD56-079D-42E8-973C-CC58E2775B28}"/>
    <cellStyle name="Normal 2 4 5 2 7" xfId="2043" xr:uid="{00000000-0005-0000-0000-00007F100000}"/>
    <cellStyle name="Normal 2 4 5 2 7 2" xfId="4272" xr:uid="{00000000-0005-0000-0000-000080100000}"/>
    <cellStyle name="Normal 2 4 5 2 7 2 2" xfId="8495" xr:uid="{00000000-0005-0000-0000-000081100000}"/>
    <cellStyle name="Normal 2 4 5 2 7 2 2 2" xfId="25359" xr:uid="{D45D61E3-2ED6-42D2-93C1-6DF843D4DE43}"/>
    <cellStyle name="Normal 2 4 5 2 7 2 2 3" xfId="16930" xr:uid="{09DDE2A1-4D14-45FF-BC37-F17852EB139B}"/>
    <cellStyle name="Normal 2 4 5 2 7 2 2 4" xfId="33787" xr:uid="{70C2AC83-87C8-446E-9B94-E1E44F65AC58}"/>
    <cellStyle name="Normal 2 4 5 2 7 2 3" xfId="21141" xr:uid="{D7840645-26E1-401B-B443-11C81B878AAB}"/>
    <cellStyle name="Normal 2 4 5 2 7 2 4" xfId="12712" xr:uid="{AC771757-A654-475C-A716-BBB3796D292F}"/>
    <cellStyle name="Normal 2 4 5 2 7 2 5" xfId="29570" xr:uid="{8A2C3C07-FA20-4E1D-BF67-D0B58032CD61}"/>
    <cellStyle name="Normal 2 4 5 2 7 3" xfId="6350" xr:uid="{00000000-0005-0000-0000-000082100000}"/>
    <cellStyle name="Normal 2 4 5 2 7 3 2" xfId="23214" xr:uid="{BEE47019-B5F8-4F18-BD4B-BF8A2B077921}"/>
    <cellStyle name="Normal 2 4 5 2 7 3 3" xfId="14785" xr:uid="{82605053-F5F6-4BAA-A60B-E4C04DDC7988}"/>
    <cellStyle name="Normal 2 4 5 2 7 3 4" xfId="31642" xr:uid="{E10E80DF-8757-4D5A-806A-ED471EBDB754}"/>
    <cellStyle name="Normal 2 4 5 2 7 4" xfId="18996" xr:uid="{213889C3-1B95-4B0D-AA3C-9BC4FC6B8292}"/>
    <cellStyle name="Normal 2 4 5 2 7 5" xfId="10567" xr:uid="{D79DCD80-71E9-4B50-A1E6-F5FD30EF5137}"/>
    <cellStyle name="Normal 2 4 5 2 7 6" xfId="27425" xr:uid="{35557AFF-078E-46EC-95A7-0D1FA8CF9219}"/>
    <cellStyle name="Normal 2 4 5 2 8" xfId="2479" xr:uid="{00000000-0005-0000-0000-000083100000}"/>
    <cellStyle name="Normal 2 4 5 2 8 2" xfId="6763" xr:uid="{00000000-0005-0000-0000-000084100000}"/>
    <cellStyle name="Normal 2 4 5 2 8 2 2" xfId="23627" xr:uid="{DD6B5007-0223-4128-892C-5C1B888FFF02}"/>
    <cellStyle name="Normal 2 4 5 2 8 2 3" xfId="15198" xr:uid="{EBEA277C-9B5F-4CD3-B236-9ECF7E9241E4}"/>
    <cellStyle name="Normal 2 4 5 2 8 2 4" xfId="32055" xr:uid="{7D99263F-2938-45EC-B73E-A8937D3E649D}"/>
    <cellStyle name="Normal 2 4 5 2 8 3" xfId="19409" xr:uid="{7736D661-53A4-493D-91BE-955EA8268CC8}"/>
    <cellStyle name="Normal 2 4 5 2 8 4" xfId="10980" xr:uid="{5ACE1F27-A477-4F09-B3A2-1781B550DB99}"/>
    <cellStyle name="Normal 2 4 5 2 8 5" xfId="27838" xr:uid="{3D53145F-AA73-482D-9D47-A01D9312F5E1}"/>
    <cellStyle name="Normal 2 4 5 2 9" xfId="4697" xr:uid="{00000000-0005-0000-0000-000085100000}"/>
    <cellStyle name="Normal 2 4 5 2 9 2" xfId="21561" xr:uid="{1313E368-BA01-4057-A4D8-B824BF179199}"/>
    <cellStyle name="Normal 2 4 5 2 9 3" xfId="13132" xr:uid="{A379BFD6-2BFA-4CBF-B7AC-B884BC8DE2D5}"/>
    <cellStyle name="Normal 2 4 5 2 9 4" xfId="29989" xr:uid="{71C21021-022C-472C-BF40-6119FB120821}"/>
    <cellStyle name="Normal 2 4 5 3" xfId="308" xr:uid="{00000000-0005-0000-0000-000086100000}"/>
    <cellStyle name="Normal 2 4 5 3 10" xfId="8918" xr:uid="{DCF8B4EB-C939-4736-ADD0-9F47F47D1F12}"/>
    <cellStyle name="Normal 2 4 5 3 11" xfId="25776" xr:uid="{7A7EC661-B265-4E4B-85CD-5DD494394D30}"/>
    <cellStyle name="Normal 2 4 5 3 2" xfId="309" xr:uid="{00000000-0005-0000-0000-000087100000}"/>
    <cellStyle name="Normal 2 4 5 3 2 10" xfId="25777" xr:uid="{0DCBE69D-4F1B-40A7-9A04-2143A42BDC11}"/>
    <cellStyle name="Normal 2 4 5 3 2 2" xfId="799" xr:uid="{00000000-0005-0000-0000-000088100000}"/>
    <cellStyle name="Normal 2 4 5 3 2 2 2" xfId="3038" xr:uid="{00000000-0005-0000-0000-000089100000}"/>
    <cellStyle name="Normal 2 4 5 3 2 2 2 2" xfId="7261" xr:uid="{00000000-0005-0000-0000-00008A100000}"/>
    <cellStyle name="Normal 2 4 5 3 2 2 2 2 2" xfId="24125" xr:uid="{7877A2C4-E12A-4A2E-8FB1-C35ECDED177F}"/>
    <cellStyle name="Normal 2 4 5 3 2 2 2 2 3" xfId="15696" xr:uid="{9DA4540C-2B3B-4E94-94C6-0C3B88A175B0}"/>
    <cellStyle name="Normal 2 4 5 3 2 2 2 2 4" xfId="32553" xr:uid="{33830213-B737-4372-9CC5-62B5589AA279}"/>
    <cellStyle name="Normal 2 4 5 3 2 2 2 3" xfId="19907" xr:uid="{504008EE-6456-4103-8ACA-C0890D8C8EC6}"/>
    <cellStyle name="Normal 2 4 5 3 2 2 2 4" xfId="11478" xr:uid="{AF6BEE30-648F-4874-9AF9-FDC1EC9A7B2A}"/>
    <cellStyle name="Normal 2 4 5 3 2 2 2 5" xfId="28336" xr:uid="{052E5129-5679-41AB-B79F-3DF141D5AE73}"/>
    <cellStyle name="Normal 2 4 5 3 2 2 3" xfId="5116" xr:uid="{00000000-0005-0000-0000-00008B100000}"/>
    <cellStyle name="Normal 2 4 5 3 2 2 3 2" xfId="21980" xr:uid="{B1ED19A1-4A03-4009-BEF6-75F5A5CBB21C}"/>
    <cellStyle name="Normal 2 4 5 3 2 2 3 3" xfId="13551" xr:uid="{5B0F9E4C-5459-434F-AD44-657B8E96D28D}"/>
    <cellStyle name="Normal 2 4 5 3 2 2 3 4" xfId="30408" xr:uid="{40A36AF0-1C38-4FAD-B501-3E85F6C53BAA}"/>
    <cellStyle name="Normal 2 4 5 3 2 2 4" xfId="17762" xr:uid="{DC28EE8F-7909-44CB-8A30-6FA16A095D90}"/>
    <cellStyle name="Normal 2 4 5 3 2 2 5" xfId="9333" xr:uid="{79314762-D185-46BF-8570-3C862A79585D}"/>
    <cellStyle name="Normal 2 4 5 3 2 2 6" xfId="26191" xr:uid="{D238915E-B18F-42B1-AB3A-FFC44C3E9F25}"/>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2 2 2" xfId="24538" xr:uid="{AA23E3C9-497B-46FB-93E6-9F2F348F9469}"/>
    <cellStyle name="Normal 2 4 5 3 2 3 2 2 3" xfId="16109" xr:uid="{1311629F-6E0E-4507-80FC-7D08728FAB18}"/>
    <cellStyle name="Normal 2 4 5 3 2 3 2 2 4" xfId="32966" xr:uid="{770CA87C-5E4B-4B07-976D-6ED982CD0C51}"/>
    <cellStyle name="Normal 2 4 5 3 2 3 2 3" xfId="20320" xr:uid="{3647B6C4-B21F-4283-A589-C0F416AD8952}"/>
    <cellStyle name="Normal 2 4 5 3 2 3 2 4" xfId="11891" xr:uid="{B335E4D8-9BBA-4B59-9E95-8F298B8F3D9A}"/>
    <cellStyle name="Normal 2 4 5 3 2 3 2 5" xfId="28749" xr:uid="{3D50A11B-5F8A-4015-B768-C8BD0548DDD1}"/>
    <cellStyle name="Normal 2 4 5 3 2 3 3" xfId="5529" xr:uid="{00000000-0005-0000-0000-00008F100000}"/>
    <cellStyle name="Normal 2 4 5 3 2 3 3 2" xfId="22393" xr:uid="{AE5CB8ED-935B-4A86-A312-B25969795372}"/>
    <cellStyle name="Normal 2 4 5 3 2 3 3 3" xfId="13964" xr:uid="{1E3D4C90-3C9F-4EBF-9BCC-85A6A670413A}"/>
    <cellStyle name="Normal 2 4 5 3 2 3 3 4" xfId="30821" xr:uid="{2E4B1AC5-166A-4261-857A-B4819D47400D}"/>
    <cellStyle name="Normal 2 4 5 3 2 3 4" xfId="18175" xr:uid="{0508A25C-6CCE-4F59-87FF-ADEB7CB300B0}"/>
    <cellStyle name="Normal 2 4 5 3 2 3 5" xfId="9746" xr:uid="{DF94B05C-AA77-4BAC-9B31-1081CF00FC59}"/>
    <cellStyle name="Normal 2 4 5 3 2 3 6" xfId="26604" xr:uid="{16D7B9A9-2EB6-4ED9-BEC7-71976465EAC5}"/>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2 2 2" xfId="24951" xr:uid="{C81B07D2-71BB-4D99-B3F6-2A28852F9BA2}"/>
    <cellStyle name="Normal 2 4 5 3 2 4 2 2 3" xfId="16522" xr:uid="{62D91A33-C80F-46F6-A84C-76790D8969EE}"/>
    <cellStyle name="Normal 2 4 5 3 2 4 2 2 4" xfId="33379" xr:uid="{258120D4-CA6F-4731-84A2-42F270D946D4}"/>
    <cellStyle name="Normal 2 4 5 3 2 4 2 3" xfId="20733" xr:uid="{AC7AD275-73FE-4DF9-939C-F06F40B1A017}"/>
    <cellStyle name="Normal 2 4 5 3 2 4 2 4" xfId="12304" xr:uid="{6A7FAB15-0D55-4A52-9589-69E7052F7B14}"/>
    <cellStyle name="Normal 2 4 5 3 2 4 2 5" xfId="29162" xr:uid="{AEBBBF73-2F99-455F-BC90-3E3E12A514DD}"/>
    <cellStyle name="Normal 2 4 5 3 2 4 3" xfId="5942" xr:uid="{00000000-0005-0000-0000-000093100000}"/>
    <cellStyle name="Normal 2 4 5 3 2 4 3 2" xfId="22806" xr:uid="{8D5E0035-E95B-40B4-9F76-834A6612B0AB}"/>
    <cellStyle name="Normal 2 4 5 3 2 4 3 3" xfId="14377" xr:uid="{3891D6F3-87E8-4B9F-B80A-0BABDEC3FB41}"/>
    <cellStyle name="Normal 2 4 5 3 2 4 3 4" xfId="31234" xr:uid="{F834E29B-29F9-46BE-A7E6-653036C39A87}"/>
    <cellStyle name="Normal 2 4 5 3 2 4 4" xfId="18588" xr:uid="{BEA4CB54-0559-4425-B588-BE49887B01BF}"/>
    <cellStyle name="Normal 2 4 5 3 2 4 5" xfId="10159" xr:uid="{12996D89-7ACD-4E43-B772-4E701C256137}"/>
    <cellStyle name="Normal 2 4 5 3 2 4 6" xfId="27017" xr:uid="{D89B5F28-D1A6-4E92-BD06-901A41CDC0DB}"/>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2 2 2" xfId="25364" xr:uid="{1CA99290-29A0-41D5-81F9-A70AB413B5B6}"/>
    <cellStyle name="Normal 2 4 5 3 2 5 2 2 3" xfId="16935" xr:uid="{4A495A5E-00CB-435F-AE02-F86F089BF840}"/>
    <cellStyle name="Normal 2 4 5 3 2 5 2 2 4" xfId="33792" xr:uid="{83391368-45EF-4B0F-A3D9-1B8081F569D5}"/>
    <cellStyle name="Normal 2 4 5 3 2 5 2 3" xfId="21146" xr:uid="{D2292612-55FF-4402-95E3-F67919EB5A3D}"/>
    <cellStyle name="Normal 2 4 5 3 2 5 2 4" xfId="12717" xr:uid="{0A7F09CB-51DF-4BDB-84D7-8CD09C14471C}"/>
    <cellStyle name="Normal 2 4 5 3 2 5 2 5" xfId="29575" xr:uid="{3BAE1312-1CA4-4CCB-864C-9DD84384DEE2}"/>
    <cellStyle name="Normal 2 4 5 3 2 5 3" xfId="6355" xr:uid="{00000000-0005-0000-0000-000097100000}"/>
    <cellStyle name="Normal 2 4 5 3 2 5 3 2" xfId="23219" xr:uid="{88256A5C-723C-4970-A498-FE037AD01A52}"/>
    <cellStyle name="Normal 2 4 5 3 2 5 3 3" xfId="14790" xr:uid="{8111E792-6731-47EE-B9F1-408FA548961D}"/>
    <cellStyle name="Normal 2 4 5 3 2 5 3 4" xfId="31647" xr:uid="{C58F4FF3-7CBD-4CBC-92FB-36BEBC4ACC34}"/>
    <cellStyle name="Normal 2 4 5 3 2 5 4" xfId="19001" xr:uid="{F13E9125-D37E-4524-810C-0ACABEAF36FA}"/>
    <cellStyle name="Normal 2 4 5 3 2 5 5" xfId="10572" xr:uid="{38F59838-7DF6-4AAE-BA43-40951981AE92}"/>
    <cellStyle name="Normal 2 4 5 3 2 5 6" xfId="27430" xr:uid="{DC54FD29-D242-458D-A532-AEDCE3AA8EB1}"/>
    <cellStyle name="Normal 2 4 5 3 2 6" xfId="2484" xr:uid="{00000000-0005-0000-0000-000098100000}"/>
    <cellStyle name="Normal 2 4 5 3 2 6 2" xfId="6768" xr:uid="{00000000-0005-0000-0000-000099100000}"/>
    <cellStyle name="Normal 2 4 5 3 2 6 2 2" xfId="23632" xr:uid="{FB2FF544-F542-4AD9-BF4F-0E73A98F974D}"/>
    <cellStyle name="Normal 2 4 5 3 2 6 2 3" xfId="15203" xr:uid="{7FA5DDBE-EBAA-4BD4-B4DD-23215C10577E}"/>
    <cellStyle name="Normal 2 4 5 3 2 6 2 4" xfId="32060" xr:uid="{BD2A42FA-8807-4144-A84D-021898AD8F50}"/>
    <cellStyle name="Normal 2 4 5 3 2 6 3" xfId="19414" xr:uid="{45718FAA-6C78-4983-8A53-724BACB12691}"/>
    <cellStyle name="Normal 2 4 5 3 2 6 4" xfId="10985" xr:uid="{FB372DED-E7F1-4D92-881D-7931DAD839FB}"/>
    <cellStyle name="Normal 2 4 5 3 2 6 5" xfId="27843" xr:uid="{2FA2FD76-BD3A-4E82-8374-72F31805D530}"/>
    <cellStyle name="Normal 2 4 5 3 2 7" xfId="4702" xr:uid="{00000000-0005-0000-0000-00009A100000}"/>
    <cellStyle name="Normal 2 4 5 3 2 7 2" xfId="21566" xr:uid="{EC986C0B-96CB-4554-A9B0-4C1F1860EFA7}"/>
    <cellStyle name="Normal 2 4 5 3 2 7 3" xfId="13137" xr:uid="{6A3BFB57-836E-4D26-9F62-73311465A739}"/>
    <cellStyle name="Normal 2 4 5 3 2 7 4" xfId="29994" xr:uid="{A690F994-08C0-44A2-8C42-E5ECD2281C7B}"/>
    <cellStyle name="Normal 2 4 5 3 2 8" xfId="17348" xr:uid="{337BB36E-06AA-498A-9F2B-1F385865C456}"/>
    <cellStyle name="Normal 2 4 5 3 2 9" xfId="8919" xr:uid="{9497F9AB-EE28-426B-BDCD-04E2259223ED}"/>
    <cellStyle name="Normal 2 4 5 3 3" xfId="798" xr:uid="{00000000-0005-0000-0000-00009B100000}"/>
    <cellStyle name="Normal 2 4 5 3 3 2" xfId="3037" xr:uid="{00000000-0005-0000-0000-00009C100000}"/>
    <cellStyle name="Normal 2 4 5 3 3 2 2" xfId="7260" xr:uid="{00000000-0005-0000-0000-00009D100000}"/>
    <cellStyle name="Normal 2 4 5 3 3 2 2 2" xfId="24124" xr:uid="{9E6A9E31-4197-409C-9FF8-3CF6628C04DF}"/>
    <cellStyle name="Normal 2 4 5 3 3 2 2 3" xfId="15695" xr:uid="{9824CE24-5803-4FBA-B342-37E3DFE1BF49}"/>
    <cellStyle name="Normal 2 4 5 3 3 2 2 4" xfId="32552" xr:uid="{6B8EB325-3457-45F5-96FD-51DE25FEC987}"/>
    <cellStyle name="Normal 2 4 5 3 3 2 3" xfId="19906" xr:uid="{59F28E18-E482-43D9-B33B-9F9CB27C41F6}"/>
    <cellStyle name="Normal 2 4 5 3 3 2 4" xfId="11477" xr:uid="{6C0303ED-E540-4273-98CC-BAC336E55323}"/>
    <cellStyle name="Normal 2 4 5 3 3 2 5" xfId="28335" xr:uid="{A5E4E7F1-92FE-4099-B8AC-16AE48A83EF6}"/>
    <cellStyle name="Normal 2 4 5 3 3 3" xfId="5115" xr:uid="{00000000-0005-0000-0000-00009E100000}"/>
    <cellStyle name="Normal 2 4 5 3 3 3 2" xfId="21979" xr:uid="{1C9858D6-379C-4185-932C-842F51A770EC}"/>
    <cellStyle name="Normal 2 4 5 3 3 3 3" xfId="13550" xr:uid="{D73EDB3A-CDDD-4FC6-8C70-E3C50E0DD647}"/>
    <cellStyle name="Normal 2 4 5 3 3 3 4" xfId="30407" xr:uid="{B5E02B09-C4A8-42B7-BC4E-811DFFD08352}"/>
    <cellStyle name="Normal 2 4 5 3 3 4" xfId="17761" xr:uid="{178511F1-F562-42DF-93BE-0ECF99C1A4DA}"/>
    <cellStyle name="Normal 2 4 5 3 3 5" xfId="9332" xr:uid="{DCEFA19F-8CFC-4FCB-BDE8-BDDDC7327500}"/>
    <cellStyle name="Normal 2 4 5 3 3 6" xfId="26190" xr:uid="{EA6A86CF-532C-4B65-AC5E-2FCE2B655E5F}"/>
    <cellStyle name="Normal 2 4 5 3 4" xfId="1220" xr:uid="{00000000-0005-0000-0000-00009F100000}"/>
    <cellStyle name="Normal 2 4 5 3 4 2" xfId="3450" xr:uid="{00000000-0005-0000-0000-0000A0100000}"/>
    <cellStyle name="Normal 2 4 5 3 4 2 2" xfId="7673" xr:uid="{00000000-0005-0000-0000-0000A1100000}"/>
    <cellStyle name="Normal 2 4 5 3 4 2 2 2" xfId="24537" xr:uid="{C4184358-A750-4284-BBB9-8DD9A533AA63}"/>
    <cellStyle name="Normal 2 4 5 3 4 2 2 3" xfId="16108" xr:uid="{C1AC8C04-D563-486F-A831-D6C3AE95C23A}"/>
    <cellStyle name="Normal 2 4 5 3 4 2 2 4" xfId="32965" xr:uid="{451D3DD8-6753-432E-8E7F-54A595C379AA}"/>
    <cellStyle name="Normal 2 4 5 3 4 2 3" xfId="20319" xr:uid="{8FDE7BD4-021A-46A5-BE2E-9EF88500A4B3}"/>
    <cellStyle name="Normal 2 4 5 3 4 2 4" xfId="11890" xr:uid="{BFE83CBC-E322-45DE-8D58-AC32E6C7DD1A}"/>
    <cellStyle name="Normal 2 4 5 3 4 2 5" xfId="28748" xr:uid="{D39A8B34-B95C-4313-A559-8D8667A62615}"/>
    <cellStyle name="Normal 2 4 5 3 4 3" xfId="5528" xr:uid="{00000000-0005-0000-0000-0000A2100000}"/>
    <cellStyle name="Normal 2 4 5 3 4 3 2" xfId="22392" xr:uid="{32C9982A-E20D-49D7-854F-A570FF05C2D5}"/>
    <cellStyle name="Normal 2 4 5 3 4 3 3" xfId="13963" xr:uid="{C0DCC377-2C14-4B76-A728-CF9FB2AAFCC1}"/>
    <cellStyle name="Normal 2 4 5 3 4 3 4" xfId="30820" xr:uid="{15CD1766-9132-4F8C-9E49-70CA0A6F7BF5}"/>
    <cellStyle name="Normal 2 4 5 3 4 4" xfId="18174" xr:uid="{F9F4F2DC-974B-4CEF-868B-874E4962672A}"/>
    <cellStyle name="Normal 2 4 5 3 4 5" xfId="9745" xr:uid="{B42054C3-DE14-4D95-B14C-EF208FDCD9A3}"/>
    <cellStyle name="Normal 2 4 5 3 4 6" xfId="26603" xr:uid="{C004476D-0D7B-49CA-A3C6-4DED53C5BDE5}"/>
    <cellStyle name="Normal 2 4 5 3 5" xfId="1633" xr:uid="{00000000-0005-0000-0000-0000A3100000}"/>
    <cellStyle name="Normal 2 4 5 3 5 2" xfId="3863" xr:uid="{00000000-0005-0000-0000-0000A4100000}"/>
    <cellStyle name="Normal 2 4 5 3 5 2 2" xfId="8086" xr:uid="{00000000-0005-0000-0000-0000A5100000}"/>
    <cellStyle name="Normal 2 4 5 3 5 2 2 2" xfId="24950" xr:uid="{9ADE23C7-4B9C-419E-8680-6C4AC03E59B9}"/>
    <cellStyle name="Normal 2 4 5 3 5 2 2 3" xfId="16521" xr:uid="{26D849C9-3919-4AD6-A735-4631BC5FD81F}"/>
    <cellStyle name="Normal 2 4 5 3 5 2 2 4" xfId="33378" xr:uid="{87C7C1F6-59DA-452B-9EBD-6596EB983C5C}"/>
    <cellStyle name="Normal 2 4 5 3 5 2 3" xfId="20732" xr:uid="{50E29A64-A513-4FDB-B532-3CF0D53A7D07}"/>
    <cellStyle name="Normal 2 4 5 3 5 2 4" xfId="12303" xr:uid="{F7B735DE-2276-4447-8326-8ECB36F8EFBA}"/>
    <cellStyle name="Normal 2 4 5 3 5 2 5" xfId="29161" xr:uid="{10C1DDB3-B650-45AE-B847-E821E62AAEA2}"/>
    <cellStyle name="Normal 2 4 5 3 5 3" xfId="5941" xr:uid="{00000000-0005-0000-0000-0000A6100000}"/>
    <cellStyle name="Normal 2 4 5 3 5 3 2" xfId="22805" xr:uid="{8A6495C1-DD69-4E84-8FDC-C30F50D566C7}"/>
    <cellStyle name="Normal 2 4 5 3 5 3 3" xfId="14376" xr:uid="{507D7F63-1A46-4D37-AE93-A80BB653F81C}"/>
    <cellStyle name="Normal 2 4 5 3 5 3 4" xfId="31233" xr:uid="{B63933E3-FBE9-4D3E-8141-631298B82929}"/>
    <cellStyle name="Normal 2 4 5 3 5 4" xfId="18587" xr:uid="{96987BBB-FCE0-4ABF-993C-37B4891ED83B}"/>
    <cellStyle name="Normal 2 4 5 3 5 5" xfId="10158" xr:uid="{B90208A5-737E-4C19-BB7F-92EF74990418}"/>
    <cellStyle name="Normal 2 4 5 3 5 6" xfId="27016" xr:uid="{81ABAD21-477B-43A4-AE63-0DD9EA5A5B20}"/>
    <cellStyle name="Normal 2 4 5 3 6" xfId="2047" xr:uid="{00000000-0005-0000-0000-0000A7100000}"/>
    <cellStyle name="Normal 2 4 5 3 6 2" xfId="4276" xr:uid="{00000000-0005-0000-0000-0000A8100000}"/>
    <cellStyle name="Normal 2 4 5 3 6 2 2" xfId="8499" xr:uid="{00000000-0005-0000-0000-0000A9100000}"/>
    <cellStyle name="Normal 2 4 5 3 6 2 2 2" xfId="25363" xr:uid="{A1F570FF-56C1-4817-9688-3C5349E23C61}"/>
    <cellStyle name="Normal 2 4 5 3 6 2 2 3" xfId="16934" xr:uid="{704616EE-0644-41C7-9153-47A00C19C105}"/>
    <cellStyle name="Normal 2 4 5 3 6 2 2 4" xfId="33791" xr:uid="{5980F72F-F949-418A-B520-EB1A6994691F}"/>
    <cellStyle name="Normal 2 4 5 3 6 2 3" xfId="21145" xr:uid="{93DBA16F-ADC3-4296-B2FE-D1085BC74058}"/>
    <cellStyle name="Normal 2 4 5 3 6 2 4" xfId="12716" xr:uid="{802C177A-B34F-412D-A820-6E7F44C8C12F}"/>
    <cellStyle name="Normal 2 4 5 3 6 2 5" xfId="29574" xr:uid="{22F58A7A-54A3-4FDF-BD23-6EC050A91AB7}"/>
    <cellStyle name="Normal 2 4 5 3 6 3" xfId="6354" xr:uid="{00000000-0005-0000-0000-0000AA100000}"/>
    <cellStyle name="Normal 2 4 5 3 6 3 2" xfId="23218" xr:uid="{08B72CD8-4292-4E97-82A8-D2EFAD9F97C8}"/>
    <cellStyle name="Normal 2 4 5 3 6 3 3" xfId="14789" xr:uid="{EE476453-F4DC-4FC5-A097-52FB1B9D3745}"/>
    <cellStyle name="Normal 2 4 5 3 6 3 4" xfId="31646" xr:uid="{42CF981A-3B60-4ED8-83C7-8F621EF8037F}"/>
    <cellStyle name="Normal 2 4 5 3 6 4" xfId="19000" xr:uid="{EF7DFA63-9C0D-4EED-9238-58FB0BA82543}"/>
    <cellStyle name="Normal 2 4 5 3 6 5" xfId="10571" xr:uid="{2DC51C59-6D86-4D48-86B4-A1FA0B103F00}"/>
    <cellStyle name="Normal 2 4 5 3 6 6" xfId="27429" xr:uid="{13F1239F-0B40-4A3E-A259-B546718032CF}"/>
    <cellStyle name="Normal 2 4 5 3 7" xfId="2483" xr:uid="{00000000-0005-0000-0000-0000AB100000}"/>
    <cellStyle name="Normal 2 4 5 3 7 2" xfId="6767" xr:uid="{00000000-0005-0000-0000-0000AC100000}"/>
    <cellStyle name="Normal 2 4 5 3 7 2 2" xfId="23631" xr:uid="{BFB7C50F-D485-40C7-8229-C9D2577B168F}"/>
    <cellStyle name="Normal 2 4 5 3 7 2 3" xfId="15202" xr:uid="{2B67E027-3310-4F9F-8D1B-1EF95A477206}"/>
    <cellStyle name="Normal 2 4 5 3 7 2 4" xfId="32059" xr:uid="{BCBAB100-9056-410A-AE29-212F98FB9CFC}"/>
    <cellStyle name="Normal 2 4 5 3 7 3" xfId="19413" xr:uid="{385E5FAB-DCD0-4D1F-8908-E351774E456C}"/>
    <cellStyle name="Normal 2 4 5 3 7 4" xfId="10984" xr:uid="{CC53A5DF-70DA-4795-B5AD-2C0B10CDA6C8}"/>
    <cellStyle name="Normal 2 4 5 3 7 5" xfId="27842" xr:uid="{ECFCFE39-0A3E-4E3B-88DA-1D392CB3CBFC}"/>
    <cellStyle name="Normal 2 4 5 3 8" xfId="4701" xr:uid="{00000000-0005-0000-0000-0000AD100000}"/>
    <cellStyle name="Normal 2 4 5 3 8 2" xfId="21565" xr:uid="{DBC6E0F1-3868-4A50-84FD-F8C1A4ABF2D2}"/>
    <cellStyle name="Normal 2 4 5 3 8 3" xfId="13136" xr:uid="{9C804C66-81A2-48DD-BE83-98B34DA28984}"/>
    <cellStyle name="Normal 2 4 5 3 8 4" xfId="29993" xr:uid="{BBA0EE8D-E511-4605-B598-81C8691C485B}"/>
    <cellStyle name="Normal 2 4 5 3 9" xfId="17347" xr:uid="{1D7F2185-06B9-4F9D-A5DD-C1FB8405E096}"/>
    <cellStyle name="Normal 2 4 5 4" xfId="310" xr:uid="{00000000-0005-0000-0000-0000AE100000}"/>
    <cellStyle name="Normal 2 4 5 4 10" xfId="25778" xr:uid="{0E318D47-35E3-4B05-8A64-F121FE715BC9}"/>
    <cellStyle name="Normal 2 4 5 4 2" xfId="800" xr:uid="{00000000-0005-0000-0000-0000AF100000}"/>
    <cellStyle name="Normal 2 4 5 4 2 2" xfId="3039" xr:uid="{00000000-0005-0000-0000-0000B0100000}"/>
    <cellStyle name="Normal 2 4 5 4 2 2 2" xfId="7262" xr:uid="{00000000-0005-0000-0000-0000B1100000}"/>
    <cellStyle name="Normal 2 4 5 4 2 2 2 2" xfId="24126" xr:uid="{CD3986C0-0B97-43F5-AE1D-08ED15F158C8}"/>
    <cellStyle name="Normal 2 4 5 4 2 2 2 3" xfId="15697" xr:uid="{6238619F-ACA1-4E38-8A71-22DEB26AAD1A}"/>
    <cellStyle name="Normal 2 4 5 4 2 2 2 4" xfId="32554" xr:uid="{9FA7E5B6-D784-43A1-BDFC-E2A51E615A4C}"/>
    <cellStyle name="Normal 2 4 5 4 2 2 3" xfId="19908" xr:uid="{677B39C3-67D5-4EBB-8CD6-B8BCD4E97D96}"/>
    <cellStyle name="Normal 2 4 5 4 2 2 4" xfId="11479" xr:uid="{7779099E-1861-4E72-B6CD-EDE32E58BD05}"/>
    <cellStyle name="Normal 2 4 5 4 2 2 5" xfId="28337" xr:uid="{5238EA7A-6772-40C3-9388-FBBA2834211B}"/>
    <cellStyle name="Normal 2 4 5 4 2 3" xfId="5117" xr:uid="{00000000-0005-0000-0000-0000B2100000}"/>
    <cellStyle name="Normal 2 4 5 4 2 3 2" xfId="21981" xr:uid="{18CE6F28-9168-4383-92D5-0E7673556C62}"/>
    <cellStyle name="Normal 2 4 5 4 2 3 3" xfId="13552" xr:uid="{0216D930-5DBB-41FA-A1D7-76570E6BE764}"/>
    <cellStyle name="Normal 2 4 5 4 2 3 4" xfId="30409" xr:uid="{06208B4D-8507-4292-9FE5-6BDD48BA4B46}"/>
    <cellStyle name="Normal 2 4 5 4 2 4" xfId="17763" xr:uid="{9207DFEE-B7BB-4E56-897D-7031E3C1CB49}"/>
    <cellStyle name="Normal 2 4 5 4 2 5" xfId="9334" xr:uid="{0E0AA03E-1F45-4312-874C-27E332A4BB5F}"/>
    <cellStyle name="Normal 2 4 5 4 2 6" xfId="26192" xr:uid="{600581FB-A133-4858-BF0C-3C3645FB2FA1}"/>
    <cellStyle name="Normal 2 4 5 4 3" xfId="1222" xr:uid="{00000000-0005-0000-0000-0000B3100000}"/>
    <cellStyle name="Normal 2 4 5 4 3 2" xfId="3452" xr:uid="{00000000-0005-0000-0000-0000B4100000}"/>
    <cellStyle name="Normal 2 4 5 4 3 2 2" xfId="7675" xr:uid="{00000000-0005-0000-0000-0000B5100000}"/>
    <cellStyle name="Normal 2 4 5 4 3 2 2 2" xfId="24539" xr:uid="{9C7A4CB4-0F90-453B-8E3B-97417A90D399}"/>
    <cellStyle name="Normal 2 4 5 4 3 2 2 3" xfId="16110" xr:uid="{12ED0E85-A8ED-4EBA-9A32-F7F44242208D}"/>
    <cellStyle name="Normal 2 4 5 4 3 2 2 4" xfId="32967" xr:uid="{2BE86C49-4E3D-46B8-B954-3E725229556A}"/>
    <cellStyle name="Normal 2 4 5 4 3 2 3" xfId="20321" xr:uid="{4967C34F-9126-4F7F-82E7-C7811B72619A}"/>
    <cellStyle name="Normal 2 4 5 4 3 2 4" xfId="11892" xr:uid="{8E3FEA32-4055-49C0-BA7A-C29AD2FFFCDB}"/>
    <cellStyle name="Normal 2 4 5 4 3 2 5" xfId="28750" xr:uid="{C1574778-89DC-4C51-9B6B-E33C370697D9}"/>
    <cellStyle name="Normal 2 4 5 4 3 3" xfId="5530" xr:uid="{00000000-0005-0000-0000-0000B6100000}"/>
    <cellStyle name="Normal 2 4 5 4 3 3 2" xfId="22394" xr:uid="{630F9A0E-A651-407B-B8F2-89741CB429E2}"/>
    <cellStyle name="Normal 2 4 5 4 3 3 3" xfId="13965" xr:uid="{4E52613C-487A-4624-A313-3DE0999E7330}"/>
    <cellStyle name="Normal 2 4 5 4 3 3 4" xfId="30822" xr:uid="{0BBF2352-CAAA-4F77-9234-10E8A824640F}"/>
    <cellStyle name="Normal 2 4 5 4 3 4" xfId="18176" xr:uid="{77EA274B-357D-41F6-8FDB-F7EA302E7949}"/>
    <cellStyle name="Normal 2 4 5 4 3 5" xfId="9747" xr:uid="{E02A1280-08E4-4EFD-994B-CD70C09B285A}"/>
    <cellStyle name="Normal 2 4 5 4 3 6" xfId="26605" xr:uid="{EC2DBBAF-F9EF-44EC-B15A-099BC51F16C0}"/>
    <cellStyle name="Normal 2 4 5 4 4" xfId="1635" xr:uid="{00000000-0005-0000-0000-0000B7100000}"/>
    <cellStyle name="Normal 2 4 5 4 4 2" xfId="3865" xr:uid="{00000000-0005-0000-0000-0000B8100000}"/>
    <cellStyle name="Normal 2 4 5 4 4 2 2" xfId="8088" xr:uid="{00000000-0005-0000-0000-0000B9100000}"/>
    <cellStyle name="Normal 2 4 5 4 4 2 2 2" xfId="24952" xr:uid="{27F5365B-BC8A-4D09-B926-D8F57E3BD94D}"/>
    <cellStyle name="Normal 2 4 5 4 4 2 2 3" xfId="16523" xr:uid="{1FB60F4E-2518-4A94-9E11-19E9CEB02248}"/>
    <cellStyle name="Normal 2 4 5 4 4 2 2 4" xfId="33380" xr:uid="{8F6ACBA7-8A2C-4D7B-9427-35D805B94C19}"/>
    <cellStyle name="Normal 2 4 5 4 4 2 3" xfId="20734" xr:uid="{D68DFCFE-7A0D-4E5D-96E3-8F803145879F}"/>
    <cellStyle name="Normal 2 4 5 4 4 2 4" xfId="12305" xr:uid="{DCCD8765-B2A6-4983-A06C-28DF2B8F339A}"/>
    <cellStyle name="Normal 2 4 5 4 4 2 5" xfId="29163" xr:uid="{401E7DBA-D5E4-4FDB-8D32-AC8548B0D9C1}"/>
    <cellStyle name="Normal 2 4 5 4 4 3" xfId="5943" xr:uid="{00000000-0005-0000-0000-0000BA100000}"/>
    <cellStyle name="Normal 2 4 5 4 4 3 2" xfId="22807" xr:uid="{8FB10D94-828B-49B3-BC5F-537585F3E699}"/>
    <cellStyle name="Normal 2 4 5 4 4 3 3" xfId="14378" xr:uid="{F43D2D33-6217-4778-8DB6-56FC715FEB11}"/>
    <cellStyle name="Normal 2 4 5 4 4 3 4" xfId="31235" xr:uid="{C5D987A9-D661-4BCD-8E66-054D0F61A414}"/>
    <cellStyle name="Normal 2 4 5 4 4 4" xfId="18589" xr:uid="{37A15AF2-624F-437E-8C63-44D761AFC1F0}"/>
    <cellStyle name="Normal 2 4 5 4 4 5" xfId="10160" xr:uid="{EE951AAA-8079-4480-83CA-6D49B41CAC1B}"/>
    <cellStyle name="Normal 2 4 5 4 4 6" xfId="27018" xr:uid="{74F1E968-45B0-4A43-B401-B7F677A99E35}"/>
    <cellStyle name="Normal 2 4 5 4 5" xfId="2049" xr:uid="{00000000-0005-0000-0000-0000BB100000}"/>
    <cellStyle name="Normal 2 4 5 4 5 2" xfId="4278" xr:uid="{00000000-0005-0000-0000-0000BC100000}"/>
    <cellStyle name="Normal 2 4 5 4 5 2 2" xfId="8501" xr:uid="{00000000-0005-0000-0000-0000BD100000}"/>
    <cellStyle name="Normal 2 4 5 4 5 2 2 2" xfId="25365" xr:uid="{06D5ADAF-0FE6-439A-BE02-32755201A48C}"/>
    <cellStyle name="Normal 2 4 5 4 5 2 2 3" xfId="16936" xr:uid="{AF29BD6B-FCF2-49D0-B568-BC80272524B2}"/>
    <cellStyle name="Normal 2 4 5 4 5 2 2 4" xfId="33793" xr:uid="{6C6FFB04-976A-47C7-BF9F-9A6D4821D309}"/>
    <cellStyle name="Normal 2 4 5 4 5 2 3" xfId="21147" xr:uid="{F9243DC7-866F-40C0-9A03-516CADD4024D}"/>
    <cellStyle name="Normal 2 4 5 4 5 2 4" xfId="12718" xr:uid="{3D3EE23B-00F8-4FB8-8A0F-E7EDD43ED0CC}"/>
    <cellStyle name="Normal 2 4 5 4 5 2 5" xfId="29576" xr:uid="{A35BA8E6-2E3E-427A-91CF-68D9D977D4F6}"/>
    <cellStyle name="Normal 2 4 5 4 5 3" xfId="6356" xr:uid="{00000000-0005-0000-0000-0000BE100000}"/>
    <cellStyle name="Normal 2 4 5 4 5 3 2" xfId="23220" xr:uid="{6EA85555-EE1D-435F-BEE9-35734DDDB14F}"/>
    <cellStyle name="Normal 2 4 5 4 5 3 3" xfId="14791" xr:uid="{DD31682D-AF80-4736-9BCC-7DDD25F6B19C}"/>
    <cellStyle name="Normal 2 4 5 4 5 3 4" xfId="31648" xr:uid="{B4B4A043-1E9F-4C1E-B3AF-0D40C09378B8}"/>
    <cellStyle name="Normal 2 4 5 4 5 4" xfId="19002" xr:uid="{97390365-B378-4DA7-A6A5-88C8FF20C9E6}"/>
    <cellStyle name="Normal 2 4 5 4 5 5" xfId="10573" xr:uid="{7458C7F0-BDB8-4421-8639-F221993A8E3B}"/>
    <cellStyle name="Normal 2 4 5 4 5 6" xfId="27431" xr:uid="{DDA3AA61-7AD0-4647-8ED9-26782972BD3D}"/>
    <cellStyle name="Normal 2 4 5 4 6" xfId="2485" xr:uid="{00000000-0005-0000-0000-0000BF100000}"/>
    <cellStyle name="Normal 2 4 5 4 6 2" xfId="6769" xr:uid="{00000000-0005-0000-0000-0000C0100000}"/>
    <cellStyle name="Normal 2 4 5 4 6 2 2" xfId="23633" xr:uid="{50804F38-53D9-49B9-9002-4F10ABA3D866}"/>
    <cellStyle name="Normal 2 4 5 4 6 2 3" xfId="15204" xr:uid="{DC83C703-A9ED-46B1-AC23-82E99C055D10}"/>
    <cellStyle name="Normal 2 4 5 4 6 2 4" xfId="32061" xr:uid="{5CCD9ECD-D5D0-4BBE-B945-6205A56BDD82}"/>
    <cellStyle name="Normal 2 4 5 4 6 3" xfId="19415" xr:uid="{8A7C6B9B-1E38-4FEB-991B-664A0465AE2A}"/>
    <cellStyle name="Normal 2 4 5 4 6 4" xfId="10986" xr:uid="{F55ABAD9-7AA8-46DF-AD53-BD36EAE75593}"/>
    <cellStyle name="Normal 2 4 5 4 6 5" xfId="27844" xr:uid="{7A053423-3B27-4563-AE69-561FD9DBEC1B}"/>
    <cellStyle name="Normal 2 4 5 4 7" xfId="4703" xr:uid="{00000000-0005-0000-0000-0000C1100000}"/>
    <cellStyle name="Normal 2 4 5 4 7 2" xfId="21567" xr:uid="{81F2FF20-11D8-4D2B-9AE5-C4E8F5963FE6}"/>
    <cellStyle name="Normal 2 4 5 4 7 3" xfId="13138" xr:uid="{EC99DDE4-46A9-4849-9634-01F3B8787905}"/>
    <cellStyle name="Normal 2 4 5 4 7 4" xfId="29995" xr:uid="{43330832-03BF-4AF9-B6DC-461F1ECB7F1F}"/>
    <cellStyle name="Normal 2 4 5 4 8" xfId="17349" xr:uid="{A5233704-F638-4517-87E5-8384F613E73F}"/>
    <cellStyle name="Normal 2 4 5 4 9" xfId="8920" xr:uid="{AE9855B4-810C-48A1-88C8-FEBDA8725778}"/>
    <cellStyle name="Normal 2 4 5 5" xfId="793" xr:uid="{00000000-0005-0000-0000-0000C2100000}"/>
    <cellStyle name="Normal 2 4 5 5 2" xfId="3032" xr:uid="{00000000-0005-0000-0000-0000C3100000}"/>
    <cellStyle name="Normal 2 4 5 5 2 2" xfId="7255" xr:uid="{00000000-0005-0000-0000-0000C4100000}"/>
    <cellStyle name="Normal 2 4 5 5 2 2 2" xfId="24119" xr:uid="{EFE3BD5B-7F3F-4C5C-B5A5-F315C8C11883}"/>
    <cellStyle name="Normal 2 4 5 5 2 2 3" xfId="15690" xr:uid="{B87C9975-64F8-4097-8973-A3508A225400}"/>
    <cellStyle name="Normal 2 4 5 5 2 2 4" xfId="32547" xr:uid="{3D3CEF64-6693-4428-91AB-42B280C33C88}"/>
    <cellStyle name="Normal 2 4 5 5 2 3" xfId="19901" xr:uid="{179BD717-57AF-4788-9F44-C7EB8C2B73DD}"/>
    <cellStyle name="Normal 2 4 5 5 2 4" xfId="11472" xr:uid="{177AA430-83C4-4119-AAB7-22211A8B10D8}"/>
    <cellStyle name="Normal 2 4 5 5 2 5" xfId="28330" xr:uid="{0321071F-6BF0-4AEE-BC77-C554774443A7}"/>
    <cellStyle name="Normal 2 4 5 5 3" xfId="5110" xr:uid="{00000000-0005-0000-0000-0000C5100000}"/>
    <cellStyle name="Normal 2 4 5 5 3 2" xfId="21974" xr:uid="{381490E8-ABF1-44BD-A583-DBFC188C9E28}"/>
    <cellStyle name="Normal 2 4 5 5 3 3" xfId="13545" xr:uid="{60DEBA26-AC3F-4350-A5A9-80252ACB06ED}"/>
    <cellStyle name="Normal 2 4 5 5 3 4" xfId="30402" xr:uid="{03E42344-275F-4160-93F0-82B94E2F6ED8}"/>
    <cellStyle name="Normal 2 4 5 5 4" xfId="17756" xr:uid="{45F09E51-1C7B-47B6-829C-11F6D3FC4C26}"/>
    <cellStyle name="Normal 2 4 5 5 5" xfId="9327" xr:uid="{0C236A75-8246-46D9-B734-C1E6E11786EE}"/>
    <cellStyle name="Normal 2 4 5 5 6" xfId="26185" xr:uid="{CA3960E3-AD7F-4503-9A5B-E416965E6A59}"/>
    <cellStyle name="Normal 2 4 5 6" xfId="1215" xr:uid="{00000000-0005-0000-0000-0000C6100000}"/>
    <cellStyle name="Normal 2 4 5 6 2" xfId="3445" xr:uid="{00000000-0005-0000-0000-0000C7100000}"/>
    <cellStyle name="Normal 2 4 5 6 2 2" xfId="7668" xr:uid="{00000000-0005-0000-0000-0000C8100000}"/>
    <cellStyle name="Normal 2 4 5 6 2 2 2" xfId="24532" xr:uid="{D2CCD40B-9940-4AC8-82F0-F902EC6128FC}"/>
    <cellStyle name="Normal 2 4 5 6 2 2 3" xfId="16103" xr:uid="{4C2644B5-F149-4303-9435-B7E3CC247FBB}"/>
    <cellStyle name="Normal 2 4 5 6 2 2 4" xfId="32960" xr:uid="{B735E6C4-CBC7-4501-A71B-BACEE97F6099}"/>
    <cellStyle name="Normal 2 4 5 6 2 3" xfId="20314" xr:uid="{828229DB-BF68-4A18-88F1-31370E5C57A3}"/>
    <cellStyle name="Normal 2 4 5 6 2 4" xfId="11885" xr:uid="{57D51B4A-C84D-4FA7-974D-2B94BDF557E8}"/>
    <cellStyle name="Normal 2 4 5 6 2 5" xfId="28743" xr:uid="{3DC07F18-F234-4F0F-95C2-BF635855A7D8}"/>
    <cellStyle name="Normal 2 4 5 6 3" xfId="5523" xr:uid="{00000000-0005-0000-0000-0000C9100000}"/>
    <cellStyle name="Normal 2 4 5 6 3 2" xfId="22387" xr:uid="{CBB64B72-2D19-40DA-8B23-B43629833598}"/>
    <cellStyle name="Normal 2 4 5 6 3 3" xfId="13958" xr:uid="{DE02293A-7D15-4A9B-BE2A-98C4E84882D5}"/>
    <cellStyle name="Normal 2 4 5 6 3 4" xfId="30815" xr:uid="{8D90F799-D89A-487E-85C5-3D2E3BBA5E27}"/>
    <cellStyle name="Normal 2 4 5 6 4" xfId="18169" xr:uid="{834A827B-6812-4458-BACC-7A5C855DEFDA}"/>
    <cellStyle name="Normal 2 4 5 6 5" xfId="9740" xr:uid="{879A0E87-E06A-4D40-A801-A90A35EC906D}"/>
    <cellStyle name="Normal 2 4 5 6 6" xfId="26598" xr:uid="{46581D1E-CDA2-489D-B805-E240C90D9E6C}"/>
    <cellStyle name="Normal 2 4 5 7" xfId="1628" xr:uid="{00000000-0005-0000-0000-0000CA100000}"/>
    <cellStyle name="Normal 2 4 5 7 2" xfId="3858" xr:uid="{00000000-0005-0000-0000-0000CB100000}"/>
    <cellStyle name="Normal 2 4 5 7 2 2" xfId="8081" xr:uid="{00000000-0005-0000-0000-0000CC100000}"/>
    <cellStyle name="Normal 2 4 5 7 2 2 2" xfId="24945" xr:uid="{D198E44F-51E9-47FD-96C3-8F66C20159B3}"/>
    <cellStyle name="Normal 2 4 5 7 2 2 3" xfId="16516" xr:uid="{9346FFB6-4235-479B-B759-4CF5628BD50F}"/>
    <cellStyle name="Normal 2 4 5 7 2 2 4" xfId="33373" xr:uid="{D37D1A47-420C-4C7F-9F58-7711C2451D49}"/>
    <cellStyle name="Normal 2 4 5 7 2 3" xfId="20727" xr:uid="{49D820B7-ADF8-471C-B5E3-AEC48F5CF19F}"/>
    <cellStyle name="Normal 2 4 5 7 2 4" xfId="12298" xr:uid="{B90E9EAA-5B40-432F-8664-4CB38FFB98D1}"/>
    <cellStyle name="Normal 2 4 5 7 2 5" xfId="29156" xr:uid="{FF870B5D-B4B0-48FC-A4FE-9E1817DBB894}"/>
    <cellStyle name="Normal 2 4 5 7 3" xfId="5936" xr:uid="{00000000-0005-0000-0000-0000CD100000}"/>
    <cellStyle name="Normal 2 4 5 7 3 2" xfId="22800" xr:uid="{DD711016-E859-4A2C-A763-E24332C16118}"/>
    <cellStyle name="Normal 2 4 5 7 3 3" xfId="14371" xr:uid="{9A91BD1A-8501-4E46-9062-5973D9370587}"/>
    <cellStyle name="Normal 2 4 5 7 3 4" xfId="31228" xr:uid="{53C35BBD-C6D9-43E5-B398-28F7FC1419AD}"/>
    <cellStyle name="Normal 2 4 5 7 4" xfId="18582" xr:uid="{C08C5FAD-C5BF-4BF0-B24C-82DC2F56B85E}"/>
    <cellStyle name="Normal 2 4 5 7 5" xfId="10153" xr:uid="{68DFBA2E-03C4-4E17-A51E-9ABB7F49FBEB}"/>
    <cellStyle name="Normal 2 4 5 7 6" xfId="27011" xr:uid="{B93408B5-9A59-4D0C-9AB4-9FAE210FA7EB}"/>
    <cellStyle name="Normal 2 4 5 8" xfId="2042" xr:uid="{00000000-0005-0000-0000-0000CE100000}"/>
    <cellStyle name="Normal 2 4 5 8 2" xfId="4271" xr:uid="{00000000-0005-0000-0000-0000CF100000}"/>
    <cellStyle name="Normal 2 4 5 8 2 2" xfId="8494" xr:uid="{00000000-0005-0000-0000-0000D0100000}"/>
    <cellStyle name="Normal 2 4 5 8 2 2 2" xfId="25358" xr:uid="{234BF980-4067-4B3E-BFA5-D9B4AFB364D6}"/>
    <cellStyle name="Normal 2 4 5 8 2 2 3" xfId="16929" xr:uid="{EF78F67D-62E8-4270-A1DD-E3DEFFDDDF48}"/>
    <cellStyle name="Normal 2 4 5 8 2 2 4" xfId="33786" xr:uid="{64FD6B91-AFDA-4B32-99BD-EF6609B73CF2}"/>
    <cellStyle name="Normal 2 4 5 8 2 3" xfId="21140" xr:uid="{8D1420EB-A680-446C-B574-BEB639F148BF}"/>
    <cellStyle name="Normal 2 4 5 8 2 4" xfId="12711" xr:uid="{3D17FC1A-C550-48AE-8C7C-F7B737863582}"/>
    <cellStyle name="Normal 2 4 5 8 2 5" xfId="29569" xr:uid="{E4C344DC-F9CF-4EF9-A1A6-61C3B03162B5}"/>
    <cellStyle name="Normal 2 4 5 8 3" xfId="6349" xr:uid="{00000000-0005-0000-0000-0000D1100000}"/>
    <cellStyle name="Normal 2 4 5 8 3 2" xfId="23213" xr:uid="{4550FF71-8435-4399-9956-9D578950B8B1}"/>
    <cellStyle name="Normal 2 4 5 8 3 3" xfId="14784" xr:uid="{2298C138-997D-490B-813B-1EE04639C4BC}"/>
    <cellStyle name="Normal 2 4 5 8 3 4" xfId="31641" xr:uid="{DFEEF63E-C5AC-48AD-8368-B417842D9DC4}"/>
    <cellStyle name="Normal 2 4 5 8 4" xfId="18995" xr:uid="{278C279D-9956-4C99-822F-BC41FAC98196}"/>
    <cellStyle name="Normal 2 4 5 8 5" xfId="10566" xr:uid="{1A555D61-D017-4B30-9D71-4E5D189740B7}"/>
    <cellStyle name="Normal 2 4 5 8 6" xfId="27424" xr:uid="{C1D62BB5-1420-4C53-833B-3527D2F7F4F7}"/>
    <cellStyle name="Normal 2 4 5 9" xfId="2478" xr:uid="{00000000-0005-0000-0000-0000D2100000}"/>
    <cellStyle name="Normal 2 4 5 9 2" xfId="6762" xr:uid="{00000000-0005-0000-0000-0000D3100000}"/>
    <cellStyle name="Normal 2 4 5 9 2 2" xfId="23626" xr:uid="{4DD7653E-3B5B-408B-BA7C-A1A08E60D762}"/>
    <cellStyle name="Normal 2 4 5 9 2 3" xfId="15197" xr:uid="{C9632244-16EE-44DE-B025-60862CAE2703}"/>
    <cellStyle name="Normal 2 4 5 9 2 4" xfId="32054" xr:uid="{D2F6F878-03BF-4C3F-8F58-1286BF6BEBB8}"/>
    <cellStyle name="Normal 2 4 5 9 3" xfId="19408" xr:uid="{7EF808CC-3F7D-4EBA-98EA-4BE919EEE3E1}"/>
    <cellStyle name="Normal 2 4 5 9 4" xfId="10979" xr:uid="{FEA7AED6-E937-4C08-BDE6-8FDF78301A1F}"/>
    <cellStyle name="Normal 2 4 5 9 5" xfId="27837" xr:uid="{BFB9E37E-8A94-4D1D-89E5-B4F69CA97C86}"/>
    <cellStyle name="Normal 2 4 6" xfId="311" xr:uid="{00000000-0005-0000-0000-0000D4100000}"/>
    <cellStyle name="Normal 2 4 7" xfId="312" xr:uid="{00000000-0005-0000-0000-0000D5100000}"/>
    <cellStyle name="Normal 2 4 7 10" xfId="8921" xr:uid="{6290ABB0-8163-424E-84B8-34F02AF3D612}"/>
    <cellStyle name="Normal 2 4 7 11" xfId="25779" xr:uid="{1C7F8A37-2391-42AE-91FB-DD0C9B950E4E}"/>
    <cellStyle name="Normal 2 4 7 2" xfId="313" xr:uid="{00000000-0005-0000-0000-0000D6100000}"/>
    <cellStyle name="Normal 2 4 7 2 10" xfId="25780" xr:uid="{A7B94D33-831E-4D07-A04B-8338D234A3A7}"/>
    <cellStyle name="Normal 2 4 7 2 2" xfId="802" xr:uid="{00000000-0005-0000-0000-0000D7100000}"/>
    <cellStyle name="Normal 2 4 7 2 2 2" xfId="3041" xr:uid="{00000000-0005-0000-0000-0000D8100000}"/>
    <cellStyle name="Normal 2 4 7 2 2 2 2" xfId="7264" xr:uid="{00000000-0005-0000-0000-0000D9100000}"/>
    <cellStyle name="Normal 2 4 7 2 2 2 2 2" xfId="24128" xr:uid="{A8660EF2-203C-4CCC-B6F1-1E23BA8EA32A}"/>
    <cellStyle name="Normal 2 4 7 2 2 2 2 3" xfId="15699" xr:uid="{C1F1104D-5875-4E15-AF8E-9F37AAB77B73}"/>
    <cellStyle name="Normal 2 4 7 2 2 2 2 4" xfId="32556" xr:uid="{3C2D0990-EB51-4982-A797-6948C649F489}"/>
    <cellStyle name="Normal 2 4 7 2 2 2 3" xfId="19910" xr:uid="{E5EE84D4-758E-4A19-9039-DC3E66EC171F}"/>
    <cellStyle name="Normal 2 4 7 2 2 2 4" xfId="11481" xr:uid="{8BB052DF-D144-4BD2-AD62-A93244F96529}"/>
    <cellStyle name="Normal 2 4 7 2 2 2 5" xfId="28339" xr:uid="{C6DA8CEC-7780-4FB0-BA54-C4761BD1EC16}"/>
    <cellStyle name="Normal 2 4 7 2 2 3" xfId="5119" xr:uid="{00000000-0005-0000-0000-0000DA100000}"/>
    <cellStyle name="Normal 2 4 7 2 2 3 2" xfId="21983" xr:uid="{323D583B-A099-4B3F-963F-4D34125F5754}"/>
    <cellStyle name="Normal 2 4 7 2 2 3 3" xfId="13554" xr:uid="{D068503D-9670-44C3-9108-5C7A524D3D8C}"/>
    <cellStyle name="Normal 2 4 7 2 2 3 4" xfId="30411" xr:uid="{0663612C-9004-4CBE-97AE-930221E9CD22}"/>
    <cellStyle name="Normal 2 4 7 2 2 4" xfId="17765" xr:uid="{D587A053-6D55-4192-AED4-779D5324E6AA}"/>
    <cellStyle name="Normal 2 4 7 2 2 5" xfId="9336" xr:uid="{33885CBB-FF8E-412D-898A-2C62C623E489}"/>
    <cellStyle name="Normal 2 4 7 2 2 6" xfId="26194" xr:uid="{C1254981-313C-43B1-B39B-CA07F83A0133}"/>
    <cellStyle name="Normal 2 4 7 2 3" xfId="1224" xr:uid="{00000000-0005-0000-0000-0000DB100000}"/>
    <cellStyle name="Normal 2 4 7 2 3 2" xfId="3454" xr:uid="{00000000-0005-0000-0000-0000DC100000}"/>
    <cellStyle name="Normal 2 4 7 2 3 2 2" xfId="7677" xr:uid="{00000000-0005-0000-0000-0000DD100000}"/>
    <cellStyle name="Normal 2 4 7 2 3 2 2 2" xfId="24541" xr:uid="{75C45347-3E1B-43FB-934A-2D8C04C03F71}"/>
    <cellStyle name="Normal 2 4 7 2 3 2 2 3" xfId="16112" xr:uid="{83811841-4449-4D4C-9F42-17FAAA90B715}"/>
    <cellStyle name="Normal 2 4 7 2 3 2 2 4" xfId="32969" xr:uid="{B363E61B-D1CA-446A-BDF1-6A6322F10243}"/>
    <cellStyle name="Normal 2 4 7 2 3 2 3" xfId="20323" xr:uid="{1163EC07-A0DB-4182-ACAE-32D17397B7D9}"/>
    <cellStyle name="Normal 2 4 7 2 3 2 4" xfId="11894" xr:uid="{7F5B370B-F23F-45EF-BE5D-BDD6A763E3EA}"/>
    <cellStyle name="Normal 2 4 7 2 3 2 5" xfId="28752" xr:uid="{7EBEAEC4-4DEA-47B4-8522-64C7C3CE296B}"/>
    <cellStyle name="Normal 2 4 7 2 3 3" xfId="5532" xr:uid="{00000000-0005-0000-0000-0000DE100000}"/>
    <cellStyle name="Normal 2 4 7 2 3 3 2" xfId="22396" xr:uid="{EB704E99-688E-4ED7-AE9A-45A969A8043B}"/>
    <cellStyle name="Normal 2 4 7 2 3 3 3" xfId="13967" xr:uid="{CB2C81A9-04B7-4D46-A949-51D3D4C6B874}"/>
    <cellStyle name="Normal 2 4 7 2 3 3 4" xfId="30824" xr:uid="{84305DB1-75F6-4E41-9D37-16054D5873B4}"/>
    <cellStyle name="Normal 2 4 7 2 3 4" xfId="18178" xr:uid="{20CC8103-C9B4-4228-A910-D238870213BA}"/>
    <cellStyle name="Normal 2 4 7 2 3 5" xfId="9749" xr:uid="{F7BF8F0D-EDF9-48AA-B817-34E5A3058F50}"/>
    <cellStyle name="Normal 2 4 7 2 3 6" xfId="26607" xr:uid="{57F6D82C-A02A-45F9-9694-7436E78F95FC}"/>
    <cellStyle name="Normal 2 4 7 2 4" xfId="1637" xr:uid="{00000000-0005-0000-0000-0000DF100000}"/>
    <cellStyle name="Normal 2 4 7 2 4 2" xfId="3867" xr:uid="{00000000-0005-0000-0000-0000E0100000}"/>
    <cellStyle name="Normal 2 4 7 2 4 2 2" xfId="8090" xr:uid="{00000000-0005-0000-0000-0000E1100000}"/>
    <cellStyle name="Normal 2 4 7 2 4 2 2 2" xfId="24954" xr:uid="{CECAE8B0-F380-4888-BB9B-88403F016E7F}"/>
    <cellStyle name="Normal 2 4 7 2 4 2 2 3" xfId="16525" xr:uid="{6232E760-358F-4330-A35C-4AFF7462017B}"/>
    <cellStyle name="Normal 2 4 7 2 4 2 2 4" xfId="33382" xr:uid="{F0EDF9B8-611F-439F-8BFF-CB250E95BCDB}"/>
    <cellStyle name="Normal 2 4 7 2 4 2 3" xfId="20736" xr:uid="{414F6426-F6F0-45A5-9FA1-4391B61A2553}"/>
    <cellStyle name="Normal 2 4 7 2 4 2 4" xfId="12307" xr:uid="{24B044DE-E22B-42EA-B38E-39E266C95671}"/>
    <cellStyle name="Normal 2 4 7 2 4 2 5" xfId="29165" xr:uid="{91BF2826-757F-41E9-BFC5-17949D972306}"/>
    <cellStyle name="Normal 2 4 7 2 4 3" xfId="5945" xr:uid="{00000000-0005-0000-0000-0000E2100000}"/>
    <cellStyle name="Normal 2 4 7 2 4 3 2" xfId="22809" xr:uid="{C6A0240F-DDF1-42AC-B07E-90AEDB76536F}"/>
    <cellStyle name="Normal 2 4 7 2 4 3 3" xfId="14380" xr:uid="{C90CDE35-6339-4C16-895C-CC0EB13CAF2E}"/>
    <cellStyle name="Normal 2 4 7 2 4 3 4" xfId="31237" xr:uid="{2EF0315F-8791-4C67-9406-E3115EDA7F02}"/>
    <cellStyle name="Normal 2 4 7 2 4 4" xfId="18591" xr:uid="{377636B2-4A3F-4B1F-820F-D3CB6D158BD5}"/>
    <cellStyle name="Normal 2 4 7 2 4 5" xfId="10162" xr:uid="{9BEFFFAD-DE21-4736-B977-3B35A8107283}"/>
    <cellStyle name="Normal 2 4 7 2 4 6" xfId="27020" xr:uid="{3322F737-F09E-4ACA-B030-C16CCE048ABB}"/>
    <cellStyle name="Normal 2 4 7 2 5" xfId="2051" xr:uid="{00000000-0005-0000-0000-0000E3100000}"/>
    <cellStyle name="Normal 2 4 7 2 5 2" xfId="4280" xr:uid="{00000000-0005-0000-0000-0000E4100000}"/>
    <cellStyle name="Normal 2 4 7 2 5 2 2" xfId="8503" xr:uid="{00000000-0005-0000-0000-0000E5100000}"/>
    <cellStyle name="Normal 2 4 7 2 5 2 2 2" xfId="25367" xr:uid="{3E081678-18E0-4669-8379-BA213835467E}"/>
    <cellStyle name="Normal 2 4 7 2 5 2 2 3" xfId="16938" xr:uid="{8B02D532-3874-49B2-A420-CFF6F04144E2}"/>
    <cellStyle name="Normal 2 4 7 2 5 2 2 4" xfId="33795" xr:uid="{5D267F82-B342-4BE7-9480-9626A10918B3}"/>
    <cellStyle name="Normal 2 4 7 2 5 2 3" xfId="21149" xr:uid="{75344426-A838-4928-8A3F-A7977DDDF555}"/>
    <cellStyle name="Normal 2 4 7 2 5 2 4" xfId="12720" xr:uid="{51140DA6-A974-49B6-A54C-F85C57C0CAD4}"/>
    <cellStyle name="Normal 2 4 7 2 5 2 5" xfId="29578" xr:uid="{57B811C9-2D3D-498E-9F33-B5322D2A5D19}"/>
    <cellStyle name="Normal 2 4 7 2 5 3" xfId="6358" xr:uid="{00000000-0005-0000-0000-0000E6100000}"/>
    <cellStyle name="Normal 2 4 7 2 5 3 2" xfId="23222" xr:uid="{1294FBFA-24B4-4DAC-81C3-0F307088CC46}"/>
    <cellStyle name="Normal 2 4 7 2 5 3 3" xfId="14793" xr:uid="{4A98E0DB-046A-4EFF-9EA3-DAC97A552561}"/>
    <cellStyle name="Normal 2 4 7 2 5 3 4" xfId="31650" xr:uid="{FCD1CFBA-5A1D-400F-82D4-E4B8F6C1E44A}"/>
    <cellStyle name="Normal 2 4 7 2 5 4" xfId="19004" xr:uid="{F8071AE8-7B6E-4DBF-8607-568D7EA5E9E1}"/>
    <cellStyle name="Normal 2 4 7 2 5 5" xfId="10575" xr:uid="{A6600851-B739-48D8-ABCB-47A8544199FE}"/>
    <cellStyle name="Normal 2 4 7 2 5 6" xfId="27433" xr:uid="{BBC2E872-1506-485A-96CE-77D5D5B013AB}"/>
    <cellStyle name="Normal 2 4 7 2 6" xfId="2487" xr:uid="{00000000-0005-0000-0000-0000E7100000}"/>
    <cellStyle name="Normal 2 4 7 2 6 2" xfId="6771" xr:uid="{00000000-0005-0000-0000-0000E8100000}"/>
    <cellStyle name="Normal 2 4 7 2 6 2 2" xfId="23635" xr:uid="{353B29D6-6350-4040-B712-92B194F9BED8}"/>
    <cellStyle name="Normal 2 4 7 2 6 2 3" xfId="15206" xr:uid="{2604F7D1-F34B-4C53-9553-9A2FB7DA3410}"/>
    <cellStyle name="Normal 2 4 7 2 6 2 4" xfId="32063" xr:uid="{48268BE6-D943-4D3B-9A90-AB4D37DBB9FF}"/>
    <cellStyle name="Normal 2 4 7 2 6 3" xfId="19417" xr:uid="{70A87185-29A5-42F2-915D-46F39A3828BF}"/>
    <cellStyle name="Normal 2 4 7 2 6 4" xfId="10988" xr:uid="{CB450166-D3D6-4879-BD3D-2F961A105023}"/>
    <cellStyle name="Normal 2 4 7 2 6 5" xfId="27846" xr:uid="{4F295E05-02F2-467C-B271-7EA26442821F}"/>
    <cellStyle name="Normal 2 4 7 2 7" xfId="4705" xr:uid="{00000000-0005-0000-0000-0000E9100000}"/>
    <cellStyle name="Normal 2 4 7 2 7 2" xfId="21569" xr:uid="{CF4F1421-CAFE-42F8-8380-45CD667D3765}"/>
    <cellStyle name="Normal 2 4 7 2 7 3" xfId="13140" xr:uid="{9CAE7709-2A3A-4A60-BD46-73B8A40D1A63}"/>
    <cellStyle name="Normal 2 4 7 2 7 4" xfId="29997" xr:uid="{189ED64F-AF0A-44BF-8624-C1EA4E58F4F7}"/>
    <cellStyle name="Normal 2 4 7 2 8" xfId="17351" xr:uid="{BE058D68-14C6-4D97-A20E-0C98F4B34A6F}"/>
    <cellStyle name="Normal 2 4 7 2 9" xfId="8922" xr:uid="{D150803A-2F09-4083-A41E-BD5670A611D2}"/>
    <cellStyle name="Normal 2 4 7 3" xfId="801" xr:uid="{00000000-0005-0000-0000-0000EA100000}"/>
    <cellStyle name="Normal 2 4 7 3 2" xfId="3040" xr:uid="{00000000-0005-0000-0000-0000EB100000}"/>
    <cellStyle name="Normal 2 4 7 3 2 2" xfId="7263" xr:uid="{00000000-0005-0000-0000-0000EC100000}"/>
    <cellStyle name="Normal 2 4 7 3 2 2 2" xfId="24127" xr:uid="{E2BB49B0-94B0-49EE-A5B2-0FA44B202F3D}"/>
    <cellStyle name="Normal 2 4 7 3 2 2 3" xfId="15698" xr:uid="{0F5B6192-CDBD-4E8F-AAA7-B0B2AB196AA3}"/>
    <cellStyle name="Normal 2 4 7 3 2 2 4" xfId="32555" xr:uid="{C78BD7EF-9C32-4405-A0D9-6F22ECF8D1F2}"/>
    <cellStyle name="Normal 2 4 7 3 2 3" xfId="19909" xr:uid="{3A13E677-FF1C-4D99-AB2A-ABAB585B3CD3}"/>
    <cellStyle name="Normal 2 4 7 3 2 4" xfId="11480" xr:uid="{CE0C1BFE-DC45-4B02-B8A5-DA015A08D0A0}"/>
    <cellStyle name="Normal 2 4 7 3 2 5" xfId="28338" xr:uid="{42B04BF6-F03D-4C9F-A13F-2918E28A28CE}"/>
    <cellStyle name="Normal 2 4 7 3 3" xfId="5118" xr:uid="{00000000-0005-0000-0000-0000ED100000}"/>
    <cellStyle name="Normal 2 4 7 3 3 2" xfId="21982" xr:uid="{6FCB819A-7FD9-4611-9C65-64928C7D87EB}"/>
    <cellStyle name="Normal 2 4 7 3 3 3" xfId="13553" xr:uid="{68D6C5B1-759E-4703-8E8E-10961F9E58A5}"/>
    <cellStyle name="Normal 2 4 7 3 3 4" xfId="30410" xr:uid="{20F78732-DC8D-44C8-9743-998D03CD5AC5}"/>
    <cellStyle name="Normal 2 4 7 3 4" xfId="17764" xr:uid="{C891D837-773A-4874-9F0F-9E6496F5E104}"/>
    <cellStyle name="Normal 2 4 7 3 5" xfId="9335" xr:uid="{5A410867-60AE-4C88-8B49-ADE0E7883FC7}"/>
    <cellStyle name="Normal 2 4 7 3 6" xfId="26193" xr:uid="{91670C8E-47A5-49A0-ADFA-8B4E1702D784}"/>
    <cellStyle name="Normal 2 4 7 4" xfId="1223" xr:uid="{00000000-0005-0000-0000-0000EE100000}"/>
    <cellStyle name="Normal 2 4 7 4 2" xfId="3453" xr:uid="{00000000-0005-0000-0000-0000EF100000}"/>
    <cellStyle name="Normal 2 4 7 4 2 2" xfId="7676" xr:uid="{00000000-0005-0000-0000-0000F0100000}"/>
    <cellStyle name="Normal 2 4 7 4 2 2 2" xfId="24540" xr:uid="{1C7AA81D-C5D6-4AEF-BF62-FA7099BA5FBE}"/>
    <cellStyle name="Normal 2 4 7 4 2 2 3" xfId="16111" xr:uid="{ED202829-BDF6-425D-88A9-15996B384483}"/>
    <cellStyle name="Normal 2 4 7 4 2 2 4" xfId="32968" xr:uid="{99890380-01A5-44EA-9EA5-6BB936377036}"/>
    <cellStyle name="Normal 2 4 7 4 2 3" xfId="20322" xr:uid="{A0F3E440-651E-4271-B553-0F54F9E68B28}"/>
    <cellStyle name="Normal 2 4 7 4 2 4" xfId="11893" xr:uid="{80D8E19F-395D-4C96-9827-D57F1CEBBBE3}"/>
    <cellStyle name="Normal 2 4 7 4 2 5" xfId="28751" xr:uid="{0ADCE38F-5BDE-4211-BD45-C09D2ABC4F49}"/>
    <cellStyle name="Normal 2 4 7 4 3" xfId="5531" xr:uid="{00000000-0005-0000-0000-0000F1100000}"/>
    <cellStyle name="Normal 2 4 7 4 3 2" xfId="22395" xr:uid="{DA372899-D24F-44E7-A512-BFCF305AB975}"/>
    <cellStyle name="Normal 2 4 7 4 3 3" xfId="13966" xr:uid="{A7AF7865-505D-47CA-8E0A-B16AE68F422B}"/>
    <cellStyle name="Normal 2 4 7 4 3 4" xfId="30823" xr:uid="{900AC1EA-DADE-4625-8D04-D07A48FB64E8}"/>
    <cellStyle name="Normal 2 4 7 4 4" xfId="18177" xr:uid="{83E4EB5B-E655-4303-9AEA-1FAF01168543}"/>
    <cellStyle name="Normal 2 4 7 4 5" xfId="9748" xr:uid="{F01106C6-11C1-4FB9-ABE4-EB996678DABF}"/>
    <cellStyle name="Normal 2 4 7 4 6" xfId="26606" xr:uid="{1A3DEF21-AC0B-4A3E-B590-0044E052587E}"/>
    <cellStyle name="Normal 2 4 7 5" xfId="1636" xr:uid="{00000000-0005-0000-0000-0000F2100000}"/>
    <cellStyle name="Normal 2 4 7 5 2" xfId="3866" xr:uid="{00000000-0005-0000-0000-0000F3100000}"/>
    <cellStyle name="Normal 2 4 7 5 2 2" xfId="8089" xr:uid="{00000000-0005-0000-0000-0000F4100000}"/>
    <cellStyle name="Normal 2 4 7 5 2 2 2" xfId="24953" xr:uid="{EA157592-EC42-443A-BBBD-F0F0D986EB63}"/>
    <cellStyle name="Normal 2 4 7 5 2 2 3" xfId="16524" xr:uid="{291212F7-3588-4762-B410-F6C6DF77D36F}"/>
    <cellStyle name="Normal 2 4 7 5 2 2 4" xfId="33381" xr:uid="{F340962E-375E-4915-B9AB-4DB58CF4CB3A}"/>
    <cellStyle name="Normal 2 4 7 5 2 3" xfId="20735" xr:uid="{05B14005-1D95-47BA-BF2D-1EAA87F04FF8}"/>
    <cellStyle name="Normal 2 4 7 5 2 4" xfId="12306" xr:uid="{48A79EBC-C5CE-4702-B929-57D3A095EC04}"/>
    <cellStyle name="Normal 2 4 7 5 2 5" xfId="29164" xr:uid="{C0FC4A72-1254-4364-8801-263B22F6BA06}"/>
    <cellStyle name="Normal 2 4 7 5 3" xfId="5944" xr:uid="{00000000-0005-0000-0000-0000F5100000}"/>
    <cellStyle name="Normal 2 4 7 5 3 2" xfId="22808" xr:uid="{30269350-E067-46C8-ABE1-0AF099A0FC23}"/>
    <cellStyle name="Normal 2 4 7 5 3 3" xfId="14379" xr:uid="{41D0F7D1-05ED-4846-ACB1-5D68D394F552}"/>
    <cellStyle name="Normal 2 4 7 5 3 4" xfId="31236" xr:uid="{BCDE7A42-BEEA-42F3-A850-927C7A316D4E}"/>
    <cellStyle name="Normal 2 4 7 5 4" xfId="18590" xr:uid="{2513DEA5-ED1B-406A-85BC-A7CC5CADA35C}"/>
    <cellStyle name="Normal 2 4 7 5 5" xfId="10161" xr:uid="{48132D7A-E9EE-4718-B648-60FFF3C3EB00}"/>
    <cellStyle name="Normal 2 4 7 5 6" xfId="27019" xr:uid="{5E3E784A-6166-42DB-8708-9F21FF129C45}"/>
    <cellStyle name="Normal 2 4 7 6" xfId="2050" xr:uid="{00000000-0005-0000-0000-0000F6100000}"/>
    <cellStyle name="Normal 2 4 7 6 2" xfId="4279" xr:uid="{00000000-0005-0000-0000-0000F7100000}"/>
    <cellStyle name="Normal 2 4 7 6 2 2" xfId="8502" xr:uid="{00000000-0005-0000-0000-0000F8100000}"/>
    <cellStyle name="Normal 2 4 7 6 2 2 2" xfId="25366" xr:uid="{85FDB920-1FB8-44C2-A80B-8F2737B6366F}"/>
    <cellStyle name="Normal 2 4 7 6 2 2 3" xfId="16937" xr:uid="{ED07FC42-28DB-4301-B04E-5BA557C969EB}"/>
    <cellStyle name="Normal 2 4 7 6 2 2 4" xfId="33794" xr:uid="{3C25532A-B895-48BF-83FE-AE648F929A58}"/>
    <cellStyle name="Normal 2 4 7 6 2 3" xfId="21148" xr:uid="{8D37DEE7-5706-49D6-BB0E-0BF874E02D2E}"/>
    <cellStyle name="Normal 2 4 7 6 2 4" xfId="12719" xr:uid="{BF6E638E-E585-4138-B1AE-BA0E7A862872}"/>
    <cellStyle name="Normal 2 4 7 6 2 5" xfId="29577" xr:uid="{661A04B5-16AF-4DB8-9D78-8A0F720D7946}"/>
    <cellStyle name="Normal 2 4 7 6 3" xfId="6357" xr:uid="{00000000-0005-0000-0000-0000F9100000}"/>
    <cellStyle name="Normal 2 4 7 6 3 2" xfId="23221" xr:uid="{E601B90A-06E6-47F3-BFEC-AFFFCEC0C445}"/>
    <cellStyle name="Normal 2 4 7 6 3 3" xfId="14792" xr:uid="{AA3C8B46-D253-498F-9229-6D52D59BAC0D}"/>
    <cellStyle name="Normal 2 4 7 6 3 4" xfId="31649" xr:uid="{8861EE3B-93C7-418A-8C28-C6147CC81486}"/>
    <cellStyle name="Normal 2 4 7 6 4" xfId="19003" xr:uid="{EBFA8ED0-269E-47F9-8C42-FA53C3003C33}"/>
    <cellStyle name="Normal 2 4 7 6 5" xfId="10574" xr:uid="{6C706258-65A4-408B-8BA4-BB67CC3197D7}"/>
    <cellStyle name="Normal 2 4 7 6 6" xfId="27432" xr:uid="{A643DAC5-D72A-4732-9F33-BCC09691B5FD}"/>
    <cellStyle name="Normal 2 4 7 7" xfId="2486" xr:uid="{00000000-0005-0000-0000-0000FA100000}"/>
    <cellStyle name="Normal 2 4 7 7 2" xfId="6770" xr:uid="{00000000-0005-0000-0000-0000FB100000}"/>
    <cellStyle name="Normal 2 4 7 7 2 2" xfId="23634" xr:uid="{E7A7140B-E8E7-495E-8944-7CFE41C1BA48}"/>
    <cellStyle name="Normal 2 4 7 7 2 3" xfId="15205" xr:uid="{46F3FD9A-4BAE-4F5F-AC4D-2EBD7996E4FE}"/>
    <cellStyle name="Normal 2 4 7 7 2 4" xfId="32062" xr:uid="{92DF176D-DF01-4BC6-B8D4-51015299B79E}"/>
    <cellStyle name="Normal 2 4 7 7 3" xfId="19416" xr:uid="{F8E0BC06-00AF-4C2A-9738-B3E86D95721D}"/>
    <cellStyle name="Normal 2 4 7 7 4" xfId="10987" xr:uid="{A5DABEEB-8BD3-45A5-BF41-ABDA24BE4B7D}"/>
    <cellStyle name="Normal 2 4 7 7 5" xfId="27845" xr:uid="{9F134659-243F-444E-898E-6C270EA2E0B5}"/>
    <cellStyle name="Normal 2 4 7 8" xfId="4704" xr:uid="{00000000-0005-0000-0000-0000FC100000}"/>
    <cellStyle name="Normal 2 4 7 8 2" xfId="21568" xr:uid="{2AF6A38E-60F8-410B-977A-F6CE788370C3}"/>
    <cellStyle name="Normal 2 4 7 8 3" xfId="13139" xr:uid="{57AB2318-8E3E-4140-9FFA-F5A1967B35A8}"/>
    <cellStyle name="Normal 2 4 7 8 4" xfId="29996" xr:uid="{28E584B1-B062-4772-995B-5DB8D9AC94D7}"/>
    <cellStyle name="Normal 2 4 7 9" xfId="17350" xr:uid="{9B1DC1DF-ADF5-4075-8EF2-6A15DC15F368}"/>
    <cellStyle name="Normal 2 4 8" xfId="314" xr:uid="{00000000-0005-0000-0000-0000FD100000}"/>
    <cellStyle name="Normal 2 4 8 10" xfId="25781" xr:uid="{53A15DD1-9487-45CC-A217-44010881940E}"/>
    <cellStyle name="Normal 2 4 8 2" xfId="803" xr:uid="{00000000-0005-0000-0000-0000FE100000}"/>
    <cellStyle name="Normal 2 4 8 2 2" xfId="3042" xr:uid="{00000000-0005-0000-0000-0000FF100000}"/>
    <cellStyle name="Normal 2 4 8 2 2 2" xfId="7265" xr:uid="{00000000-0005-0000-0000-000000110000}"/>
    <cellStyle name="Normal 2 4 8 2 2 2 2" xfId="24129" xr:uid="{9A12F769-A2AA-4023-8672-94C90BD88F01}"/>
    <cellStyle name="Normal 2 4 8 2 2 2 3" xfId="15700" xr:uid="{01F6FCE2-2DD2-43F6-975D-1016B5E2769E}"/>
    <cellStyle name="Normal 2 4 8 2 2 2 4" xfId="32557" xr:uid="{648486DE-31D2-449B-9412-C11F2A494046}"/>
    <cellStyle name="Normal 2 4 8 2 2 3" xfId="19911" xr:uid="{EC6ACC5D-9484-4DA3-9C74-35E35E40A5F6}"/>
    <cellStyle name="Normal 2 4 8 2 2 4" xfId="11482" xr:uid="{A975EC2F-CB6F-4053-9306-E8C0B754EC76}"/>
    <cellStyle name="Normal 2 4 8 2 2 5" xfId="28340" xr:uid="{ACF373CA-FAAB-47FD-A433-A8804AC69F65}"/>
    <cellStyle name="Normal 2 4 8 2 3" xfId="5120" xr:uid="{00000000-0005-0000-0000-000001110000}"/>
    <cellStyle name="Normal 2 4 8 2 3 2" xfId="21984" xr:uid="{DCCADB27-2329-4714-B1E4-AA991924D4B6}"/>
    <cellStyle name="Normal 2 4 8 2 3 3" xfId="13555" xr:uid="{C9AE560E-D6FD-45DA-BEAB-2E132BD4E04B}"/>
    <cellStyle name="Normal 2 4 8 2 3 4" xfId="30412" xr:uid="{46A33DF2-EB25-45F1-A49B-342E3386F9F1}"/>
    <cellStyle name="Normal 2 4 8 2 4" xfId="17766" xr:uid="{9A5B9238-4CC4-44CD-B09E-5547527F27CE}"/>
    <cellStyle name="Normal 2 4 8 2 5" xfId="9337" xr:uid="{A0BB869D-182F-4AA3-BC61-B437F424A779}"/>
    <cellStyle name="Normal 2 4 8 2 6" xfId="26195" xr:uid="{A5B0F574-C555-47B3-84D9-0332C4BB8892}"/>
    <cellStyle name="Normal 2 4 8 3" xfId="1225" xr:uid="{00000000-0005-0000-0000-000002110000}"/>
    <cellStyle name="Normal 2 4 8 3 2" xfId="3455" xr:uid="{00000000-0005-0000-0000-000003110000}"/>
    <cellStyle name="Normal 2 4 8 3 2 2" xfId="7678" xr:uid="{00000000-0005-0000-0000-000004110000}"/>
    <cellStyle name="Normal 2 4 8 3 2 2 2" xfId="24542" xr:uid="{2DF4F7A7-7842-4E54-90A9-9D1CC3C889F7}"/>
    <cellStyle name="Normal 2 4 8 3 2 2 3" xfId="16113" xr:uid="{806556D1-02ED-4AD2-8548-54DB9A8BBD19}"/>
    <cellStyle name="Normal 2 4 8 3 2 2 4" xfId="32970" xr:uid="{8016D4F1-560C-4807-B752-78981751D448}"/>
    <cellStyle name="Normal 2 4 8 3 2 3" xfId="20324" xr:uid="{BE692219-86BA-40ED-B07B-F82A75C2E208}"/>
    <cellStyle name="Normal 2 4 8 3 2 4" xfId="11895" xr:uid="{04498F59-7684-4FEC-8DF1-AA73EA4AFCB2}"/>
    <cellStyle name="Normal 2 4 8 3 2 5" xfId="28753" xr:uid="{22258DE0-BBEC-4F42-A52F-B3D091BDD3BD}"/>
    <cellStyle name="Normal 2 4 8 3 3" xfId="5533" xr:uid="{00000000-0005-0000-0000-000005110000}"/>
    <cellStyle name="Normal 2 4 8 3 3 2" xfId="22397" xr:uid="{F452F1E2-6824-42A9-AA58-9E4BD2FE8757}"/>
    <cellStyle name="Normal 2 4 8 3 3 3" xfId="13968" xr:uid="{893C7515-9592-4416-9AC0-83BD9E9ACD9A}"/>
    <cellStyle name="Normal 2 4 8 3 3 4" xfId="30825" xr:uid="{5ECB3BDD-107E-4D1B-A19D-ABD36A5E476B}"/>
    <cellStyle name="Normal 2 4 8 3 4" xfId="18179" xr:uid="{1397211E-A2B8-497B-BAFB-460E0CD18C73}"/>
    <cellStyle name="Normal 2 4 8 3 5" xfId="9750" xr:uid="{BAE669FB-8394-4191-8A36-96F71C3EC9FE}"/>
    <cellStyle name="Normal 2 4 8 3 6" xfId="26608" xr:uid="{FAFAC5DD-C82F-4F81-B70F-37201BDAE853}"/>
    <cellStyle name="Normal 2 4 8 4" xfId="1638" xr:uid="{00000000-0005-0000-0000-000006110000}"/>
    <cellStyle name="Normal 2 4 8 4 2" xfId="3868" xr:uid="{00000000-0005-0000-0000-000007110000}"/>
    <cellStyle name="Normal 2 4 8 4 2 2" xfId="8091" xr:uid="{00000000-0005-0000-0000-000008110000}"/>
    <cellStyle name="Normal 2 4 8 4 2 2 2" xfId="24955" xr:uid="{4BEC7379-385D-4509-8376-B6637E918DD6}"/>
    <cellStyle name="Normal 2 4 8 4 2 2 3" xfId="16526" xr:uid="{5639C1A6-FB13-4BEC-9CB1-9A0A0DD81AF1}"/>
    <cellStyle name="Normal 2 4 8 4 2 2 4" xfId="33383" xr:uid="{6EE84259-121A-4345-A1D0-93A26B5F7C16}"/>
    <cellStyle name="Normal 2 4 8 4 2 3" xfId="20737" xr:uid="{976110EC-3D3B-4252-B9DA-31A5B3665EE3}"/>
    <cellStyle name="Normal 2 4 8 4 2 4" xfId="12308" xr:uid="{1CAA9ED4-CE1D-4EAA-964F-AFC18009AB8B}"/>
    <cellStyle name="Normal 2 4 8 4 2 5" xfId="29166" xr:uid="{2122211A-F2BF-41D7-AFBE-7937BC0E4AC3}"/>
    <cellStyle name="Normal 2 4 8 4 3" xfId="5946" xr:uid="{00000000-0005-0000-0000-000009110000}"/>
    <cellStyle name="Normal 2 4 8 4 3 2" xfId="22810" xr:uid="{B106492C-B9A2-48A2-A356-E73671F55BF3}"/>
    <cellStyle name="Normal 2 4 8 4 3 3" xfId="14381" xr:uid="{EF6EA19B-1650-4CC2-B929-2925A86E2DA2}"/>
    <cellStyle name="Normal 2 4 8 4 3 4" xfId="31238" xr:uid="{4ACC055D-3BAF-4A9D-8FEB-2D3124B29EE6}"/>
    <cellStyle name="Normal 2 4 8 4 4" xfId="18592" xr:uid="{5E21FE59-6204-49D9-879F-8C7C52206E31}"/>
    <cellStyle name="Normal 2 4 8 4 5" xfId="10163" xr:uid="{6F7868A1-89F2-4DD7-B837-2965F8579283}"/>
    <cellStyle name="Normal 2 4 8 4 6" xfId="27021" xr:uid="{8494F558-4E05-4EFC-9989-B4E6DFA4352B}"/>
    <cellStyle name="Normal 2 4 8 5" xfId="2052" xr:uid="{00000000-0005-0000-0000-00000A110000}"/>
    <cellStyle name="Normal 2 4 8 5 2" xfId="4281" xr:uid="{00000000-0005-0000-0000-00000B110000}"/>
    <cellStyle name="Normal 2 4 8 5 2 2" xfId="8504" xr:uid="{00000000-0005-0000-0000-00000C110000}"/>
    <cellStyle name="Normal 2 4 8 5 2 2 2" xfId="25368" xr:uid="{139C3BC6-85B8-4E33-9187-D8F69E231A6F}"/>
    <cellStyle name="Normal 2 4 8 5 2 2 3" xfId="16939" xr:uid="{D3BD252C-500E-41C2-92B1-0D712A8DEBAB}"/>
    <cellStyle name="Normal 2 4 8 5 2 2 4" xfId="33796" xr:uid="{03B63C2F-2686-4477-8011-4A8DA1E8CE48}"/>
    <cellStyle name="Normal 2 4 8 5 2 3" xfId="21150" xr:uid="{35659D81-3622-461E-A3CD-E96DA79C9A48}"/>
    <cellStyle name="Normal 2 4 8 5 2 4" xfId="12721" xr:uid="{D54721EB-D5C0-4B14-916C-FE6D9244F868}"/>
    <cellStyle name="Normal 2 4 8 5 2 5" xfId="29579" xr:uid="{A1CB931E-8F94-4396-9C8D-74D7B1D837A1}"/>
    <cellStyle name="Normal 2 4 8 5 3" xfId="6359" xr:uid="{00000000-0005-0000-0000-00000D110000}"/>
    <cellStyle name="Normal 2 4 8 5 3 2" xfId="23223" xr:uid="{958E4643-22AD-4DFF-AB86-355EA42C1F4B}"/>
    <cellStyle name="Normal 2 4 8 5 3 3" xfId="14794" xr:uid="{9781A475-125D-4755-9157-7A274CEAC2B9}"/>
    <cellStyle name="Normal 2 4 8 5 3 4" xfId="31651" xr:uid="{4A0FE7B2-FF36-4BB1-A96A-3867BC64D4DC}"/>
    <cellStyle name="Normal 2 4 8 5 4" xfId="19005" xr:uid="{123CE03D-CC2D-4DF1-960B-94CE010D3393}"/>
    <cellStyle name="Normal 2 4 8 5 5" xfId="10576" xr:uid="{123D0436-8C15-4FD7-8293-1E36EBAC7014}"/>
    <cellStyle name="Normal 2 4 8 5 6" xfId="27434" xr:uid="{C30778F8-9B23-4152-B221-5BA129678864}"/>
    <cellStyle name="Normal 2 4 8 6" xfId="2488" xr:uid="{00000000-0005-0000-0000-00000E110000}"/>
    <cellStyle name="Normal 2 4 8 6 2" xfId="6772" xr:uid="{00000000-0005-0000-0000-00000F110000}"/>
    <cellStyle name="Normal 2 4 8 6 2 2" xfId="23636" xr:uid="{C05DB59B-B5A4-4320-9C23-46BC3B665A2C}"/>
    <cellStyle name="Normal 2 4 8 6 2 3" xfId="15207" xr:uid="{BC539F10-4452-42FF-99DB-E8492ED63557}"/>
    <cellStyle name="Normal 2 4 8 6 2 4" xfId="32064" xr:uid="{23CD32EE-5352-49EF-90B2-644C041C056C}"/>
    <cellStyle name="Normal 2 4 8 6 3" xfId="19418" xr:uid="{23631B8A-4A3F-42C7-B007-577AFF6B938D}"/>
    <cellStyle name="Normal 2 4 8 6 4" xfId="10989" xr:uid="{7BAAE4AB-C7CF-4D4C-A5D1-790E9BD1A6A8}"/>
    <cellStyle name="Normal 2 4 8 6 5" xfId="27847" xr:uid="{FD5A3E4C-1763-46BB-B680-FE0DD93225E4}"/>
    <cellStyle name="Normal 2 4 8 7" xfId="4706" xr:uid="{00000000-0005-0000-0000-000010110000}"/>
    <cellStyle name="Normal 2 4 8 7 2" xfId="21570" xr:uid="{A149B795-7D10-493B-92C4-B4CD979C8FCF}"/>
    <cellStyle name="Normal 2 4 8 7 3" xfId="13141" xr:uid="{D60663AD-4F01-40F9-96BD-E6A4BC98E4CD}"/>
    <cellStyle name="Normal 2 4 8 7 4" xfId="29998" xr:uid="{6776F70D-C324-4E75-B6CF-614747CF1660}"/>
    <cellStyle name="Normal 2 4 8 8" xfId="17352" xr:uid="{D37E652B-A460-41B5-B95D-3E1BF991D2A3}"/>
    <cellStyle name="Normal 2 4 8 9" xfId="8923" xr:uid="{2D0D8416-9DF3-42D8-BBBA-24DB57FEB76A}"/>
    <cellStyle name="Normal 2 5" xfId="315" xr:uid="{00000000-0005-0000-0000-000011110000}"/>
    <cellStyle name="Normal 2 5 10" xfId="4707" xr:uid="{00000000-0005-0000-0000-000012110000}"/>
    <cellStyle name="Normal 2 5 10 2" xfId="21571" xr:uid="{33E06794-5959-4DE8-973A-CA15F6099530}"/>
    <cellStyle name="Normal 2 5 10 3" xfId="13142" xr:uid="{DF8CBF95-0F4B-410F-B1FE-E38C6C2FC4F7}"/>
    <cellStyle name="Normal 2 5 10 4" xfId="29999" xr:uid="{BD871558-C677-43B0-8B13-6790E05953C7}"/>
    <cellStyle name="Normal 2 5 11" xfId="17353" xr:uid="{54FAB4E9-5619-46EB-9C8D-7EB502B7D538}"/>
    <cellStyle name="Normal 2 5 12" xfId="8924" xr:uid="{A4DA6ADD-D21C-4240-8AF8-5FFB7CB6C1AD}"/>
    <cellStyle name="Normal 2 5 13" xfId="25782" xr:uid="{97349AC2-520F-4468-88CB-9C41B79D6F7E}"/>
    <cellStyle name="Normal 2 5 2" xfId="316" xr:uid="{00000000-0005-0000-0000-000013110000}"/>
    <cellStyle name="Normal 2 5 3" xfId="317" xr:uid="{00000000-0005-0000-0000-000014110000}"/>
    <cellStyle name="Normal 2 5 4" xfId="318" xr:uid="{00000000-0005-0000-0000-000015110000}"/>
    <cellStyle name="Normal 2 5 4 10" xfId="17354" xr:uid="{54810947-4714-4CF4-9F24-BE102D7649F5}"/>
    <cellStyle name="Normal 2 5 4 11" xfId="8925" xr:uid="{6CA9B556-3C41-4B52-B715-922A343C817E}"/>
    <cellStyle name="Normal 2 5 4 12" xfId="25783" xr:uid="{354586A3-38FE-47FA-9734-800F8CC175F6}"/>
    <cellStyle name="Normal 2 5 4 2" xfId="319" xr:uid="{00000000-0005-0000-0000-000016110000}"/>
    <cellStyle name="Normal 2 5 4 2 10" xfId="8926" xr:uid="{36B966DD-1249-4A4E-99ED-E07BEEFDAA7F}"/>
    <cellStyle name="Normal 2 5 4 2 11" xfId="25784" xr:uid="{BE96F0B1-B342-4783-B7CB-97B2ADF9B73A}"/>
    <cellStyle name="Normal 2 5 4 2 2" xfId="320" xr:uid="{00000000-0005-0000-0000-000017110000}"/>
    <cellStyle name="Normal 2 5 4 2 2 10" xfId="25785" xr:uid="{42087F65-8698-4A15-B666-F56DCCD6296B}"/>
    <cellStyle name="Normal 2 5 4 2 2 2" xfId="807" xr:uid="{00000000-0005-0000-0000-000018110000}"/>
    <cellStyle name="Normal 2 5 4 2 2 2 2" xfId="3046" xr:uid="{00000000-0005-0000-0000-000019110000}"/>
    <cellStyle name="Normal 2 5 4 2 2 2 2 2" xfId="7269" xr:uid="{00000000-0005-0000-0000-00001A110000}"/>
    <cellStyle name="Normal 2 5 4 2 2 2 2 2 2" xfId="24133" xr:uid="{A4CEF1A2-0094-49A3-B68F-E7509A1F9B92}"/>
    <cellStyle name="Normal 2 5 4 2 2 2 2 2 3" xfId="15704" xr:uid="{43DAA261-48B2-4016-964A-AE32B273564C}"/>
    <cellStyle name="Normal 2 5 4 2 2 2 2 2 4" xfId="32561" xr:uid="{567041EC-A270-4119-B0B9-9F9800998147}"/>
    <cellStyle name="Normal 2 5 4 2 2 2 2 3" xfId="19915" xr:uid="{469E2280-C201-460D-BF97-88158C5BA4F4}"/>
    <cellStyle name="Normal 2 5 4 2 2 2 2 4" xfId="11486" xr:uid="{311276AC-2F6A-448E-B303-27A11EC69826}"/>
    <cellStyle name="Normal 2 5 4 2 2 2 2 5" xfId="28344" xr:uid="{330975C2-6351-43D6-AD9D-2E22614FECBC}"/>
    <cellStyle name="Normal 2 5 4 2 2 2 3" xfId="5124" xr:uid="{00000000-0005-0000-0000-00001B110000}"/>
    <cellStyle name="Normal 2 5 4 2 2 2 3 2" xfId="21988" xr:uid="{742FE05D-4ABF-4AA8-B301-15A6F86D0607}"/>
    <cellStyle name="Normal 2 5 4 2 2 2 3 3" xfId="13559" xr:uid="{10E5AF09-913E-4531-8274-154B8E6E83E9}"/>
    <cellStyle name="Normal 2 5 4 2 2 2 3 4" xfId="30416" xr:uid="{F6CA0DE0-22C6-49AB-BFD8-6329F8AA101D}"/>
    <cellStyle name="Normal 2 5 4 2 2 2 4" xfId="17770" xr:uid="{B06F76EC-6346-4915-9C84-1388CCC1F564}"/>
    <cellStyle name="Normal 2 5 4 2 2 2 5" xfId="9341" xr:uid="{E15A5EB3-2648-4C0B-B8F7-93FCE0181812}"/>
    <cellStyle name="Normal 2 5 4 2 2 2 6" xfId="26199" xr:uid="{67F5DF4A-5F36-4F27-A283-14DFD63ACA56}"/>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2 2 2" xfId="24546" xr:uid="{EB9CB7FE-10A1-4D8D-91B3-BA8F54E3AEE8}"/>
    <cellStyle name="Normal 2 5 4 2 2 3 2 2 3" xfId="16117" xr:uid="{1ABE129F-8651-42A6-9DC6-94147500635C}"/>
    <cellStyle name="Normal 2 5 4 2 2 3 2 2 4" xfId="32974" xr:uid="{B0269E7C-4A00-437B-A89A-E763E46DADEC}"/>
    <cellStyle name="Normal 2 5 4 2 2 3 2 3" xfId="20328" xr:uid="{3D341FE9-9C74-4DBF-AA9F-366BC0B292DB}"/>
    <cellStyle name="Normal 2 5 4 2 2 3 2 4" xfId="11899" xr:uid="{FC69E549-AC65-46C1-8424-A8677B4BA982}"/>
    <cellStyle name="Normal 2 5 4 2 2 3 2 5" xfId="28757" xr:uid="{1A90380B-C1FC-4CCE-90F4-1541298962BF}"/>
    <cellStyle name="Normal 2 5 4 2 2 3 3" xfId="5537" xr:uid="{00000000-0005-0000-0000-00001F110000}"/>
    <cellStyle name="Normal 2 5 4 2 2 3 3 2" xfId="22401" xr:uid="{59FB7119-2503-48BE-9D92-7574F4B6911A}"/>
    <cellStyle name="Normal 2 5 4 2 2 3 3 3" xfId="13972" xr:uid="{9BEA79FF-FDBB-4E14-80C7-096250A7A14E}"/>
    <cellStyle name="Normal 2 5 4 2 2 3 3 4" xfId="30829" xr:uid="{59D0DD15-16C8-4433-921F-2AFADAA31538}"/>
    <cellStyle name="Normal 2 5 4 2 2 3 4" xfId="18183" xr:uid="{6C1CB451-B234-4206-9F7A-5F1EE4D11272}"/>
    <cellStyle name="Normal 2 5 4 2 2 3 5" xfId="9754" xr:uid="{CE6C19E5-FF3D-448D-B2F9-011280730DAB}"/>
    <cellStyle name="Normal 2 5 4 2 2 3 6" xfId="26612" xr:uid="{21200708-ECA9-44EC-8BB1-DAA3A60EDF1A}"/>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2 2 2" xfId="24959" xr:uid="{8A656CD1-8468-4DD1-98E8-FD0802E20770}"/>
    <cellStyle name="Normal 2 5 4 2 2 4 2 2 3" xfId="16530" xr:uid="{4AA3530E-F742-4CE4-9B01-A08DD6B365AF}"/>
    <cellStyle name="Normal 2 5 4 2 2 4 2 2 4" xfId="33387" xr:uid="{AFBDF43D-7DFE-4677-917A-D182EFF97C46}"/>
    <cellStyle name="Normal 2 5 4 2 2 4 2 3" xfId="20741" xr:uid="{D9F38F97-738B-44A3-80BC-ECCE1F69DAFE}"/>
    <cellStyle name="Normal 2 5 4 2 2 4 2 4" xfId="12312" xr:uid="{501534F8-2278-4F94-BB4F-92C84C604017}"/>
    <cellStyle name="Normal 2 5 4 2 2 4 2 5" xfId="29170" xr:uid="{0B48FE90-BA36-4EFA-AB0E-ADB2D83C37A6}"/>
    <cellStyle name="Normal 2 5 4 2 2 4 3" xfId="5950" xr:uid="{00000000-0005-0000-0000-000023110000}"/>
    <cellStyle name="Normal 2 5 4 2 2 4 3 2" xfId="22814" xr:uid="{AB8C38DA-F8C1-4157-81EF-6507DB48AB06}"/>
    <cellStyle name="Normal 2 5 4 2 2 4 3 3" xfId="14385" xr:uid="{578CBA85-E85A-4F5B-BE7D-8DA1B41F67F6}"/>
    <cellStyle name="Normal 2 5 4 2 2 4 3 4" xfId="31242" xr:uid="{00EF78C7-65A4-42AB-B342-E3E0A62CC65D}"/>
    <cellStyle name="Normal 2 5 4 2 2 4 4" xfId="18596" xr:uid="{C89A817C-08CD-47DB-807B-7DA837C60D2A}"/>
    <cellStyle name="Normal 2 5 4 2 2 4 5" xfId="10167" xr:uid="{2700DDAD-3B14-4B6C-91AA-C160BDB1F52F}"/>
    <cellStyle name="Normal 2 5 4 2 2 4 6" xfId="27025" xr:uid="{CF826E17-F610-4E12-9583-EDBACB057E89}"/>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2 2 2" xfId="25372" xr:uid="{A488165F-0565-45CA-A584-DE3D517757B5}"/>
    <cellStyle name="Normal 2 5 4 2 2 5 2 2 3" xfId="16943" xr:uid="{DA346B93-37EE-4C7B-A467-EC5807EEF36F}"/>
    <cellStyle name="Normal 2 5 4 2 2 5 2 2 4" xfId="33800" xr:uid="{584A3D90-93C8-4AC2-B411-F372E27C0421}"/>
    <cellStyle name="Normal 2 5 4 2 2 5 2 3" xfId="21154" xr:uid="{390C067B-BA2A-44DB-AA5D-43FDE3285969}"/>
    <cellStyle name="Normal 2 5 4 2 2 5 2 4" xfId="12725" xr:uid="{2016B671-DEB2-4C9F-B1DE-3432D99FF0A1}"/>
    <cellStyle name="Normal 2 5 4 2 2 5 2 5" xfId="29583" xr:uid="{D6B83B21-669E-48B8-9464-46F5AACDD7E6}"/>
    <cellStyle name="Normal 2 5 4 2 2 5 3" xfId="6363" xr:uid="{00000000-0005-0000-0000-000027110000}"/>
    <cellStyle name="Normal 2 5 4 2 2 5 3 2" xfId="23227" xr:uid="{24BA711A-5688-483C-85BD-AF012651CD16}"/>
    <cellStyle name="Normal 2 5 4 2 2 5 3 3" xfId="14798" xr:uid="{A9909AEB-028C-417F-B742-B2DC5B460BAB}"/>
    <cellStyle name="Normal 2 5 4 2 2 5 3 4" xfId="31655" xr:uid="{5C14EB97-FA56-45C6-8666-E2EC0F49CDDC}"/>
    <cellStyle name="Normal 2 5 4 2 2 5 4" xfId="19009" xr:uid="{C0EA61D4-395D-45C9-92B6-4CAF023FFE9F}"/>
    <cellStyle name="Normal 2 5 4 2 2 5 5" xfId="10580" xr:uid="{9D6D6BDA-95A1-4A58-B3E0-8AECE72BBA7B}"/>
    <cellStyle name="Normal 2 5 4 2 2 5 6" xfId="27438" xr:uid="{31206202-06AD-4638-8909-53BE1DCD1CA6}"/>
    <cellStyle name="Normal 2 5 4 2 2 6" xfId="2492" xr:uid="{00000000-0005-0000-0000-000028110000}"/>
    <cellStyle name="Normal 2 5 4 2 2 6 2" xfId="6776" xr:uid="{00000000-0005-0000-0000-000029110000}"/>
    <cellStyle name="Normal 2 5 4 2 2 6 2 2" xfId="23640" xr:uid="{6E93262F-9916-465A-9467-20869E5162AB}"/>
    <cellStyle name="Normal 2 5 4 2 2 6 2 3" xfId="15211" xr:uid="{EE9EFD83-569C-4E21-A4F1-36AD3A733C9F}"/>
    <cellStyle name="Normal 2 5 4 2 2 6 2 4" xfId="32068" xr:uid="{618E0A42-6908-4E94-AF51-640540B50590}"/>
    <cellStyle name="Normal 2 5 4 2 2 6 3" xfId="19422" xr:uid="{554D657D-A34A-4FB2-A075-89B421AC336F}"/>
    <cellStyle name="Normal 2 5 4 2 2 6 4" xfId="10993" xr:uid="{65B7843A-63D7-4A56-9C24-387E984008C8}"/>
    <cellStyle name="Normal 2 5 4 2 2 6 5" xfId="27851" xr:uid="{EC316F81-00FB-42F0-910C-6EB1FA4FDDCA}"/>
    <cellStyle name="Normal 2 5 4 2 2 7" xfId="4710" xr:uid="{00000000-0005-0000-0000-00002A110000}"/>
    <cellStyle name="Normal 2 5 4 2 2 7 2" xfId="21574" xr:uid="{9E61C2D4-E062-4EEF-835B-69DBBF71C6D5}"/>
    <cellStyle name="Normal 2 5 4 2 2 7 3" xfId="13145" xr:uid="{0CB9ABCD-8BDA-4374-8DCB-FEBF6606BCDD}"/>
    <cellStyle name="Normal 2 5 4 2 2 7 4" xfId="30002" xr:uid="{12C3F477-BDE3-4D44-AE17-D7766FA19D77}"/>
    <cellStyle name="Normal 2 5 4 2 2 8" xfId="17356" xr:uid="{9971BA32-DCC5-461C-A2EA-F622EBA31BD9}"/>
    <cellStyle name="Normal 2 5 4 2 2 9" xfId="8927" xr:uid="{F5B812E1-F0A5-450B-9E47-90A957C25CC3}"/>
    <cellStyle name="Normal 2 5 4 2 3" xfId="806" xr:uid="{00000000-0005-0000-0000-00002B110000}"/>
    <cellStyle name="Normal 2 5 4 2 3 2" xfId="3045" xr:uid="{00000000-0005-0000-0000-00002C110000}"/>
    <cellStyle name="Normal 2 5 4 2 3 2 2" xfId="7268" xr:uid="{00000000-0005-0000-0000-00002D110000}"/>
    <cellStyle name="Normal 2 5 4 2 3 2 2 2" xfId="24132" xr:uid="{87EB7806-E8B3-4FE0-B098-2161290E43DE}"/>
    <cellStyle name="Normal 2 5 4 2 3 2 2 3" xfId="15703" xr:uid="{7CCBEACA-70EB-43DC-9D59-7E2EFE08E389}"/>
    <cellStyle name="Normal 2 5 4 2 3 2 2 4" xfId="32560" xr:uid="{4A02CACB-2AFE-4DFC-83F6-2CB7B5A981C4}"/>
    <cellStyle name="Normal 2 5 4 2 3 2 3" xfId="19914" xr:uid="{CDA9A499-B007-4C17-BD6E-BD4FA0152E26}"/>
    <cellStyle name="Normal 2 5 4 2 3 2 4" xfId="11485" xr:uid="{2F926A3C-1619-4740-B9F6-4C1A57B42811}"/>
    <cellStyle name="Normal 2 5 4 2 3 2 5" xfId="28343" xr:uid="{EAFAE9D1-2D90-4503-8EE0-6FAD830FA7D0}"/>
    <cellStyle name="Normal 2 5 4 2 3 3" xfId="5123" xr:uid="{00000000-0005-0000-0000-00002E110000}"/>
    <cellStyle name="Normal 2 5 4 2 3 3 2" xfId="21987" xr:uid="{5A58160F-6FDA-44F9-8519-4C320D74C988}"/>
    <cellStyle name="Normal 2 5 4 2 3 3 3" xfId="13558" xr:uid="{E17E3C83-8729-4565-9D2F-B5F011CC0C40}"/>
    <cellStyle name="Normal 2 5 4 2 3 3 4" xfId="30415" xr:uid="{73D01E01-1BCD-4811-B731-ADD19B7C8A83}"/>
    <cellStyle name="Normal 2 5 4 2 3 4" xfId="17769" xr:uid="{0C5C79AF-4FC8-49DC-AB00-61AEA41FF08A}"/>
    <cellStyle name="Normal 2 5 4 2 3 5" xfId="9340" xr:uid="{DEC8D0E5-93A2-4640-8735-B78277EF8F4C}"/>
    <cellStyle name="Normal 2 5 4 2 3 6" xfId="26198" xr:uid="{4D5A1842-3FE2-41E5-8DD1-9F3B762E6512}"/>
    <cellStyle name="Normal 2 5 4 2 4" xfId="1228" xr:uid="{00000000-0005-0000-0000-00002F110000}"/>
    <cellStyle name="Normal 2 5 4 2 4 2" xfId="3458" xr:uid="{00000000-0005-0000-0000-000030110000}"/>
    <cellStyle name="Normal 2 5 4 2 4 2 2" xfId="7681" xr:uid="{00000000-0005-0000-0000-000031110000}"/>
    <cellStyle name="Normal 2 5 4 2 4 2 2 2" xfId="24545" xr:uid="{26825EEE-D24F-428E-A4D9-EB798563542B}"/>
    <cellStyle name="Normal 2 5 4 2 4 2 2 3" xfId="16116" xr:uid="{1A802DF6-4313-41D7-A2C1-C0B220BA9317}"/>
    <cellStyle name="Normal 2 5 4 2 4 2 2 4" xfId="32973" xr:uid="{58EEFF2D-DCA1-4AF1-8A60-A2D68AAF6D20}"/>
    <cellStyle name="Normal 2 5 4 2 4 2 3" xfId="20327" xr:uid="{3204BF19-6902-457B-8062-FBCE03B76811}"/>
    <cellStyle name="Normal 2 5 4 2 4 2 4" xfId="11898" xr:uid="{7D080B0B-30C8-4F2C-BC90-36B7BE135FAF}"/>
    <cellStyle name="Normal 2 5 4 2 4 2 5" xfId="28756" xr:uid="{65748A3C-1812-4F92-A990-EE61459C4607}"/>
    <cellStyle name="Normal 2 5 4 2 4 3" xfId="5536" xr:uid="{00000000-0005-0000-0000-000032110000}"/>
    <cellStyle name="Normal 2 5 4 2 4 3 2" xfId="22400" xr:uid="{44F1F1F6-CD31-4554-B1DF-49617496C91E}"/>
    <cellStyle name="Normal 2 5 4 2 4 3 3" xfId="13971" xr:uid="{35C93CE5-7C62-419F-AFBB-12A59210A5C4}"/>
    <cellStyle name="Normal 2 5 4 2 4 3 4" xfId="30828" xr:uid="{79674D3A-0F4A-43B9-8C15-C33F208A7607}"/>
    <cellStyle name="Normal 2 5 4 2 4 4" xfId="18182" xr:uid="{506DE0F3-62F0-4D36-9A94-45C8F53946D5}"/>
    <cellStyle name="Normal 2 5 4 2 4 5" xfId="9753" xr:uid="{8F4A1458-25BC-4FB5-BEED-1453F58A05C7}"/>
    <cellStyle name="Normal 2 5 4 2 4 6" xfId="26611" xr:uid="{11FC261A-7B02-4A2A-B04E-F281B1690292}"/>
    <cellStyle name="Normal 2 5 4 2 5" xfId="1641" xr:uid="{00000000-0005-0000-0000-000033110000}"/>
    <cellStyle name="Normal 2 5 4 2 5 2" xfId="3871" xr:uid="{00000000-0005-0000-0000-000034110000}"/>
    <cellStyle name="Normal 2 5 4 2 5 2 2" xfId="8094" xr:uid="{00000000-0005-0000-0000-000035110000}"/>
    <cellStyle name="Normal 2 5 4 2 5 2 2 2" xfId="24958" xr:uid="{13FC6265-86A0-4D00-A374-8959DD29C5D9}"/>
    <cellStyle name="Normal 2 5 4 2 5 2 2 3" xfId="16529" xr:uid="{A127632D-6257-40C7-9D0E-7CE2CCCC8FA8}"/>
    <cellStyle name="Normal 2 5 4 2 5 2 2 4" xfId="33386" xr:uid="{2AC11C24-79D6-4A58-9670-B33BA1B96D11}"/>
    <cellStyle name="Normal 2 5 4 2 5 2 3" xfId="20740" xr:uid="{872BEFCB-73CB-4B30-A193-CFA13314148A}"/>
    <cellStyle name="Normal 2 5 4 2 5 2 4" xfId="12311" xr:uid="{EA14669F-41BA-4A6B-B393-261A452EC61F}"/>
    <cellStyle name="Normal 2 5 4 2 5 2 5" xfId="29169" xr:uid="{682BEF60-7620-4B92-9114-70B4C660CA99}"/>
    <cellStyle name="Normal 2 5 4 2 5 3" xfId="5949" xr:uid="{00000000-0005-0000-0000-000036110000}"/>
    <cellStyle name="Normal 2 5 4 2 5 3 2" xfId="22813" xr:uid="{1CCB8E6F-10B7-4C1D-9D93-222C4F7E0A26}"/>
    <cellStyle name="Normal 2 5 4 2 5 3 3" xfId="14384" xr:uid="{83F86C42-EB8B-44E7-A809-97C6F9488F6E}"/>
    <cellStyle name="Normal 2 5 4 2 5 3 4" xfId="31241" xr:uid="{CF51F2EC-7C4A-4CD0-96FC-198BE6B2FA7A}"/>
    <cellStyle name="Normal 2 5 4 2 5 4" xfId="18595" xr:uid="{98623ADA-10FF-458B-A3CA-F2778AD163D3}"/>
    <cellStyle name="Normal 2 5 4 2 5 5" xfId="10166" xr:uid="{54B3B3C7-7AD9-4110-8133-B8914203E418}"/>
    <cellStyle name="Normal 2 5 4 2 5 6" xfId="27024" xr:uid="{7A6CC9E4-4E38-426A-8F9A-EBF42575677F}"/>
    <cellStyle name="Normal 2 5 4 2 6" xfId="2055" xr:uid="{00000000-0005-0000-0000-000037110000}"/>
    <cellStyle name="Normal 2 5 4 2 6 2" xfId="4284" xr:uid="{00000000-0005-0000-0000-000038110000}"/>
    <cellStyle name="Normal 2 5 4 2 6 2 2" xfId="8507" xr:uid="{00000000-0005-0000-0000-000039110000}"/>
    <cellStyle name="Normal 2 5 4 2 6 2 2 2" xfId="25371" xr:uid="{4890C679-7F48-475E-B35C-A62F8EB615B3}"/>
    <cellStyle name="Normal 2 5 4 2 6 2 2 3" xfId="16942" xr:uid="{17DE1E0E-BB6B-4312-8FB5-67AED8B01B2D}"/>
    <cellStyle name="Normal 2 5 4 2 6 2 2 4" xfId="33799" xr:uid="{BD643052-B706-41BE-9215-034C1AE54903}"/>
    <cellStyle name="Normal 2 5 4 2 6 2 3" xfId="21153" xr:uid="{9A4FA23F-1D9C-4618-9326-15767208959F}"/>
    <cellStyle name="Normal 2 5 4 2 6 2 4" xfId="12724" xr:uid="{B9E75043-CB9B-48D7-9145-350BBEB171C4}"/>
    <cellStyle name="Normal 2 5 4 2 6 2 5" xfId="29582" xr:uid="{0AB66910-2E71-4D17-9D8F-D7A526EF1302}"/>
    <cellStyle name="Normal 2 5 4 2 6 3" xfId="6362" xr:uid="{00000000-0005-0000-0000-00003A110000}"/>
    <cellStyle name="Normal 2 5 4 2 6 3 2" xfId="23226" xr:uid="{FAB9E15D-96CC-4F93-9BC2-6B2073CBE6A5}"/>
    <cellStyle name="Normal 2 5 4 2 6 3 3" xfId="14797" xr:uid="{35956CD8-30FB-4D38-BFAA-D28A5B3E4D33}"/>
    <cellStyle name="Normal 2 5 4 2 6 3 4" xfId="31654" xr:uid="{1C1FA353-F842-4FAC-9E28-516DD3649FAF}"/>
    <cellStyle name="Normal 2 5 4 2 6 4" xfId="19008" xr:uid="{449043BD-33DC-4A69-856B-DB5B31948AF7}"/>
    <cellStyle name="Normal 2 5 4 2 6 5" xfId="10579" xr:uid="{D400ED28-0638-4100-9DC5-74F5CBF7CA09}"/>
    <cellStyle name="Normal 2 5 4 2 6 6" xfId="27437" xr:uid="{049002EB-78C9-4885-8306-BF99055BEDEB}"/>
    <cellStyle name="Normal 2 5 4 2 7" xfId="2491" xr:uid="{00000000-0005-0000-0000-00003B110000}"/>
    <cellStyle name="Normal 2 5 4 2 7 2" xfId="6775" xr:uid="{00000000-0005-0000-0000-00003C110000}"/>
    <cellStyle name="Normal 2 5 4 2 7 2 2" xfId="23639" xr:uid="{92A27C8D-3126-4B9B-AA0E-1C162D0F1F15}"/>
    <cellStyle name="Normal 2 5 4 2 7 2 3" xfId="15210" xr:uid="{7AE48CBC-7BC7-44E3-90AC-B6808F211D2A}"/>
    <cellStyle name="Normal 2 5 4 2 7 2 4" xfId="32067" xr:uid="{EAB9F727-8664-41F2-89C6-74D6A0779CED}"/>
    <cellStyle name="Normal 2 5 4 2 7 3" xfId="19421" xr:uid="{D17B1B13-7917-448A-ADF4-C83237D352A8}"/>
    <cellStyle name="Normal 2 5 4 2 7 4" xfId="10992" xr:uid="{84BFE903-5A52-4A04-A684-60A3425CECAB}"/>
    <cellStyle name="Normal 2 5 4 2 7 5" xfId="27850" xr:uid="{2D09727E-8885-4933-8778-BF7FE00BE21B}"/>
    <cellStyle name="Normal 2 5 4 2 8" xfId="4709" xr:uid="{00000000-0005-0000-0000-00003D110000}"/>
    <cellStyle name="Normal 2 5 4 2 8 2" xfId="21573" xr:uid="{C4317FB5-4C0B-468D-8446-35D942BFC652}"/>
    <cellStyle name="Normal 2 5 4 2 8 3" xfId="13144" xr:uid="{A0A7CE9F-B460-47B4-955F-81D15A8125DF}"/>
    <cellStyle name="Normal 2 5 4 2 8 4" xfId="30001" xr:uid="{0155A10C-910F-4384-BE86-875213F6B734}"/>
    <cellStyle name="Normal 2 5 4 2 9" xfId="17355" xr:uid="{A4A82311-5557-4261-B64E-C0C9B733DC18}"/>
    <cellStyle name="Normal 2 5 4 3" xfId="321" xr:uid="{00000000-0005-0000-0000-00003E110000}"/>
    <cellStyle name="Normal 2 5 4 3 10" xfId="25786" xr:uid="{8754CF49-7888-47BF-9DE0-D4D0ABA5C4C5}"/>
    <cellStyle name="Normal 2 5 4 3 2" xfId="808" xr:uid="{00000000-0005-0000-0000-00003F110000}"/>
    <cellStyle name="Normal 2 5 4 3 2 2" xfId="3047" xr:uid="{00000000-0005-0000-0000-000040110000}"/>
    <cellStyle name="Normal 2 5 4 3 2 2 2" xfId="7270" xr:uid="{00000000-0005-0000-0000-000041110000}"/>
    <cellStyle name="Normal 2 5 4 3 2 2 2 2" xfId="24134" xr:uid="{64601759-06E6-446C-A76B-EB7C8D9C5A2E}"/>
    <cellStyle name="Normal 2 5 4 3 2 2 2 3" xfId="15705" xr:uid="{EF4938C0-AF88-403E-8981-4E494E328052}"/>
    <cellStyle name="Normal 2 5 4 3 2 2 2 4" xfId="32562" xr:uid="{6E73847D-8EB7-4C2A-B484-B65085A00895}"/>
    <cellStyle name="Normal 2 5 4 3 2 2 3" xfId="19916" xr:uid="{CA1FE665-2DD8-464E-9136-18E02A975120}"/>
    <cellStyle name="Normal 2 5 4 3 2 2 4" xfId="11487" xr:uid="{E45A4AAD-6D8C-45B9-8CA3-F5F1A6A65940}"/>
    <cellStyle name="Normal 2 5 4 3 2 2 5" xfId="28345" xr:uid="{9393EC54-F09E-4999-913F-49C3176B72F1}"/>
    <cellStyle name="Normal 2 5 4 3 2 3" xfId="5125" xr:uid="{00000000-0005-0000-0000-000042110000}"/>
    <cellStyle name="Normal 2 5 4 3 2 3 2" xfId="21989" xr:uid="{AFE11BA2-A33E-499F-8E81-31C6A2759BB1}"/>
    <cellStyle name="Normal 2 5 4 3 2 3 3" xfId="13560" xr:uid="{D8CD08AE-A688-4279-8239-F470F15D4482}"/>
    <cellStyle name="Normal 2 5 4 3 2 3 4" xfId="30417" xr:uid="{1237C9B4-C926-4C1A-803E-E73738D37BB8}"/>
    <cellStyle name="Normal 2 5 4 3 2 4" xfId="17771" xr:uid="{950C433A-FCAE-485D-9331-AEE7314C5DD1}"/>
    <cellStyle name="Normal 2 5 4 3 2 5" xfId="9342" xr:uid="{2ABDEEEA-3FB2-4980-9D52-F33FCD98B0E2}"/>
    <cellStyle name="Normal 2 5 4 3 2 6" xfId="26200" xr:uid="{9ECD2189-F6F5-4BF9-9570-E75040AD8FD5}"/>
    <cellStyle name="Normal 2 5 4 3 3" xfId="1230" xr:uid="{00000000-0005-0000-0000-000043110000}"/>
    <cellStyle name="Normal 2 5 4 3 3 2" xfId="3460" xr:uid="{00000000-0005-0000-0000-000044110000}"/>
    <cellStyle name="Normal 2 5 4 3 3 2 2" xfId="7683" xr:uid="{00000000-0005-0000-0000-000045110000}"/>
    <cellStyle name="Normal 2 5 4 3 3 2 2 2" xfId="24547" xr:uid="{C67F93B8-7B98-4A09-BE5B-CE80D4F487AC}"/>
    <cellStyle name="Normal 2 5 4 3 3 2 2 3" xfId="16118" xr:uid="{67B9C011-8660-4135-B97B-79EC15A6C865}"/>
    <cellStyle name="Normal 2 5 4 3 3 2 2 4" xfId="32975" xr:uid="{38FD70B0-45B5-4A75-8C3D-1ABCD699F190}"/>
    <cellStyle name="Normal 2 5 4 3 3 2 3" xfId="20329" xr:uid="{C60C0B7E-56F1-420C-9799-D31A55C98872}"/>
    <cellStyle name="Normal 2 5 4 3 3 2 4" xfId="11900" xr:uid="{A2721D77-10A0-4681-995C-4E2EE87C6B51}"/>
    <cellStyle name="Normal 2 5 4 3 3 2 5" xfId="28758" xr:uid="{F0D9C140-6D66-4345-A22D-773D9895288B}"/>
    <cellStyle name="Normal 2 5 4 3 3 3" xfId="5538" xr:uid="{00000000-0005-0000-0000-000046110000}"/>
    <cellStyle name="Normal 2 5 4 3 3 3 2" xfId="22402" xr:uid="{22E5B6DE-FDBA-4FA7-953F-F0C2D9A86174}"/>
    <cellStyle name="Normal 2 5 4 3 3 3 3" xfId="13973" xr:uid="{267DF189-121E-4389-B603-BC3E3E7E14AF}"/>
    <cellStyle name="Normal 2 5 4 3 3 3 4" xfId="30830" xr:uid="{F6F37461-0D6E-4ECF-8179-51895B08D65D}"/>
    <cellStyle name="Normal 2 5 4 3 3 4" xfId="18184" xr:uid="{4CF2AD7F-73C7-463B-A5FE-588ED6E2DEA2}"/>
    <cellStyle name="Normal 2 5 4 3 3 5" xfId="9755" xr:uid="{EE29CC7F-B651-488A-9495-B1B8BDF6E736}"/>
    <cellStyle name="Normal 2 5 4 3 3 6" xfId="26613" xr:uid="{CC1C3409-CC2A-475F-B8FA-45D960703FE9}"/>
    <cellStyle name="Normal 2 5 4 3 4" xfId="1643" xr:uid="{00000000-0005-0000-0000-000047110000}"/>
    <cellStyle name="Normal 2 5 4 3 4 2" xfId="3873" xr:uid="{00000000-0005-0000-0000-000048110000}"/>
    <cellStyle name="Normal 2 5 4 3 4 2 2" xfId="8096" xr:uid="{00000000-0005-0000-0000-000049110000}"/>
    <cellStyle name="Normal 2 5 4 3 4 2 2 2" xfId="24960" xr:uid="{2FCB453E-6426-449D-A5B7-7A3E40638868}"/>
    <cellStyle name="Normal 2 5 4 3 4 2 2 3" xfId="16531" xr:uid="{CBEC1738-2334-41B2-9538-336317900710}"/>
    <cellStyle name="Normal 2 5 4 3 4 2 2 4" xfId="33388" xr:uid="{87739612-0722-4458-833D-AB0FAC22A7BA}"/>
    <cellStyle name="Normal 2 5 4 3 4 2 3" xfId="20742" xr:uid="{81961865-282F-46C1-B063-4A5B364339D5}"/>
    <cellStyle name="Normal 2 5 4 3 4 2 4" xfId="12313" xr:uid="{6674361E-C7E0-4E20-9D35-339229821DF9}"/>
    <cellStyle name="Normal 2 5 4 3 4 2 5" xfId="29171" xr:uid="{39C394D0-2CCA-4CB2-A1F4-0618DEC559BE}"/>
    <cellStyle name="Normal 2 5 4 3 4 3" xfId="5951" xr:uid="{00000000-0005-0000-0000-00004A110000}"/>
    <cellStyle name="Normal 2 5 4 3 4 3 2" xfId="22815" xr:uid="{E9798624-F14F-41BC-83C4-A155A684CE9D}"/>
    <cellStyle name="Normal 2 5 4 3 4 3 3" xfId="14386" xr:uid="{2A26C8FA-906B-4A32-9285-EE91002FC439}"/>
    <cellStyle name="Normal 2 5 4 3 4 3 4" xfId="31243" xr:uid="{ECC4455A-C881-4A17-ABC4-9EEC632B145E}"/>
    <cellStyle name="Normal 2 5 4 3 4 4" xfId="18597" xr:uid="{90110011-D255-48D9-B55D-E75AC89889AC}"/>
    <cellStyle name="Normal 2 5 4 3 4 5" xfId="10168" xr:uid="{9ED0D0DC-50B9-4841-BE56-E6DFFEB8018B}"/>
    <cellStyle name="Normal 2 5 4 3 4 6" xfId="27026" xr:uid="{AF37E35A-D4B6-4D63-82EF-5700CA02A6A7}"/>
    <cellStyle name="Normal 2 5 4 3 5" xfId="2057" xr:uid="{00000000-0005-0000-0000-00004B110000}"/>
    <cellStyle name="Normal 2 5 4 3 5 2" xfId="4286" xr:uid="{00000000-0005-0000-0000-00004C110000}"/>
    <cellStyle name="Normal 2 5 4 3 5 2 2" xfId="8509" xr:uid="{00000000-0005-0000-0000-00004D110000}"/>
    <cellStyle name="Normal 2 5 4 3 5 2 2 2" xfId="25373" xr:uid="{ACE385AE-54D9-4441-AEA3-B9ED9AF2204F}"/>
    <cellStyle name="Normal 2 5 4 3 5 2 2 3" xfId="16944" xr:uid="{CFC31F93-0941-4432-9B6A-72E11E29E01C}"/>
    <cellStyle name="Normal 2 5 4 3 5 2 2 4" xfId="33801" xr:uid="{AD35570E-4D6E-4433-9763-49D733053AA2}"/>
    <cellStyle name="Normal 2 5 4 3 5 2 3" xfId="21155" xr:uid="{376CD16E-ACB9-4D4F-BF98-1095B3A45C6F}"/>
    <cellStyle name="Normal 2 5 4 3 5 2 4" xfId="12726" xr:uid="{79A457C5-490C-485A-BC90-3369743D4255}"/>
    <cellStyle name="Normal 2 5 4 3 5 2 5" xfId="29584" xr:uid="{3A4A9FF8-7333-4B9F-9095-09F65F76CF0B}"/>
    <cellStyle name="Normal 2 5 4 3 5 3" xfId="6364" xr:uid="{00000000-0005-0000-0000-00004E110000}"/>
    <cellStyle name="Normal 2 5 4 3 5 3 2" xfId="23228" xr:uid="{B8A42ABF-A87C-4D92-8417-038E95F2B533}"/>
    <cellStyle name="Normal 2 5 4 3 5 3 3" xfId="14799" xr:uid="{CA61C6FD-04B9-440D-A251-DE1EC54B1A23}"/>
    <cellStyle name="Normal 2 5 4 3 5 3 4" xfId="31656" xr:uid="{650B9393-7785-4610-8E14-F9FC2E2F0C05}"/>
    <cellStyle name="Normal 2 5 4 3 5 4" xfId="19010" xr:uid="{E1102B4E-F232-4F6B-AC2E-B6EE59B8938F}"/>
    <cellStyle name="Normal 2 5 4 3 5 5" xfId="10581" xr:uid="{E513133C-1845-4583-86B3-326D5A6BAAE6}"/>
    <cellStyle name="Normal 2 5 4 3 5 6" xfId="27439" xr:uid="{38C6E63B-F8B1-424A-BE83-F1B8849D9126}"/>
    <cellStyle name="Normal 2 5 4 3 6" xfId="2493" xr:uid="{00000000-0005-0000-0000-00004F110000}"/>
    <cellStyle name="Normal 2 5 4 3 6 2" xfId="6777" xr:uid="{00000000-0005-0000-0000-000050110000}"/>
    <cellStyle name="Normal 2 5 4 3 6 2 2" xfId="23641" xr:uid="{7632795A-5E02-45C2-BDEF-CE48F45D0443}"/>
    <cellStyle name="Normal 2 5 4 3 6 2 3" xfId="15212" xr:uid="{FAE4C348-6C29-415D-948A-CDC16C21F4E1}"/>
    <cellStyle name="Normal 2 5 4 3 6 2 4" xfId="32069" xr:uid="{FC7D88F7-90E2-4B5D-8E7A-32781575E285}"/>
    <cellStyle name="Normal 2 5 4 3 6 3" xfId="19423" xr:uid="{7B06D901-1DE4-4BCB-91F0-6B2510E0A05B}"/>
    <cellStyle name="Normal 2 5 4 3 6 4" xfId="10994" xr:uid="{C96ACF37-063D-43B8-AA1A-C14F34957CA5}"/>
    <cellStyle name="Normal 2 5 4 3 6 5" xfId="27852" xr:uid="{6AC9C680-942E-4FB0-9274-78FC14CA37EF}"/>
    <cellStyle name="Normal 2 5 4 3 7" xfId="4711" xr:uid="{00000000-0005-0000-0000-000051110000}"/>
    <cellStyle name="Normal 2 5 4 3 7 2" xfId="21575" xr:uid="{CF66DDFD-4F7A-4FE1-AD54-E2BDA328679B}"/>
    <cellStyle name="Normal 2 5 4 3 7 3" xfId="13146" xr:uid="{B15A99A5-6E18-4A36-998B-811F004BE6AD}"/>
    <cellStyle name="Normal 2 5 4 3 7 4" xfId="30003" xr:uid="{EED08B99-28CA-419A-9857-99460D149477}"/>
    <cellStyle name="Normal 2 5 4 3 8" xfId="17357" xr:uid="{AC496E48-9655-4C35-9182-DEEE6A74AB24}"/>
    <cellStyle name="Normal 2 5 4 3 9" xfId="8928" xr:uid="{99332AA0-29C0-4369-9F66-C1F607B495A0}"/>
    <cellStyle name="Normal 2 5 4 4" xfId="805" xr:uid="{00000000-0005-0000-0000-000052110000}"/>
    <cellStyle name="Normal 2 5 4 4 2" xfId="3044" xr:uid="{00000000-0005-0000-0000-000053110000}"/>
    <cellStyle name="Normal 2 5 4 4 2 2" xfId="7267" xr:uid="{00000000-0005-0000-0000-000054110000}"/>
    <cellStyle name="Normal 2 5 4 4 2 2 2" xfId="24131" xr:uid="{F8227916-4A3C-45E4-910E-6DD2E613D1F8}"/>
    <cellStyle name="Normal 2 5 4 4 2 2 3" xfId="15702" xr:uid="{F6587194-FBAF-45DD-BE63-64F4D239B00C}"/>
    <cellStyle name="Normal 2 5 4 4 2 2 4" xfId="32559" xr:uid="{0855FEEA-1C5F-4BE9-8021-21B4C2892448}"/>
    <cellStyle name="Normal 2 5 4 4 2 3" xfId="19913" xr:uid="{D17A73C4-F50D-45B2-BDDB-F3644FF02A2D}"/>
    <cellStyle name="Normal 2 5 4 4 2 4" xfId="11484" xr:uid="{85CF3042-6135-4C3F-BC64-045C81777BC9}"/>
    <cellStyle name="Normal 2 5 4 4 2 5" xfId="28342" xr:uid="{83323A33-AED9-43A2-BFD2-92A39DFF2745}"/>
    <cellStyle name="Normal 2 5 4 4 3" xfId="5122" xr:uid="{00000000-0005-0000-0000-000055110000}"/>
    <cellStyle name="Normal 2 5 4 4 3 2" xfId="21986" xr:uid="{277439D0-38BA-4C1D-904B-529E36818815}"/>
    <cellStyle name="Normal 2 5 4 4 3 3" xfId="13557" xr:uid="{143F3DD7-EEFA-4ADC-BC10-A489122D5931}"/>
    <cellStyle name="Normal 2 5 4 4 3 4" xfId="30414" xr:uid="{818CC24A-BC8C-429F-8758-760217FE8108}"/>
    <cellStyle name="Normal 2 5 4 4 4" xfId="17768" xr:uid="{8DAB260D-5C33-4342-81CD-FFBE5EE287B2}"/>
    <cellStyle name="Normal 2 5 4 4 5" xfId="9339" xr:uid="{54FC1D9A-6ACE-4C09-810A-8F25AE132A86}"/>
    <cellStyle name="Normal 2 5 4 4 6" xfId="26197" xr:uid="{FBA520BE-0A78-4BB3-829F-957BCEEC444E}"/>
    <cellStyle name="Normal 2 5 4 5" xfId="1227" xr:uid="{00000000-0005-0000-0000-000056110000}"/>
    <cellStyle name="Normal 2 5 4 5 2" xfId="3457" xr:uid="{00000000-0005-0000-0000-000057110000}"/>
    <cellStyle name="Normal 2 5 4 5 2 2" xfId="7680" xr:uid="{00000000-0005-0000-0000-000058110000}"/>
    <cellStyle name="Normal 2 5 4 5 2 2 2" xfId="24544" xr:uid="{DA98C924-9B29-4DAB-8DD4-634F177F68F4}"/>
    <cellStyle name="Normal 2 5 4 5 2 2 3" xfId="16115" xr:uid="{33DA6280-D3FC-4AF2-8F44-03E552D9E9B0}"/>
    <cellStyle name="Normal 2 5 4 5 2 2 4" xfId="32972" xr:uid="{0F7EDA3F-F3F2-4551-903B-AA5293C4E102}"/>
    <cellStyle name="Normal 2 5 4 5 2 3" xfId="20326" xr:uid="{C9FCB578-BF60-411E-ADA2-CC61C54076E3}"/>
    <cellStyle name="Normal 2 5 4 5 2 4" xfId="11897" xr:uid="{52D505CD-CD7D-459E-90A1-0A13440C3245}"/>
    <cellStyle name="Normal 2 5 4 5 2 5" xfId="28755" xr:uid="{3D597584-BBA8-421E-9277-8670133B70C6}"/>
    <cellStyle name="Normal 2 5 4 5 3" xfId="5535" xr:uid="{00000000-0005-0000-0000-000059110000}"/>
    <cellStyle name="Normal 2 5 4 5 3 2" xfId="22399" xr:uid="{BC0DF1F1-F002-4EF5-8599-39969CB4E90F}"/>
    <cellStyle name="Normal 2 5 4 5 3 3" xfId="13970" xr:uid="{A3C76B68-3EC0-46F9-B7F5-7990200A9DCC}"/>
    <cellStyle name="Normal 2 5 4 5 3 4" xfId="30827" xr:uid="{CD51D72C-5F0D-49BA-9953-69983FE4648B}"/>
    <cellStyle name="Normal 2 5 4 5 4" xfId="18181" xr:uid="{89223F05-87C2-4964-8FB6-5D13CE08B2DD}"/>
    <cellStyle name="Normal 2 5 4 5 5" xfId="9752" xr:uid="{06C47CF8-AB20-424B-AE3B-0800C3372E95}"/>
    <cellStyle name="Normal 2 5 4 5 6" xfId="26610" xr:uid="{2534D66A-AC99-40CB-BA54-DB89EB0B3FE2}"/>
    <cellStyle name="Normal 2 5 4 6" xfId="1640" xr:uid="{00000000-0005-0000-0000-00005A110000}"/>
    <cellStyle name="Normal 2 5 4 6 2" xfId="3870" xr:uid="{00000000-0005-0000-0000-00005B110000}"/>
    <cellStyle name="Normal 2 5 4 6 2 2" xfId="8093" xr:uid="{00000000-0005-0000-0000-00005C110000}"/>
    <cellStyle name="Normal 2 5 4 6 2 2 2" xfId="24957" xr:uid="{7F18EA6C-968F-48CB-A46B-21BED1AF6CF7}"/>
    <cellStyle name="Normal 2 5 4 6 2 2 3" xfId="16528" xr:uid="{DFA468DB-3E28-4096-9C88-F675BAED9FF4}"/>
    <cellStyle name="Normal 2 5 4 6 2 2 4" xfId="33385" xr:uid="{D9D268BB-700C-46C7-8CA4-EA638E8F0BD2}"/>
    <cellStyle name="Normal 2 5 4 6 2 3" xfId="20739" xr:uid="{4082A3A8-04E0-45CD-B95F-3AF9BE139288}"/>
    <cellStyle name="Normal 2 5 4 6 2 4" xfId="12310" xr:uid="{1DF16809-2C56-421E-BB27-5B8AD82D46D2}"/>
    <cellStyle name="Normal 2 5 4 6 2 5" xfId="29168" xr:uid="{208758EE-6C09-4FF3-A159-B0868459C214}"/>
    <cellStyle name="Normal 2 5 4 6 3" xfId="5948" xr:uid="{00000000-0005-0000-0000-00005D110000}"/>
    <cellStyle name="Normal 2 5 4 6 3 2" xfId="22812" xr:uid="{524A444F-5728-4D81-B5AA-EB1E8EB738AB}"/>
    <cellStyle name="Normal 2 5 4 6 3 3" xfId="14383" xr:uid="{838BF5C0-53A5-41FD-A23C-7F7A97F617CF}"/>
    <cellStyle name="Normal 2 5 4 6 3 4" xfId="31240" xr:uid="{DBCDE049-4193-4142-85BD-4A02187B044F}"/>
    <cellStyle name="Normal 2 5 4 6 4" xfId="18594" xr:uid="{AE025BA9-12B4-44B5-BC86-4727EE5299C8}"/>
    <cellStyle name="Normal 2 5 4 6 5" xfId="10165" xr:uid="{605F5927-743E-479F-A0C4-5BA4C3AA9D15}"/>
    <cellStyle name="Normal 2 5 4 6 6" xfId="27023" xr:uid="{77DE8069-BF46-4CCB-A501-FEBCB16BEA1B}"/>
    <cellStyle name="Normal 2 5 4 7" xfId="2054" xr:uid="{00000000-0005-0000-0000-00005E110000}"/>
    <cellStyle name="Normal 2 5 4 7 2" xfId="4283" xr:uid="{00000000-0005-0000-0000-00005F110000}"/>
    <cellStyle name="Normal 2 5 4 7 2 2" xfId="8506" xr:uid="{00000000-0005-0000-0000-000060110000}"/>
    <cellStyle name="Normal 2 5 4 7 2 2 2" xfId="25370" xr:uid="{44C83F84-A7A0-4E90-820B-B1FC0A3784CD}"/>
    <cellStyle name="Normal 2 5 4 7 2 2 3" xfId="16941" xr:uid="{E479DCDD-64A8-474A-8E81-C87D674321EB}"/>
    <cellStyle name="Normal 2 5 4 7 2 2 4" xfId="33798" xr:uid="{57DDC449-92B0-4F57-A57A-5F11D8D87460}"/>
    <cellStyle name="Normal 2 5 4 7 2 3" xfId="21152" xr:uid="{4890C585-81E9-458D-B6D7-3F5E4018DD93}"/>
    <cellStyle name="Normal 2 5 4 7 2 4" xfId="12723" xr:uid="{68D3543B-5CDB-4D23-995B-D632EB457FB0}"/>
    <cellStyle name="Normal 2 5 4 7 2 5" xfId="29581" xr:uid="{861DD004-4F4F-4F65-A74C-D59ACEA170B1}"/>
    <cellStyle name="Normal 2 5 4 7 3" xfId="6361" xr:uid="{00000000-0005-0000-0000-000061110000}"/>
    <cellStyle name="Normal 2 5 4 7 3 2" xfId="23225" xr:uid="{F0F932DE-4CF8-472F-A652-8C15A508CECD}"/>
    <cellStyle name="Normal 2 5 4 7 3 3" xfId="14796" xr:uid="{EDAF6A16-4DAA-4ACB-8D0C-8403725C9D9A}"/>
    <cellStyle name="Normal 2 5 4 7 3 4" xfId="31653" xr:uid="{6FA7FAAF-7034-4732-8938-A2070FCDE8AC}"/>
    <cellStyle name="Normal 2 5 4 7 4" xfId="19007" xr:uid="{7E039137-CEE4-41EB-B26B-0A7838F68DC4}"/>
    <cellStyle name="Normal 2 5 4 7 5" xfId="10578" xr:uid="{9F0CC4D2-17E2-4607-AC81-FDB24E058DC9}"/>
    <cellStyle name="Normal 2 5 4 7 6" xfId="27436" xr:uid="{514A123E-5EB2-45A4-90C2-72318341ECA6}"/>
    <cellStyle name="Normal 2 5 4 8" xfId="2490" xr:uid="{00000000-0005-0000-0000-000062110000}"/>
    <cellStyle name="Normal 2 5 4 8 2" xfId="6774" xr:uid="{00000000-0005-0000-0000-000063110000}"/>
    <cellStyle name="Normal 2 5 4 8 2 2" xfId="23638" xr:uid="{45406D93-D6C5-4873-83A7-1594C3278258}"/>
    <cellStyle name="Normal 2 5 4 8 2 3" xfId="15209" xr:uid="{8F392538-E888-4BE9-975A-A74934E57785}"/>
    <cellStyle name="Normal 2 5 4 8 2 4" xfId="32066" xr:uid="{62EAED8D-E7C1-4F82-9E93-9DF38CDD66FB}"/>
    <cellStyle name="Normal 2 5 4 8 3" xfId="19420" xr:uid="{4DA182BC-3FA2-40B0-885A-C9A3C6D6B5E0}"/>
    <cellStyle name="Normal 2 5 4 8 4" xfId="10991" xr:uid="{6A3B18D9-1669-4FA6-9EFF-4661E1A47608}"/>
    <cellStyle name="Normal 2 5 4 8 5" xfId="27849" xr:uid="{62B1992A-E17A-40ED-A38E-32E8B94CC690}"/>
    <cellStyle name="Normal 2 5 4 9" xfId="4708" xr:uid="{00000000-0005-0000-0000-000064110000}"/>
    <cellStyle name="Normal 2 5 4 9 2" xfId="21572" xr:uid="{FA9BA637-BA76-44E5-B07A-0BC5AB5DE48B}"/>
    <cellStyle name="Normal 2 5 4 9 3" xfId="13143" xr:uid="{6FF52070-91D8-475E-BE36-F1AD66440485}"/>
    <cellStyle name="Normal 2 5 4 9 4" xfId="30000" xr:uid="{9C5F42A2-0754-49F2-A0F6-CA6935271CAF}"/>
    <cellStyle name="Normal 2 5 5" xfId="804" xr:uid="{00000000-0005-0000-0000-000065110000}"/>
    <cellStyle name="Normal 2 5 5 2" xfId="3043" xr:uid="{00000000-0005-0000-0000-000066110000}"/>
    <cellStyle name="Normal 2 5 5 2 2" xfId="7266" xr:uid="{00000000-0005-0000-0000-000067110000}"/>
    <cellStyle name="Normal 2 5 5 2 2 2" xfId="24130" xr:uid="{46B65C83-08BA-414E-BEF1-9EE6BC731D47}"/>
    <cellStyle name="Normal 2 5 5 2 2 3" xfId="15701" xr:uid="{D50B8CD9-9EC3-489A-B691-E7E90774E903}"/>
    <cellStyle name="Normal 2 5 5 2 2 4" xfId="32558" xr:uid="{3A3A118F-C5B6-4952-A88F-2DFB43CEB176}"/>
    <cellStyle name="Normal 2 5 5 2 3" xfId="19912" xr:uid="{B340D81D-CB5D-4F83-8F09-31069DEE9FB1}"/>
    <cellStyle name="Normal 2 5 5 2 4" xfId="11483" xr:uid="{68F9C9CB-C7C7-4A2C-B07D-5500818AD74B}"/>
    <cellStyle name="Normal 2 5 5 2 5" xfId="28341" xr:uid="{DE4589E9-033D-4218-A0B2-33FFAAEB153D}"/>
    <cellStyle name="Normal 2 5 5 3" xfId="5121" xr:uid="{00000000-0005-0000-0000-000068110000}"/>
    <cellStyle name="Normal 2 5 5 3 2" xfId="21985" xr:uid="{F1AEDD27-A14E-4B7B-AD1D-C41A48DB07E0}"/>
    <cellStyle name="Normal 2 5 5 3 3" xfId="13556" xr:uid="{BC4EB49B-2D67-4F14-A31C-BD5BCCA94120}"/>
    <cellStyle name="Normal 2 5 5 3 4" xfId="30413" xr:uid="{3A5EA4DA-06EA-48AB-B4DD-EFF761024557}"/>
    <cellStyle name="Normal 2 5 5 4" xfId="17767" xr:uid="{52E56FF6-FF09-44E9-A527-7D6277BEC6FA}"/>
    <cellStyle name="Normal 2 5 5 5" xfId="9338" xr:uid="{0A01EC59-208C-464A-86A3-255D5C65A2C3}"/>
    <cellStyle name="Normal 2 5 5 6" xfId="26196" xr:uid="{35F0BE76-82AD-49A3-A9F8-9A4966FB03BB}"/>
    <cellStyle name="Normal 2 5 6" xfId="1226" xr:uid="{00000000-0005-0000-0000-000069110000}"/>
    <cellStyle name="Normal 2 5 6 2" xfId="3456" xr:uid="{00000000-0005-0000-0000-00006A110000}"/>
    <cellStyle name="Normal 2 5 6 2 2" xfId="7679" xr:uid="{00000000-0005-0000-0000-00006B110000}"/>
    <cellStyle name="Normal 2 5 6 2 2 2" xfId="24543" xr:uid="{809D395A-F5E6-4876-802C-4E97EB9F1056}"/>
    <cellStyle name="Normal 2 5 6 2 2 3" xfId="16114" xr:uid="{15C973F9-3BDE-42D3-8C42-07D5CD30008B}"/>
    <cellStyle name="Normal 2 5 6 2 2 4" xfId="32971" xr:uid="{6A0B28B9-F260-4DFC-B0C7-A31D2E1E1929}"/>
    <cellStyle name="Normal 2 5 6 2 3" xfId="20325" xr:uid="{173A8C26-4289-4E44-A829-B974106423A3}"/>
    <cellStyle name="Normal 2 5 6 2 4" xfId="11896" xr:uid="{3E1840C3-D1DE-49C8-8BE8-E30B9FBEA2CF}"/>
    <cellStyle name="Normal 2 5 6 2 5" xfId="28754" xr:uid="{8C0B8B8B-5501-4918-872F-13CA652A296D}"/>
    <cellStyle name="Normal 2 5 6 3" xfId="5534" xr:uid="{00000000-0005-0000-0000-00006C110000}"/>
    <cellStyle name="Normal 2 5 6 3 2" xfId="22398" xr:uid="{DEACC217-EC52-47E4-B061-BE2F97ECFE8E}"/>
    <cellStyle name="Normal 2 5 6 3 3" xfId="13969" xr:uid="{9164C7EB-EDFD-45A0-90CD-C175DB17A6B3}"/>
    <cellStyle name="Normal 2 5 6 3 4" xfId="30826" xr:uid="{3E867B41-D80C-47B3-8F57-E48BB5D0C9F3}"/>
    <cellStyle name="Normal 2 5 6 4" xfId="18180" xr:uid="{EED54DAE-C1F0-42FE-8F2D-5AC06E98E26F}"/>
    <cellStyle name="Normal 2 5 6 5" xfId="9751" xr:uid="{54FB9114-97D6-4318-B81C-A1C20150F379}"/>
    <cellStyle name="Normal 2 5 6 6" xfId="26609" xr:uid="{5BD1E4A7-0965-4E5D-B112-A4FF79E3FB43}"/>
    <cellStyle name="Normal 2 5 7" xfId="1639" xr:uid="{00000000-0005-0000-0000-00006D110000}"/>
    <cellStyle name="Normal 2 5 7 2" xfId="3869" xr:uid="{00000000-0005-0000-0000-00006E110000}"/>
    <cellStyle name="Normal 2 5 7 2 2" xfId="8092" xr:uid="{00000000-0005-0000-0000-00006F110000}"/>
    <cellStyle name="Normal 2 5 7 2 2 2" xfId="24956" xr:uid="{CEADDF3C-189F-4499-B121-0BD60387F36A}"/>
    <cellStyle name="Normal 2 5 7 2 2 3" xfId="16527" xr:uid="{365EC23B-B63E-481C-B5B6-CC83D4B7D968}"/>
    <cellStyle name="Normal 2 5 7 2 2 4" xfId="33384" xr:uid="{231B7A3D-29A1-4828-BE3B-001F21BA5B83}"/>
    <cellStyle name="Normal 2 5 7 2 3" xfId="20738" xr:uid="{C249DAE8-8A88-4902-9B80-87CFA8F00382}"/>
    <cellStyle name="Normal 2 5 7 2 4" xfId="12309" xr:uid="{5C210EDC-DB63-49C5-944B-894175782462}"/>
    <cellStyle name="Normal 2 5 7 2 5" xfId="29167" xr:uid="{A9EE6B29-D7CE-411D-A6B2-257D0CA192A8}"/>
    <cellStyle name="Normal 2 5 7 3" xfId="5947" xr:uid="{00000000-0005-0000-0000-000070110000}"/>
    <cellStyle name="Normal 2 5 7 3 2" xfId="22811" xr:uid="{998ECA09-1DAA-4059-A16D-431F62545792}"/>
    <cellStyle name="Normal 2 5 7 3 3" xfId="14382" xr:uid="{EBB6A700-074C-45C1-AEDB-5AD0439B3F54}"/>
    <cellStyle name="Normal 2 5 7 3 4" xfId="31239" xr:uid="{F9A341D9-87F1-44B5-A39D-610D664DBD8A}"/>
    <cellStyle name="Normal 2 5 7 4" xfId="18593" xr:uid="{F87FB824-44EF-401A-8084-F6F870579AAB}"/>
    <cellStyle name="Normal 2 5 7 5" xfId="10164" xr:uid="{E10EA2FA-48FB-4936-9059-6627F2A86813}"/>
    <cellStyle name="Normal 2 5 7 6" xfId="27022" xr:uid="{42440E6B-F8E9-42BF-93DB-6015F5B5C770}"/>
    <cellStyle name="Normal 2 5 8" xfId="2053" xr:uid="{00000000-0005-0000-0000-000071110000}"/>
    <cellStyle name="Normal 2 5 8 2" xfId="4282" xr:uid="{00000000-0005-0000-0000-000072110000}"/>
    <cellStyle name="Normal 2 5 8 2 2" xfId="8505" xr:uid="{00000000-0005-0000-0000-000073110000}"/>
    <cellStyle name="Normal 2 5 8 2 2 2" xfId="25369" xr:uid="{FEB80097-95A1-47B1-A7C5-FB2998EE04E7}"/>
    <cellStyle name="Normal 2 5 8 2 2 3" xfId="16940" xr:uid="{DE6B1613-8016-437F-A61E-0797BACF95C9}"/>
    <cellStyle name="Normal 2 5 8 2 2 4" xfId="33797" xr:uid="{C738E44E-27B8-4654-B29E-9F87C87B97FD}"/>
    <cellStyle name="Normal 2 5 8 2 3" xfId="21151" xr:uid="{FBEDE2EE-4CCF-4D17-80D5-87827889CD7A}"/>
    <cellStyle name="Normal 2 5 8 2 4" xfId="12722" xr:uid="{5DAA38B7-D526-4D7B-A489-36169EF6181C}"/>
    <cellStyle name="Normal 2 5 8 2 5" xfId="29580" xr:uid="{4BDEC6FB-31FA-4801-BE5A-63160C4F517F}"/>
    <cellStyle name="Normal 2 5 8 3" xfId="6360" xr:uid="{00000000-0005-0000-0000-000074110000}"/>
    <cellStyle name="Normal 2 5 8 3 2" xfId="23224" xr:uid="{48B27F29-EE79-4C14-B450-5363E2AC5D91}"/>
    <cellStyle name="Normal 2 5 8 3 3" xfId="14795" xr:uid="{58955F58-AB0C-4E3B-B9B7-D8B0B4D01998}"/>
    <cellStyle name="Normal 2 5 8 3 4" xfId="31652" xr:uid="{75C87C65-D01D-4B92-9E0A-D6D39FA2A037}"/>
    <cellStyle name="Normal 2 5 8 4" xfId="19006" xr:uid="{2B5F4DD2-F968-4D26-BFA7-7EBE49EF877F}"/>
    <cellStyle name="Normal 2 5 8 5" xfId="10577" xr:uid="{EA1C09A7-59B2-46E8-916A-338EACECF9F5}"/>
    <cellStyle name="Normal 2 5 8 6" xfId="27435" xr:uid="{F582782C-571E-4BAA-836C-FB9220E5B32A}"/>
    <cellStyle name="Normal 2 5 9" xfId="2489" xr:uid="{00000000-0005-0000-0000-000075110000}"/>
    <cellStyle name="Normal 2 5 9 2" xfId="6773" xr:uid="{00000000-0005-0000-0000-000076110000}"/>
    <cellStyle name="Normal 2 5 9 2 2" xfId="23637" xr:uid="{6AED77D8-5373-4810-B2B2-7E9A7B7D3AC1}"/>
    <cellStyle name="Normal 2 5 9 2 3" xfId="15208" xr:uid="{6421E1E0-CFB3-4531-84D5-4C3CFA7A30D1}"/>
    <cellStyle name="Normal 2 5 9 2 4" xfId="32065" xr:uid="{7612A381-E07E-4F3F-84C0-064D97D13156}"/>
    <cellStyle name="Normal 2 5 9 3" xfId="19419" xr:uid="{9330D1AA-8D38-49F2-AB96-AF3BA50FDF1A}"/>
    <cellStyle name="Normal 2 5 9 4" xfId="10990" xr:uid="{2808AF3A-5BCF-4AEF-9902-EB2F229BE74F}"/>
    <cellStyle name="Normal 2 5 9 5" xfId="27848" xr:uid="{5073C881-6D53-4808-AAD3-E737294E7631}"/>
    <cellStyle name="Normal 2 6" xfId="322" xr:uid="{00000000-0005-0000-0000-000077110000}"/>
    <cellStyle name="Normal 2 7" xfId="770" xr:uid="{00000000-0005-0000-0000-000078110000}"/>
    <cellStyle name="Normal 2 8" xfId="4496" xr:uid="{00000000-0005-0000-0000-000079110000}"/>
    <cellStyle name="Normal 2 8 2" xfId="21363" xr:uid="{443EA518-972B-45F2-AAD1-629C0BE34F32}"/>
    <cellStyle name="Normal 2 8 3" xfId="12934" xr:uid="{246EEA64-CAAD-4D7B-B7F2-8536BE419F40}"/>
    <cellStyle name="Normal 3" xfId="323" xr:uid="{00000000-0005-0000-0000-00007A110000}"/>
    <cellStyle name="Normal 3 2" xfId="324" xr:uid="{00000000-0005-0000-0000-00007B110000}"/>
    <cellStyle name="Normal 3 2 10" xfId="17358" xr:uid="{F9708332-954F-46BC-82B1-C2402B081556}"/>
    <cellStyle name="Normal 3 2 11" xfId="8929" xr:uid="{5876664A-2485-444C-8B49-3F4F86A9E0EF}"/>
    <cellStyle name="Normal 3 2 12" xfId="25787" xr:uid="{81F9C455-F9BC-42BC-8A15-3AFB0E2F4508}"/>
    <cellStyle name="Normal 3 2 2" xfId="325" xr:uid="{00000000-0005-0000-0000-00007C110000}"/>
    <cellStyle name="Normal 3 2 2 2" xfId="811" xr:uid="{00000000-0005-0000-0000-00007D110000}"/>
    <cellStyle name="Normal 3 2 3" xfId="326" xr:uid="{00000000-0005-0000-0000-00007E110000}"/>
    <cellStyle name="Normal 3 2 3 10" xfId="17359" xr:uid="{1FAC38FD-0C26-49B3-B47F-722F93ACCDE7}"/>
    <cellStyle name="Normal 3 2 3 11" xfId="8930" xr:uid="{B676BAE0-9833-458C-9F87-9A472C43A4FC}"/>
    <cellStyle name="Normal 3 2 3 12" xfId="25788" xr:uid="{BED1BD0B-FEF5-4C80-9918-37A91CBC2492}"/>
    <cellStyle name="Normal 3 2 3 2" xfId="327" xr:uid="{00000000-0005-0000-0000-00007F110000}"/>
    <cellStyle name="Normal 3 2 3 2 10" xfId="8931" xr:uid="{E3034E3E-6CEF-4996-9E17-9549B7602355}"/>
    <cellStyle name="Normal 3 2 3 2 11" xfId="25789" xr:uid="{CD4E0C44-9AA5-4D68-9753-2D4C35924BE6}"/>
    <cellStyle name="Normal 3 2 3 2 2" xfId="328" xr:uid="{00000000-0005-0000-0000-000080110000}"/>
    <cellStyle name="Normal 3 2 3 2 2 10" xfId="25790" xr:uid="{54D8682E-D6E9-4AC0-8F1B-5236BF1A423C}"/>
    <cellStyle name="Normal 3 2 3 2 2 2" xfId="814" xr:uid="{00000000-0005-0000-0000-000081110000}"/>
    <cellStyle name="Normal 3 2 3 2 2 2 2" xfId="3051" xr:uid="{00000000-0005-0000-0000-000082110000}"/>
    <cellStyle name="Normal 3 2 3 2 2 2 2 2" xfId="7274" xr:uid="{00000000-0005-0000-0000-000083110000}"/>
    <cellStyle name="Normal 3 2 3 2 2 2 2 2 2" xfId="24138" xr:uid="{63F4B41C-A8DA-4763-A530-3020B36E0009}"/>
    <cellStyle name="Normal 3 2 3 2 2 2 2 2 3" xfId="15709" xr:uid="{B7D7FEDA-F21B-4BBB-91E7-32D41AD2B795}"/>
    <cellStyle name="Normal 3 2 3 2 2 2 2 2 4" xfId="32566" xr:uid="{1B5AD674-EDB9-4D89-8ABC-DBC618E67EDF}"/>
    <cellStyle name="Normal 3 2 3 2 2 2 2 3" xfId="19920" xr:uid="{12F242FF-94E2-408F-B471-AD7AE0E93D59}"/>
    <cellStyle name="Normal 3 2 3 2 2 2 2 4" xfId="11491" xr:uid="{C9BEC9A0-0141-454B-84B5-2DA7F2C9D5D8}"/>
    <cellStyle name="Normal 3 2 3 2 2 2 2 5" xfId="28349" xr:uid="{BF48E7B5-98B4-401E-82D5-397A1FDAE6A0}"/>
    <cellStyle name="Normal 3 2 3 2 2 2 3" xfId="5129" xr:uid="{00000000-0005-0000-0000-000084110000}"/>
    <cellStyle name="Normal 3 2 3 2 2 2 3 2" xfId="21993" xr:uid="{E62A1221-85D8-4753-97F6-F3A876B0590B}"/>
    <cellStyle name="Normal 3 2 3 2 2 2 3 3" xfId="13564" xr:uid="{77372CC4-BEF4-48DF-B35F-75F01CCA8375}"/>
    <cellStyle name="Normal 3 2 3 2 2 2 3 4" xfId="30421" xr:uid="{B4BE6215-BFF1-42D0-89C6-48F9E427BBB1}"/>
    <cellStyle name="Normal 3 2 3 2 2 2 4" xfId="17775" xr:uid="{72E00FDF-E0D1-4EAC-8283-1B3A4FD15A85}"/>
    <cellStyle name="Normal 3 2 3 2 2 2 5" xfId="9346" xr:uid="{E9E66E3F-1118-49A4-9419-8A6ADE16018E}"/>
    <cellStyle name="Normal 3 2 3 2 2 2 6" xfId="26204" xr:uid="{F90B5B27-A765-418A-B901-6C6F0B2C62B4}"/>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2 2 2" xfId="24551" xr:uid="{67F08CFF-5215-4042-A2BF-4AE9F29094E6}"/>
    <cellStyle name="Normal 3 2 3 2 2 3 2 2 3" xfId="16122" xr:uid="{DBB0C78D-CB4F-454E-AF23-25269F641518}"/>
    <cellStyle name="Normal 3 2 3 2 2 3 2 2 4" xfId="32979" xr:uid="{9E4220CE-F48F-4D07-A0B8-BABE56CC3186}"/>
    <cellStyle name="Normal 3 2 3 2 2 3 2 3" xfId="20333" xr:uid="{0FDFC235-B4FC-467F-B5EA-CA6573A91C44}"/>
    <cellStyle name="Normal 3 2 3 2 2 3 2 4" xfId="11904" xr:uid="{4E3FE1EC-B5DC-4464-BFC6-CBF63FF8F128}"/>
    <cellStyle name="Normal 3 2 3 2 2 3 2 5" xfId="28762" xr:uid="{156AA2C7-BB0B-4B01-9B85-7D475004D44A}"/>
    <cellStyle name="Normal 3 2 3 2 2 3 3" xfId="5542" xr:uid="{00000000-0005-0000-0000-000088110000}"/>
    <cellStyle name="Normal 3 2 3 2 2 3 3 2" xfId="22406" xr:uid="{EEFBF780-DFF0-4CFE-A2F7-98D60FCAD5E0}"/>
    <cellStyle name="Normal 3 2 3 2 2 3 3 3" xfId="13977" xr:uid="{9FD272BA-A46A-40EA-B077-DF2A7BEA9153}"/>
    <cellStyle name="Normal 3 2 3 2 2 3 3 4" xfId="30834" xr:uid="{ED5127DB-333D-4074-929B-54EB09D46541}"/>
    <cellStyle name="Normal 3 2 3 2 2 3 4" xfId="18188" xr:uid="{65365250-2FAB-437B-912A-60B5F61E02F8}"/>
    <cellStyle name="Normal 3 2 3 2 2 3 5" xfId="9759" xr:uid="{D04D449A-3E15-4A0B-A94C-5AAAC10EB9AD}"/>
    <cellStyle name="Normal 3 2 3 2 2 3 6" xfId="26617" xr:uid="{8C2FD82A-5B16-49C7-8F52-35476774223B}"/>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2 2 2" xfId="24964" xr:uid="{5F5ECA90-DFC6-492A-833D-ABD3E6DCCE53}"/>
    <cellStyle name="Normal 3 2 3 2 2 4 2 2 3" xfId="16535" xr:uid="{01B10C86-631E-49E2-B492-17711E8A5412}"/>
    <cellStyle name="Normal 3 2 3 2 2 4 2 2 4" xfId="33392" xr:uid="{6D7E8B5F-C7A5-4C08-9B4B-FB1DDE5908F5}"/>
    <cellStyle name="Normal 3 2 3 2 2 4 2 3" xfId="20746" xr:uid="{A0F0216C-998D-49A2-818A-D04D17B9CDCF}"/>
    <cellStyle name="Normal 3 2 3 2 2 4 2 4" xfId="12317" xr:uid="{C7A1BD2A-1325-4ACB-B928-A77FB4F2928E}"/>
    <cellStyle name="Normal 3 2 3 2 2 4 2 5" xfId="29175" xr:uid="{CABF9C6D-4AEB-4425-B0BF-999963BA12F3}"/>
    <cellStyle name="Normal 3 2 3 2 2 4 3" xfId="5955" xr:uid="{00000000-0005-0000-0000-00008C110000}"/>
    <cellStyle name="Normal 3 2 3 2 2 4 3 2" xfId="22819" xr:uid="{E1D9A833-F68D-411F-BB71-07AA2A2BFD0E}"/>
    <cellStyle name="Normal 3 2 3 2 2 4 3 3" xfId="14390" xr:uid="{E23C0F21-74B3-4766-8A0E-DCB7F6ED1D65}"/>
    <cellStyle name="Normal 3 2 3 2 2 4 3 4" xfId="31247" xr:uid="{569509E6-C656-4ECD-A7A9-10FEEBD60DB7}"/>
    <cellStyle name="Normal 3 2 3 2 2 4 4" xfId="18601" xr:uid="{939C1E89-FE55-452A-BE18-7C47FEB77306}"/>
    <cellStyle name="Normal 3 2 3 2 2 4 5" xfId="10172" xr:uid="{2C2CC94E-7B8A-4A45-AF9D-D4E2113EBB03}"/>
    <cellStyle name="Normal 3 2 3 2 2 4 6" xfId="27030" xr:uid="{D3E703FB-A19F-4629-8272-5F899DE28C2C}"/>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2 2 2" xfId="25377" xr:uid="{B1428B1D-E68A-4551-A0C8-460D478BAA4D}"/>
    <cellStyle name="Normal 3 2 3 2 2 5 2 2 3" xfId="16948" xr:uid="{9260BAD6-0658-4CD0-A071-741DF0338BF5}"/>
    <cellStyle name="Normal 3 2 3 2 2 5 2 2 4" xfId="33805" xr:uid="{AC546C79-8E52-416F-8132-E1B4A42C8CB9}"/>
    <cellStyle name="Normal 3 2 3 2 2 5 2 3" xfId="21159" xr:uid="{B86F4AD1-92AC-4C3D-9BE8-60648245DC75}"/>
    <cellStyle name="Normal 3 2 3 2 2 5 2 4" xfId="12730" xr:uid="{18B32B5B-6A3A-4106-9B05-A2CFBE8B49D4}"/>
    <cellStyle name="Normal 3 2 3 2 2 5 2 5" xfId="29588" xr:uid="{347ACB6A-5DAC-4F5E-8689-C1707C657DBB}"/>
    <cellStyle name="Normal 3 2 3 2 2 5 3" xfId="6368" xr:uid="{00000000-0005-0000-0000-000090110000}"/>
    <cellStyle name="Normal 3 2 3 2 2 5 3 2" xfId="23232" xr:uid="{7F9083F8-D634-4E07-BF26-F8BBCA3D7FE1}"/>
    <cellStyle name="Normal 3 2 3 2 2 5 3 3" xfId="14803" xr:uid="{EE846E79-BBB7-4BB8-B0D2-95A0C270D9F3}"/>
    <cellStyle name="Normal 3 2 3 2 2 5 3 4" xfId="31660" xr:uid="{CC508501-E9B8-435C-95DA-DEED0655AA88}"/>
    <cellStyle name="Normal 3 2 3 2 2 5 4" xfId="19014" xr:uid="{2A890BD4-C0D5-4281-BB0B-1DE39D9CBE3E}"/>
    <cellStyle name="Normal 3 2 3 2 2 5 5" xfId="10585" xr:uid="{5D4B91DE-88A7-4CB0-8E05-7A78A1381A65}"/>
    <cellStyle name="Normal 3 2 3 2 2 5 6" xfId="27443" xr:uid="{4CDA6FB9-552D-4153-852F-E109401A4E94}"/>
    <cellStyle name="Normal 3 2 3 2 2 6" xfId="2497" xr:uid="{00000000-0005-0000-0000-000091110000}"/>
    <cellStyle name="Normal 3 2 3 2 2 6 2" xfId="6781" xr:uid="{00000000-0005-0000-0000-000092110000}"/>
    <cellStyle name="Normal 3 2 3 2 2 6 2 2" xfId="23645" xr:uid="{3735EEE9-F524-4F6A-95EB-9094A6AA6286}"/>
    <cellStyle name="Normal 3 2 3 2 2 6 2 3" xfId="15216" xr:uid="{ECCE3541-073F-4499-BA31-D2F19437C3C0}"/>
    <cellStyle name="Normal 3 2 3 2 2 6 2 4" xfId="32073" xr:uid="{56B66499-E902-4066-95C2-8767807E6F8B}"/>
    <cellStyle name="Normal 3 2 3 2 2 6 3" xfId="19427" xr:uid="{B1C032ED-A163-4CE0-9DAC-37B52C00303E}"/>
    <cellStyle name="Normal 3 2 3 2 2 6 4" xfId="10998" xr:uid="{65CEF960-B835-4396-A8C1-BEA4D986660E}"/>
    <cellStyle name="Normal 3 2 3 2 2 6 5" xfId="27856" xr:uid="{0D68EEBB-CA3C-46D5-B9BE-D2D9659DAB20}"/>
    <cellStyle name="Normal 3 2 3 2 2 7" xfId="4715" xr:uid="{00000000-0005-0000-0000-000093110000}"/>
    <cellStyle name="Normal 3 2 3 2 2 7 2" xfId="21579" xr:uid="{8CE5E5FD-EBCE-4CBB-87EB-6F6F34FC8927}"/>
    <cellStyle name="Normal 3 2 3 2 2 7 3" xfId="13150" xr:uid="{CAAFB370-9842-4C9B-8D2C-FE82E84B4FC6}"/>
    <cellStyle name="Normal 3 2 3 2 2 7 4" xfId="30007" xr:uid="{75C77D46-A2F1-4BE0-BCD1-552AFF2CA666}"/>
    <cellStyle name="Normal 3 2 3 2 2 8" xfId="17361" xr:uid="{758A5F1D-62B7-42D4-8671-24DDF9E8375A}"/>
    <cellStyle name="Normal 3 2 3 2 2 9" xfId="8932" xr:uid="{1C84E35A-C998-405E-982C-505303AF4194}"/>
    <cellStyle name="Normal 3 2 3 2 3" xfId="813" xr:uid="{00000000-0005-0000-0000-000094110000}"/>
    <cellStyle name="Normal 3 2 3 2 3 2" xfId="3050" xr:uid="{00000000-0005-0000-0000-000095110000}"/>
    <cellStyle name="Normal 3 2 3 2 3 2 2" xfId="7273" xr:uid="{00000000-0005-0000-0000-000096110000}"/>
    <cellStyle name="Normal 3 2 3 2 3 2 2 2" xfId="24137" xr:uid="{8AC7DE8F-3F12-405A-A636-6048D4F8FB86}"/>
    <cellStyle name="Normal 3 2 3 2 3 2 2 3" xfId="15708" xr:uid="{2FE9A3F9-85F0-493E-9B33-C47744C9217E}"/>
    <cellStyle name="Normal 3 2 3 2 3 2 2 4" xfId="32565" xr:uid="{E67F88C6-8939-4E80-9DA5-9B6B9C049A8D}"/>
    <cellStyle name="Normal 3 2 3 2 3 2 3" xfId="19919" xr:uid="{501B7A18-0519-4D80-A5C6-CF40438D2710}"/>
    <cellStyle name="Normal 3 2 3 2 3 2 4" xfId="11490" xr:uid="{41CFF2BC-A418-4B06-BB60-494B58C7979B}"/>
    <cellStyle name="Normal 3 2 3 2 3 2 5" xfId="28348" xr:uid="{CF70682B-8F1B-46A6-B607-61C8C12C4316}"/>
    <cellStyle name="Normal 3 2 3 2 3 3" xfId="5128" xr:uid="{00000000-0005-0000-0000-000097110000}"/>
    <cellStyle name="Normal 3 2 3 2 3 3 2" xfId="21992" xr:uid="{13718CEE-A444-42C5-8ECD-195FF7FACF88}"/>
    <cellStyle name="Normal 3 2 3 2 3 3 3" xfId="13563" xr:uid="{2DCDA0B9-FFAD-499C-83B6-BC5D6FE73E35}"/>
    <cellStyle name="Normal 3 2 3 2 3 3 4" xfId="30420" xr:uid="{0D29C8B2-ABED-4DC7-9A28-02C867368431}"/>
    <cellStyle name="Normal 3 2 3 2 3 4" xfId="17774" xr:uid="{9D124F45-858D-494F-BF22-BA45CC1C7623}"/>
    <cellStyle name="Normal 3 2 3 2 3 5" xfId="9345" xr:uid="{9380D7AE-2638-4F7A-99A2-8AC2B0DD4D40}"/>
    <cellStyle name="Normal 3 2 3 2 3 6" xfId="26203" xr:uid="{92B8A94D-F093-42D8-94B9-74E8B48B3AEA}"/>
    <cellStyle name="Normal 3 2 3 2 4" xfId="1233" xr:uid="{00000000-0005-0000-0000-000098110000}"/>
    <cellStyle name="Normal 3 2 3 2 4 2" xfId="3463" xr:uid="{00000000-0005-0000-0000-000099110000}"/>
    <cellStyle name="Normal 3 2 3 2 4 2 2" xfId="7686" xr:uid="{00000000-0005-0000-0000-00009A110000}"/>
    <cellStyle name="Normal 3 2 3 2 4 2 2 2" xfId="24550" xr:uid="{7CB006F5-3FEB-431A-BF51-738B1609B55C}"/>
    <cellStyle name="Normal 3 2 3 2 4 2 2 3" xfId="16121" xr:uid="{E88C68D7-7029-425B-B0E4-424FBF8BB5F6}"/>
    <cellStyle name="Normal 3 2 3 2 4 2 2 4" xfId="32978" xr:uid="{EFCD7AD6-FDC9-4373-9B66-B5DCBF2DC9F8}"/>
    <cellStyle name="Normal 3 2 3 2 4 2 3" xfId="20332" xr:uid="{73EE1304-A8C8-4419-ABC8-3E003B081C02}"/>
    <cellStyle name="Normal 3 2 3 2 4 2 4" xfId="11903" xr:uid="{5F6E82B1-6691-4FA0-864E-3D69C657466C}"/>
    <cellStyle name="Normal 3 2 3 2 4 2 5" xfId="28761" xr:uid="{4A086496-4DF9-4089-B2DC-259041AF4FA0}"/>
    <cellStyle name="Normal 3 2 3 2 4 3" xfId="5541" xr:uid="{00000000-0005-0000-0000-00009B110000}"/>
    <cellStyle name="Normal 3 2 3 2 4 3 2" xfId="22405" xr:uid="{BAE179D2-8CE2-4F54-BF9B-45F33B42EEDF}"/>
    <cellStyle name="Normal 3 2 3 2 4 3 3" xfId="13976" xr:uid="{482BAC93-F2F4-454D-BD17-98D7D19E0879}"/>
    <cellStyle name="Normal 3 2 3 2 4 3 4" xfId="30833" xr:uid="{ACFC2960-B294-4BD0-9793-6253270031C4}"/>
    <cellStyle name="Normal 3 2 3 2 4 4" xfId="18187" xr:uid="{AF708634-7139-4A40-A7D3-23A77F431375}"/>
    <cellStyle name="Normal 3 2 3 2 4 5" xfId="9758" xr:uid="{C0009B65-BCC8-403C-82E8-285DAB4B4A28}"/>
    <cellStyle name="Normal 3 2 3 2 4 6" xfId="26616" xr:uid="{762B5B20-513D-44C5-9D0D-474742AB59CB}"/>
    <cellStyle name="Normal 3 2 3 2 5" xfId="1646" xr:uid="{00000000-0005-0000-0000-00009C110000}"/>
    <cellStyle name="Normal 3 2 3 2 5 2" xfId="3876" xr:uid="{00000000-0005-0000-0000-00009D110000}"/>
    <cellStyle name="Normal 3 2 3 2 5 2 2" xfId="8099" xr:uid="{00000000-0005-0000-0000-00009E110000}"/>
    <cellStyle name="Normal 3 2 3 2 5 2 2 2" xfId="24963" xr:uid="{6D3F58BF-CC13-465C-A1B0-48139C1EFC8B}"/>
    <cellStyle name="Normal 3 2 3 2 5 2 2 3" xfId="16534" xr:uid="{9CDE03C7-2B25-4AF6-8076-DAACEF699615}"/>
    <cellStyle name="Normal 3 2 3 2 5 2 2 4" xfId="33391" xr:uid="{52B7D614-2D74-44B9-ADC5-CD8C599268B4}"/>
    <cellStyle name="Normal 3 2 3 2 5 2 3" xfId="20745" xr:uid="{FAB47BC1-77A0-43CF-B195-980734526166}"/>
    <cellStyle name="Normal 3 2 3 2 5 2 4" xfId="12316" xr:uid="{27DD4A5A-5963-4311-A71B-0341D4989E17}"/>
    <cellStyle name="Normal 3 2 3 2 5 2 5" xfId="29174" xr:uid="{FCE64E35-E9ED-4E85-8775-4ABCCAF3D2EC}"/>
    <cellStyle name="Normal 3 2 3 2 5 3" xfId="5954" xr:uid="{00000000-0005-0000-0000-00009F110000}"/>
    <cellStyle name="Normal 3 2 3 2 5 3 2" xfId="22818" xr:uid="{CC4E6CBB-64D3-46F0-BA3A-B095B7BECD67}"/>
    <cellStyle name="Normal 3 2 3 2 5 3 3" xfId="14389" xr:uid="{758C53B7-76B1-4A93-BF28-A66C8C828425}"/>
    <cellStyle name="Normal 3 2 3 2 5 3 4" xfId="31246" xr:uid="{3E2FC385-E50E-40A9-B8A1-D1CB289014A6}"/>
    <cellStyle name="Normal 3 2 3 2 5 4" xfId="18600" xr:uid="{14805013-0477-4768-9BF4-4872BC4D054E}"/>
    <cellStyle name="Normal 3 2 3 2 5 5" xfId="10171" xr:uid="{BF716DED-0AAB-4E45-9D24-62B688CA576B}"/>
    <cellStyle name="Normal 3 2 3 2 5 6" xfId="27029" xr:uid="{1F61AEBF-0F41-407A-9AF4-0B8942D5FAA4}"/>
    <cellStyle name="Normal 3 2 3 2 6" xfId="2060" xr:uid="{00000000-0005-0000-0000-0000A0110000}"/>
    <cellStyle name="Normal 3 2 3 2 6 2" xfId="4289" xr:uid="{00000000-0005-0000-0000-0000A1110000}"/>
    <cellStyle name="Normal 3 2 3 2 6 2 2" xfId="8512" xr:uid="{00000000-0005-0000-0000-0000A2110000}"/>
    <cellStyle name="Normal 3 2 3 2 6 2 2 2" xfId="25376" xr:uid="{5E2CA998-C72D-4E72-8DC0-C3ABE1D62843}"/>
    <cellStyle name="Normal 3 2 3 2 6 2 2 3" xfId="16947" xr:uid="{9F1FE979-80C1-4D60-A262-63136DD9A8C6}"/>
    <cellStyle name="Normal 3 2 3 2 6 2 2 4" xfId="33804" xr:uid="{7A7EDAC9-1865-48FD-9EF1-88586EC3BB42}"/>
    <cellStyle name="Normal 3 2 3 2 6 2 3" xfId="21158" xr:uid="{4EE2A294-0136-4A96-83C2-13DC763A86C7}"/>
    <cellStyle name="Normal 3 2 3 2 6 2 4" xfId="12729" xr:uid="{596E8039-1700-4A94-9311-738E24BE30F3}"/>
    <cellStyle name="Normal 3 2 3 2 6 2 5" xfId="29587" xr:uid="{E36149DB-8D28-4293-A3DF-E138C31BC5C8}"/>
    <cellStyle name="Normal 3 2 3 2 6 3" xfId="6367" xr:uid="{00000000-0005-0000-0000-0000A3110000}"/>
    <cellStyle name="Normal 3 2 3 2 6 3 2" xfId="23231" xr:uid="{75CDF91D-A323-4CF4-AC31-D7A228EC4ED5}"/>
    <cellStyle name="Normal 3 2 3 2 6 3 3" xfId="14802" xr:uid="{34384CBF-B462-4A8B-BB0A-22A68DE962A7}"/>
    <cellStyle name="Normal 3 2 3 2 6 3 4" xfId="31659" xr:uid="{C6A83994-4331-470F-8824-BE0343895653}"/>
    <cellStyle name="Normal 3 2 3 2 6 4" xfId="19013" xr:uid="{589982F9-9F2D-4C3A-A30B-FF5C12B0936B}"/>
    <cellStyle name="Normal 3 2 3 2 6 5" xfId="10584" xr:uid="{1D1A0044-E0F6-4E7A-B9D1-8AB2E951EF35}"/>
    <cellStyle name="Normal 3 2 3 2 6 6" xfId="27442" xr:uid="{897BA9AB-61DF-45C3-BDF1-A46F30152432}"/>
    <cellStyle name="Normal 3 2 3 2 7" xfId="2496" xr:uid="{00000000-0005-0000-0000-0000A4110000}"/>
    <cellStyle name="Normal 3 2 3 2 7 2" xfId="6780" xr:uid="{00000000-0005-0000-0000-0000A5110000}"/>
    <cellStyle name="Normal 3 2 3 2 7 2 2" xfId="23644" xr:uid="{423AA826-E482-4020-8248-6180D54F5D1D}"/>
    <cellStyle name="Normal 3 2 3 2 7 2 3" xfId="15215" xr:uid="{6E322A98-C543-469C-9443-88BDA9797917}"/>
    <cellStyle name="Normal 3 2 3 2 7 2 4" xfId="32072" xr:uid="{CB5D13BE-B3BB-4E8B-ACEA-F207E14565C6}"/>
    <cellStyle name="Normal 3 2 3 2 7 3" xfId="19426" xr:uid="{525CC3E8-452C-4C9F-A299-E404C396405F}"/>
    <cellStyle name="Normal 3 2 3 2 7 4" xfId="10997" xr:uid="{84C4D947-C9CE-4D1E-AAEA-DB62CCF639D3}"/>
    <cellStyle name="Normal 3 2 3 2 7 5" xfId="27855" xr:uid="{26DDCC8E-37D3-42D3-8613-5675918EFF90}"/>
    <cellStyle name="Normal 3 2 3 2 8" xfId="4714" xr:uid="{00000000-0005-0000-0000-0000A6110000}"/>
    <cellStyle name="Normal 3 2 3 2 8 2" xfId="21578" xr:uid="{C3F20A9E-0232-40B8-974C-11D45051013F}"/>
    <cellStyle name="Normal 3 2 3 2 8 3" xfId="13149" xr:uid="{5D0DA7C4-61D5-4904-8E0D-F120C93D1DC3}"/>
    <cellStyle name="Normal 3 2 3 2 8 4" xfId="30006" xr:uid="{B17E9319-5711-4D7C-B246-ADD12F403F52}"/>
    <cellStyle name="Normal 3 2 3 2 9" xfId="17360" xr:uid="{86C6AD54-1D62-4786-8165-3B6DDBD682E2}"/>
    <cellStyle name="Normal 3 2 3 3" xfId="329" xr:uid="{00000000-0005-0000-0000-0000A7110000}"/>
    <cellStyle name="Normal 3 2 3 3 10" xfId="25791" xr:uid="{E5DA5C8C-1D7B-4987-BC10-7340A3F1973D}"/>
    <cellStyle name="Normal 3 2 3 3 2" xfId="815" xr:uid="{00000000-0005-0000-0000-0000A8110000}"/>
    <cellStyle name="Normal 3 2 3 3 2 2" xfId="3052" xr:uid="{00000000-0005-0000-0000-0000A9110000}"/>
    <cellStyle name="Normal 3 2 3 3 2 2 2" xfId="7275" xr:uid="{00000000-0005-0000-0000-0000AA110000}"/>
    <cellStyle name="Normal 3 2 3 3 2 2 2 2" xfId="24139" xr:uid="{EAFA4876-3806-40D4-ACE6-0AC8BDBD0F80}"/>
    <cellStyle name="Normal 3 2 3 3 2 2 2 3" xfId="15710" xr:uid="{BBC13608-64EF-4D3E-AB85-20041A864235}"/>
    <cellStyle name="Normal 3 2 3 3 2 2 2 4" xfId="32567" xr:uid="{1CC8A2A9-5A1B-4CC7-90BF-A0FF24DBE4CF}"/>
    <cellStyle name="Normal 3 2 3 3 2 2 3" xfId="19921" xr:uid="{FCA7316B-7804-437B-A794-40A86AC304C5}"/>
    <cellStyle name="Normal 3 2 3 3 2 2 4" xfId="11492" xr:uid="{EBF248B6-9196-4619-9A36-672E21E78F5A}"/>
    <cellStyle name="Normal 3 2 3 3 2 2 5" xfId="28350" xr:uid="{E4555353-6738-4517-8964-B660F9FDD714}"/>
    <cellStyle name="Normal 3 2 3 3 2 3" xfId="5130" xr:uid="{00000000-0005-0000-0000-0000AB110000}"/>
    <cellStyle name="Normal 3 2 3 3 2 3 2" xfId="21994" xr:uid="{9624D021-329F-4160-969A-673453BD01FE}"/>
    <cellStyle name="Normal 3 2 3 3 2 3 3" xfId="13565" xr:uid="{F102D9DF-B405-4CA1-9B47-DFD1C90A421D}"/>
    <cellStyle name="Normal 3 2 3 3 2 3 4" xfId="30422" xr:uid="{832BF012-814E-4C27-AA41-3B182011280D}"/>
    <cellStyle name="Normal 3 2 3 3 2 4" xfId="17776" xr:uid="{CEEC9F5C-12C0-4A59-897A-CE0DE881D3C5}"/>
    <cellStyle name="Normal 3 2 3 3 2 5" xfId="9347" xr:uid="{0C8B7613-F4E4-45C8-AB65-D0877C37D6DC}"/>
    <cellStyle name="Normal 3 2 3 3 2 6" xfId="26205" xr:uid="{C3DB6ACD-3AF3-4A75-9EC6-1FBD5844F1CF}"/>
    <cellStyle name="Normal 3 2 3 3 3" xfId="1235" xr:uid="{00000000-0005-0000-0000-0000AC110000}"/>
    <cellStyle name="Normal 3 2 3 3 3 2" xfId="3465" xr:uid="{00000000-0005-0000-0000-0000AD110000}"/>
    <cellStyle name="Normal 3 2 3 3 3 2 2" xfId="7688" xr:uid="{00000000-0005-0000-0000-0000AE110000}"/>
    <cellStyle name="Normal 3 2 3 3 3 2 2 2" xfId="24552" xr:uid="{48585909-2DC9-4067-8F3B-9188D2406FEC}"/>
    <cellStyle name="Normal 3 2 3 3 3 2 2 3" xfId="16123" xr:uid="{130836A5-E78B-41D0-8860-5754F1B210D8}"/>
    <cellStyle name="Normal 3 2 3 3 3 2 2 4" xfId="32980" xr:uid="{DD2D53A8-3394-454B-9F63-B4422AF18525}"/>
    <cellStyle name="Normal 3 2 3 3 3 2 3" xfId="20334" xr:uid="{2057B137-17D4-4667-A11B-2693F6A9893D}"/>
    <cellStyle name="Normal 3 2 3 3 3 2 4" xfId="11905" xr:uid="{E18F2C92-8493-4685-BBD9-8866CB4E5916}"/>
    <cellStyle name="Normal 3 2 3 3 3 2 5" xfId="28763" xr:uid="{341108E3-E1D5-479B-92D3-C32FC0342BB5}"/>
    <cellStyle name="Normal 3 2 3 3 3 3" xfId="5543" xr:uid="{00000000-0005-0000-0000-0000AF110000}"/>
    <cellStyle name="Normal 3 2 3 3 3 3 2" xfId="22407" xr:uid="{09BC17E7-4D79-4F1A-90F5-F0B61B547E8F}"/>
    <cellStyle name="Normal 3 2 3 3 3 3 3" xfId="13978" xr:uid="{57009A98-EF57-49D5-BCD3-3EE3D1274DCF}"/>
    <cellStyle name="Normal 3 2 3 3 3 3 4" xfId="30835" xr:uid="{7FE1BD60-41E3-486D-ABE1-5924291D2B6D}"/>
    <cellStyle name="Normal 3 2 3 3 3 4" xfId="18189" xr:uid="{EE2257B2-96D4-49AA-848C-E51DDF3F3311}"/>
    <cellStyle name="Normal 3 2 3 3 3 5" xfId="9760" xr:uid="{490B681B-C7D4-4358-AD3D-5AEDBC67FFCB}"/>
    <cellStyle name="Normal 3 2 3 3 3 6" xfId="26618" xr:uid="{9C69A476-C509-4185-B34D-94DCA3C07112}"/>
    <cellStyle name="Normal 3 2 3 3 4" xfId="1648" xr:uid="{00000000-0005-0000-0000-0000B0110000}"/>
    <cellStyle name="Normal 3 2 3 3 4 2" xfId="3878" xr:uid="{00000000-0005-0000-0000-0000B1110000}"/>
    <cellStyle name="Normal 3 2 3 3 4 2 2" xfId="8101" xr:uid="{00000000-0005-0000-0000-0000B2110000}"/>
    <cellStyle name="Normal 3 2 3 3 4 2 2 2" xfId="24965" xr:uid="{85C2AE49-E4D4-4A81-8FC0-737333E3A43E}"/>
    <cellStyle name="Normal 3 2 3 3 4 2 2 3" xfId="16536" xr:uid="{FE4E83A7-7CED-424F-941D-86DD50C3176A}"/>
    <cellStyle name="Normal 3 2 3 3 4 2 2 4" xfId="33393" xr:uid="{620593AE-1780-4DF8-8B77-1D0F240AE1E9}"/>
    <cellStyle name="Normal 3 2 3 3 4 2 3" xfId="20747" xr:uid="{F70E9B95-93F9-4B96-90BB-D5734592FADF}"/>
    <cellStyle name="Normal 3 2 3 3 4 2 4" xfId="12318" xr:uid="{01F59937-5A7F-46ED-A816-4CE6DAA5A624}"/>
    <cellStyle name="Normal 3 2 3 3 4 2 5" xfId="29176" xr:uid="{80AF4E47-1AD7-470D-9D19-FED51CFB54FA}"/>
    <cellStyle name="Normal 3 2 3 3 4 3" xfId="5956" xr:uid="{00000000-0005-0000-0000-0000B3110000}"/>
    <cellStyle name="Normal 3 2 3 3 4 3 2" xfId="22820" xr:uid="{86E16BB6-D691-4E7C-BCA8-2DFCB620B818}"/>
    <cellStyle name="Normal 3 2 3 3 4 3 3" xfId="14391" xr:uid="{D784DFA9-D041-4F8B-B736-1A3B38352FEC}"/>
    <cellStyle name="Normal 3 2 3 3 4 3 4" xfId="31248" xr:uid="{647D2B99-5684-4E88-8D16-CCE384EB2F66}"/>
    <cellStyle name="Normal 3 2 3 3 4 4" xfId="18602" xr:uid="{6941327E-015D-40B2-8102-4357DF930C29}"/>
    <cellStyle name="Normal 3 2 3 3 4 5" xfId="10173" xr:uid="{0AF91C6C-DA11-44EA-A339-738C4B9E427F}"/>
    <cellStyle name="Normal 3 2 3 3 4 6" xfId="27031" xr:uid="{2148CC46-B629-4EF9-AD38-F9172E1BAE23}"/>
    <cellStyle name="Normal 3 2 3 3 5" xfId="2062" xr:uid="{00000000-0005-0000-0000-0000B4110000}"/>
    <cellStyle name="Normal 3 2 3 3 5 2" xfId="4291" xr:uid="{00000000-0005-0000-0000-0000B5110000}"/>
    <cellStyle name="Normal 3 2 3 3 5 2 2" xfId="8514" xr:uid="{00000000-0005-0000-0000-0000B6110000}"/>
    <cellStyle name="Normal 3 2 3 3 5 2 2 2" xfId="25378" xr:uid="{4B3E0D75-2CE0-4E82-B84F-1520A48B9EAE}"/>
    <cellStyle name="Normal 3 2 3 3 5 2 2 3" xfId="16949" xr:uid="{A6C1DD3F-9726-4E64-B780-BC781E82CB19}"/>
    <cellStyle name="Normal 3 2 3 3 5 2 2 4" xfId="33806" xr:uid="{DE486232-FEC3-48DB-95D8-6F586DF1B13E}"/>
    <cellStyle name="Normal 3 2 3 3 5 2 3" xfId="21160" xr:uid="{C2B502EF-F55A-45CF-997D-A1CDC5C9B8B2}"/>
    <cellStyle name="Normal 3 2 3 3 5 2 4" xfId="12731" xr:uid="{985FB9CB-31AA-4B03-A2D3-F87CC6E93288}"/>
    <cellStyle name="Normal 3 2 3 3 5 2 5" xfId="29589" xr:uid="{194273F1-613C-4089-A6C5-757D8EAA37C1}"/>
    <cellStyle name="Normal 3 2 3 3 5 3" xfId="6369" xr:uid="{00000000-0005-0000-0000-0000B7110000}"/>
    <cellStyle name="Normal 3 2 3 3 5 3 2" xfId="23233" xr:uid="{64D57DC0-3A1C-446D-9514-2D3EF4E6143D}"/>
    <cellStyle name="Normal 3 2 3 3 5 3 3" xfId="14804" xr:uid="{567E8ECB-BF28-4DA6-A877-A5093B2F482F}"/>
    <cellStyle name="Normal 3 2 3 3 5 3 4" xfId="31661" xr:uid="{10C5C424-3324-40CA-BDAD-6C44FAC1F7F2}"/>
    <cellStyle name="Normal 3 2 3 3 5 4" xfId="19015" xr:uid="{7FED1156-F9FF-48FD-B0A5-F5DC8290804E}"/>
    <cellStyle name="Normal 3 2 3 3 5 5" xfId="10586" xr:uid="{00C05D9E-B30A-4D16-A9F9-F3A20402139C}"/>
    <cellStyle name="Normal 3 2 3 3 5 6" xfId="27444" xr:uid="{AD713275-1CFD-4EE2-9624-BF363331731C}"/>
    <cellStyle name="Normal 3 2 3 3 6" xfId="2498" xr:uid="{00000000-0005-0000-0000-0000B8110000}"/>
    <cellStyle name="Normal 3 2 3 3 6 2" xfId="6782" xr:uid="{00000000-0005-0000-0000-0000B9110000}"/>
    <cellStyle name="Normal 3 2 3 3 6 2 2" xfId="23646" xr:uid="{9D4E39FA-E473-4A35-9781-E5C7F4CE7CDD}"/>
    <cellStyle name="Normal 3 2 3 3 6 2 3" xfId="15217" xr:uid="{F05C20B0-EEFB-46A7-BFA4-8487ABB7C848}"/>
    <cellStyle name="Normal 3 2 3 3 6 2 4" xfId="32074" xr:uid="{58E9F1FA-9B89-4C4C-B97F-31DD444598AB}"/>
    <cellStyle name="Normal 3 2 3 3 6 3" xfId="19428" xr:uid="{0B8E7FA9-823B-4FC6-8837-CE2A2E2039F4}"/>
    <cellStyle name="Normal 3 2 3 3 6 4" xfId="10999" xr:uid="{096C6CCF-9902-44E3-852D-37B6B1DE5CB1}"/>
    <cellStyle name="Normal 3 2 3 3 6 5" xfId="27857" xr:uid="{23FE716F-DFC1-4086-98F9-8125DDB0D0D1}"/>
    <cellStyle name="Normal 3 2 3 3 7" xfId="4716" xr:uid="{00000000-0005-0000-0000-0000BA110000}"/>
    <cellStyle name="Normal 3 2 3 3 7 2" xfId="21580" xr:uid="{47BD2669-EDC3-481D-8F33-4FE3077072EB}"/>
    <cellStyle name="Normal 3 2 3 3 7 3" xfId="13151" xr:uid="{FAC0AF42-5732-4C74-ADE1-18BDCEF5A198}"/>
    <cellStyle name="Normal 3 2 3 3 7 4" xfId="30008" xr:uid="{37AF845E-A3C3-421B-9E60-F0989EB5CC28}"/>
    <cellStyle name="Normal 3 2 3 3 8" xfId="17362" xr:uid="{1961E2C2-8CC0-407F-8948-213F25D46B0D}"/>
    <cellStyle name="Normal 3 2 3 3 9" xfId="8933" xr:uid="{F60FB77B-9323-46B4-9EA3-C8C06170B9C0}"/>
    <cellStyle name="Normal 3 2 3 4" xfId="812" xr:uid="{00000000-0005-0000-0000-0000BB110000}"/>
    <cellStyle name="Normal 3 2 3 4 2" xfId="3049" xr:uid="{00000000-0005-0000-0000-0000BC110000}"/>
    <cellStyle name="Normal 3 2 3 4 2 2" xfId="7272" xr:uid="{00000000-0005-0000-0000-0000BD110000}"/>
    <cellStyle name="Normal 3 2 3 4 2 2 2" xfId="24136" xr:uid="{2B72E047-8835-4E5D-9C07-5E5CAB96417D}"/>
    <cellStyle name="Normal 3 2 3 4 2 2 3" xfId="15707" xr:uid="{5C4813D3-4016-4651-BA1F-88BDF16C9A1D}"/>
    <cellStyle name="Normal 3 2 3 4 2 2 4" xfId="32564" xr:uid="{96E1C351-362E-45C8-97DD-DA60962AA89B}"/>
    <cellStyle name="Normal 3 2 3 4 2 3" xfId="19918" xr:uid="{0DABD31C-E61F-4496-9A7F-7AFA7AA0461B}"/>
    <cellStyle name="Normal 3 2 3 4 2 4" xfId="11489" xr:uid="{F34BA16C-C96C-4FD6-8905-A71D107F6BF5}"/>
    <cellStyle name="Normal 3 2 3 4 2 5" xfId="28347" xr:uid="{FAFB38B4-FF65-41A8-8742-6DFC9CB4E8B0}"/>
    <cellStyle name="Normal 3 2 3 4 3" xfId="5127" xr:uid="{00000000-0005-0000-0000-0000BE110000}"/>
    <cellStyle name="Normal 3 2 3 4 3 2" xfId="21991" xr:uid="{C054E5E7-89A1-46E8-93E5-E9CBBFF4A2A8}"/>
    <cellStyle name="Normal 3 2 3 4 3 3" xfId="13562" xr:uid="{F3E2F928-2A6D-4363-83CB-EA292C80E747}"/>
    <cellStyle name="Normal 3 2 3 4 3 4" xfId="30419" xr:uid="{2FE26B0A-DA21-4152-9ADF-C3A0344E1B03}"/>
    <cellStyle name="Normal 3 2 3 4 4" xfId="17773" xr:uid="{C664C369-1B43-4F15-A253-C8F1CAB4BA23}"/>
    <cellStyle name="Normal 3 2 3 4 5" xfId="9344" xr:uid="{E8B99F6C-67BB-4A22-823D-1BD7A99685EA}"/>
    <cellStyle name="Normal 3 2 3 4 6" xfId="26202" xr:uid="{B1699FDD-3851-4606-AEAB-C36AD1E2054F}"/>
    <cellStyle name="Normal 3 2 3 5" xfId="1232" xr:uid="{00000000-0005-0000-0000-0000BF110000}"/>
    <cellStyle name="Normal 3 2 3 5 2" xfId="3462" xr:uid="{00000000-0005-0000-0000-0000C0110000}"/>
    <cellStyle name="Normal 3 2 3 5 2 2" xfId="7685" xr:uid="{00000000-0005-0000-0000-0000C1110000}"/>
    <cellStyle name="Normal 3 2 3 5 2 2 2" xfId="24549" xr:uid="{7D9B8B5B-AEC0-4F6B-8C10-A332075D040C}"/>
    <cellStyle name="Normal 3 2 3 5 2 2 3" xfId="16120" xr:uid="{73D1240F-E3E1-4D60-A08D-8762EE686B71}"/>
    <cellStyle name="Normal 3 2 3 5 2 2 4" xfId="32977" xr:uid="{7DDF301C-AA89-498D-B439-411AFB962801}"/>
    <cellStyle name="Normal 3 2 3 5 2 3" xfId="20331" xr:uid="{1C7C08BA-F16E-4EA1-B6EB-42A2C21DAD1C}"/>
    <cellStyle name="Normal 3 2 3 5 2 4" xfId="11902" xr:uid="{610B32CE-E175-4BE8-A2C3-09B1607FB83D}"/>
    <cellStyle name="Normal 3 2 3 5 2 5" xfId="28760" xr:uid="{E98BB4B4-42B3-462D-9223-072B1069C8AB}"/>
    <cellStyle name="Normal 3 2 3 5 3" xfId="5540" xr:uid="{00000000-0005-0000-0000-0000C2110000}"/>
    <cellStyle name="Normal 3 2 3 5 3 2" xfId="22404" xr:uid="{9C78A1FB-022F-469E-BF9F-22F5D8CB0B3F}"/>
    <cellStyle name="Normal 3 2 3 5 3 3" xfId="13975" xr:uid="{838BCEA6-4B9C-4983-969D-2321BC0870EB}"/>
    <cellStyle name="Normal 3 2 3 5 3 4" xfId="30832" xr:uid="{15E7DE10-E9BE-4293-A16E-15232B22F5CF}"/>
    <cellStyle name="Normal 3 2 3 5 4" xfId="18186" xr:uid="{65CCF3EA-8E7B-4F76-AAEA-46A13CF9555D}"/>
    <cellStyle name="Normal 3 2 3 5 5" xfId="9757" xr:uid="{8B7C61C1-2C1F-4EFD-8152-4977B95E8126}"/>
    <cellStyle name="Normal 3 2 3 5 6" xfId="26615" xr:uid="{94C0CFD6-F407-4D03-AFB5-EC2BC6B14848}"/>
    <cellStyle name="Normal 3 2 3 6" xfId="1645" xr:uid="{00000000-0005-0000-0000-0000C3110000}"/>
    <cellStyle name="Normal 3 2 3 6 2" xfId="3875" xr:uid="{00000000-0005-0000-0000-0000C4110000}"/>
    <cellStyle name="Normal 3 2 3 6 2 2" xfId="8098" xr:uid="{00000000-0005-0000-0000-0000C5110000}"/>
    <cellStyle name="Normal 3 2 3 6 2 2 2" xfId="24962" xr:uid="{8B965766-DB8E-4025-8806-35B9C99E6E3F}"/>
    <cellStyle name="Normal 3 2 3 6 2 2 3" xfId="16533" xr:uid="{058FAE09-1A40-4793-8D0F-D0F484A321C1}"/>
    <cellStyle name="Normal 3 2 3 6 2 2 4" xfId="33390" xr:uid="{7C8A3E58-35FF-43B7-841C-9B31E3BD7DDE}"/>
    <cellStyle name="Normal 3 2 3 6 2 3" xfId="20744" xr:uid="{C3F04EA1-55D9-433A-BF23-445302F666EF}"/>
    <cellStyle name="Normal 3 2 3 6 2 4" xfId="12315" xr:uid="{E7126414-5A1A-4983-B80F-C689D22D7B93}"/>
    <cellStyle name="Normal 3 2 3 6 2 5" xfId="29173" xr:uid="{E49484EA-3B13-45E9-B6E7-2EFB82872333}"/>
    <cellStyle name="Normal 3 2 3 6 3" xfId="5953" xr:uid="{00000000-0005-0000-0000-0000C6110000}"/>
    <cellStyle name="Normal 3 2 3 6 3 2" xfId="22817" xr:uid="{56C049C2-A95E-4986-A024-E1CB4C4D6697}"/>
    <cellStyle name="Normal 3 2 3 6 3 3" xfId="14388" xr:uid="{C0454DEE-CB52-4B67-B5AA-BE065144082D}"/>
    <cellStyle name="Normal 3 2 3 6 3 4" xfId="31245" xr:uid="{3E8D2DD2-2EE0-457B-892E-85FB8F85F266}"/>
    <cellStyle name="Normal 3 2 3 6 4" xfId="18599" xr:uid="{EC7F9F62-C29F-498E-A231-AD12E190927A}"/>
    <cellStyle name="Normal 3 2 3 6 5" xfId="10170" xr:uid="{F66554A8-06B8-41B9-8073-9D1514F644B2}"/>
    <cellStyle name="Normal 3 2 3 6 6" xfId="27028" xr:uid="{F0046FE7-15A8-45CB-992D-0564F2BE5A14}"/>
    <cellStyle name="Normal 3 2 3 7" xfId="2059" xr:uid="{00000000-0005-0000-0000-0000C7110000}"/>
    <cellStyle name="Normal 3 2 3 7 2" xfId="4288" xr:uid="{00000000-0005-0000-0000-0000C8110000}"/>
    <cellStyle name="Normal 3 2 3 7 2 2" xfId="8511" xr:uid="{00000000-0005-0000-0000-0000C9110000}"/>
    <cellStyle name="Normal 3 2 3 7 2 2 2" xfId="25375" xr:uid="{E36E5BAB-1044-491A-9B9B-9BB5F43452BC}"/>
    <cellStyle name="Normal 3 2 3 7 2 2 3" xfId="16946" xr:uid="{CB984660-FF28-4489-A1B4-CEFC078FB995}"/>
    <cellStyle name="Normal 3 2 3 7 2 2 4" xfId="33803" xr:uid="{4E50431B-553D-495B-A1EC-7B65858149F5}"/>
    <cellStyle name="Normal 3 2 3 7 2 3" xfId="21157" xr:uid="{9F980A0A-238E-474D-8F48-A5C3B242BDC0}"/>
    <cellStyle name="Normal 3 2 3 7 2 4" xfId="12728" xr:uid="{AD5C00C0-8102-4E45-811C-C74C197EE26D}"/>
    <cellStyle name="Normal 3 2 3 7 2 5" xfId="29586" xr:uid="{F76FCD2A-C685-47B0-AFFA-22F4157B8346}"/>
    <cellStyle name="Normal 3 2 3 7 3" xfId="6366" xr:uid="{00000000-0005-0000-0000-0000CA110000}"/>
    <cellStyle name="Normal 3 2 3 7 3 2" xfId="23230" xr:uid="{9F2916F5-9FFB-4862-A9AE-A63EA0C19C48}"/>
    <cellStyle name="Normal 3 2 3 7 3 3" xfId="14801" xr:uid="{65D24835-64E8-4C42-8A17-14427812CDA1}"/>
    <cellStyle name="Normal 3 2 3 7 3 4" xfId="31658" xr:uid="{14192DF4-4B21-4A7D-BFE7-B20A98E37ADC}"/>
    <cellStyle name="Normal 3 2 3 7 4" xfId="19012" xr:uid="{54323486-5E8D-4DCC-9E48-D98352D0CB56}"/>
    <cellStyle name="Normal 3 2 3 7 5" xfId="10583" xr:uid="{737935C0-BD03-4E12-A31B-FCAF1A1B23BC}"/>
    <cellStyle name="Normal 3 2 3 7 6" xfId="27441" xr:uid="{1D557919-A69D-4CF0-9FCB-36482C074128}"/>
    <cellStyle name="Normal 3 2 3 8" xfId="2495" xr:uid="{00000000-0005-0000-0000-0000CB110000}"/>
    <cellStyle name="Normal 3 2 3 8 2" xfId="6779" xr:uid="{00000000-0005-0000-0000-0000CC110000}"/>
    <cellStyle name="Normal 3 2 3 8 2 2" xfId="23643" xr:uid="{88AB7220-93DD-4C99-91C6-E9522D4C4C9F}"/>
    <cellStyle name="Normal 3 2 3 8 2 3" xfId="15214" xr:uid="{F1FDD57F-3170-4205-81F2-05125DD26F2A}"/>
    <cellStyle name="Normal 3 2 3 8 2 4" xfId="32071" xr:uid="{A1DEA708-62CB-4C9D-879C-36EB51F67A0C}"/>
    <cellStyle name="Normal 3 2 3 8 3" xfId="19425" xr:uid="{D787A879-3D78-4428-8297-7C37DED9BCAB}"/>
    <cellStyle name="Normal 3 2 3 8 4" xfId="10996" xr:uid="{99D436AE-2F67-46E7-BD98-D145DCF934F5}"/>
    <cellStyle name="Normal 3 2 3 8 5" xfId="27854" xr:uid="{085A64E8-A706-4073-BE50-10DA85EA146A}"/>
    <cellStyle name="Normal 3 2 3 9" xfId="4713" xr:uid="{00000000-0005-0000-0000-0000CD110000}"/>
    <cellStyle name="Normal 3 2 3 9 2" xfId="21577" xr:uid="{4F43CD75-9C8D-4097-87B1-74A7554AB525}"/>
    <cellStyle name="Normal 3 2 3 9 3" xfId="13148" xr:uid="{2BEAB5DD-5F9D-48A1-AA74-29792AF039A8}"/>
    <cellStyle name="Normal 3 2 3 9 4" xfId="30005" xr:uid="{79FD6DFD-05FD-47A2-B814-22A1ECE73646}"/>
    <cellStyle name="Normal 3 2 4" xfId="810" xr:uid="{00000000-0005-0000-0000-0000CE110000}"/>
    <cellStyle name="Normal 3 2 4 2" xfId="3048" xr:uid="{00000000-0005-0000-0000-0000CF110000}"/>
    <cellStyle name="Normal 3 2 4 2 2" xfId="7271" xr:uid="{00000000-0005-0000-0000-0000D0110000}"/>
    <cellStyle name="Normal 3 2 4 2 2 2" xfId="24135" xr:uid="{6D93FD77-FB92-4751-BE03-CBB0F5CA636A}"/>
    <cellStyle name="Normal 3 2 4 2 2 3" xfId="15706" xr:uid="{7DCDA0C7-DE90-4521-8875-7EDFB8F02E88}"/>
    <cellStyle name="Normal 3 2 4 2 2 4" xfId="32563" xr:uid="{5FAF6774-2635-490F-9D04-95FE13C077E1}"/>
    <cellStyle name="Normal 3 2 4 2 3" xfId="19917" xr:uid="{5393641C-C63E-49D9-B061-0190AB002F0B}"/>
    <cellStyle name="Normal 3 2 4 2 4" xfId="11488" xr:uid="{F512D735-8895-4B3C-B5F2-60B783232398}"/>
    <cellStyle name="Normal 3 2 4 2 5" xfId="28346" xr:uid="{91F11CBE-D26B-4483-A293-E57A7299247F}"/>
    <cellStyle name="Normal 3 2 4 3" xfId="5126" xr:uid="{00000000-0005-0000-0000-0000D1110000}"/>
    <cellStyle name="Normal 3 2 4 3 2" xfId="21990" xr:uid="{D1279744-6688-4BB2-8030-697A0E12E469}"/>
    <cellStyle name="Normal 3 2 4 3 3" xfId="13561" xr:uid="{A77FC09D-BFCC-4600-BB14-DDB5A5E65045}"/>
    <cellStyle name="Normal 3 2 4 3 4" xfId="30418" xr:uid="{82ED7B6A-B0E9-4A44-B048-9A0D50915057}"/>
    <cellStyle name="Normal 3 2 4 4" xfId="17772" xr:uid="{526EDAF7-420B-4A77-AF6B-ED2ADB7B9DB9}"/>
    <cellStyle name="Normal 3 2 4 5" xfId="9343" xr:uid="{048FFD05-35A1-4CE7-A5D5-92CC3D8521BE}"/>
    <cellStyle name="Normal 3 2 4 6" xfId="26201" xr:uid="{7A0EAA52-97C5-4977-B1C9-BC75CC3E6096}"/>
    <cellStyle name="Normal 3 2 5" xfId="1231" xr:uid="{00000000-0005-0000-0000-0000D2110000}"/>
    <cellStyle name="Normal 3 2 5 2" xfId="3461" xr:uid="{00000000-0005-0000-0000-0000D3110000}"/>
    <cellStyle name="Normal 3 2 5 2 2" xfId="7684" xr:uid="{00000000-0005-0000-0000-0000D4110000}"/>
    <cellStyle name="Normal 3 2 5 2 2 2" xfId="24548" xr:uid="{E146C4EB-0CFB-4AE9-AA74-7C927902429F}"/>
    <cellStyle name="Normal 3 2 5 2 2 3" xfId="16119" xr:uid="{EEBE85C5-FCCE-4D96-8C61-82ED50772324}"/>
    <cellStyle name="Normal 3 2 5 2 2 4" xfId="32976" xr:uid="{9809FD82-F1DE-478A-99A2-B027D5C98C36}"/>
    <cellStyle name="Normal 3 2 5 2 3" xfId="20330" xr:uid="{DF99C797-BB79-44A5-814D-D168B18BDF7A}"/>
    <cellStyle name="Normal 3 2 5 2 4" xfId="11901" xr:uid="{77A86EB7-072C-4A6B-9B78-CC1B46EF9243}"/>
    <cellStyle name="Normal 3 2 5 2 5" xfId="28759" xr:uid="{4BA32015-FE07-40CA-8CBF-540B90ED1440}"/>
    <cellStyle name="Normal 3 2 5 3" xfId="5539" xr:uid="{00000000-0005-0000-0000-0000D5110000}"/>
    <cellStyle name="Normal 3 2 5 3 2" xfId="22403" xr:uid="{DD142BF6-FC66-42FC-BD91-3C8ED0293DAD}"/>
    <cellStyle name="Normal 3 2 5 3 3" xfId="13974" xr:uid="{294D1403-DA48-4B99-B078-9E7A999C6865}"/>
    <cellStyle name="Normal 3 2 5 3 4" xfId="30831" xr:uid="{9B763385-87C1-4D43-A2EA-A8743EC0B4D8}"/>
    <cellStyle name="Normal 3 2 5 4" xfId="18185" xr:uid="{90950344-048F-4D4D-9DB9-A82E3EA4B92E}"/>
    <cellStyle name="Normal 3 2 5 5" xfId="9756" xr:uid="{44813441-D31A-4961-87C2-8146E0525958}"/>
    <cellStyle name="Normal 3 2 5 6" xfId="26614" xr:uid="{C9336CAF-A9FC-4AC6-AB7F-942F69B7A953}"/>
    <cellStyle name="Normal 3 2 6" xfId="1644" xr:uid="{00000000-0005-0000-0000-0000D6110000}"/>
    <cellStyle name="Normal 3 2 6 2" xfId="3874" xr:uid="{00000000-0005-0000-0000-0000D7110000}"/>
    <cellStyle name="Normal 3 2 6 2 2" xfId="8097" xr:uid="{00000000-0005-0000-0000-0000D8110000}"/>
    <cellStyle name="Normal 3 2 6 2 2 2" xfId="24961" xr:uid="{F1CCA3F0-C34F-4D37-854E-0069C07B286C}"/>
    <cellStyle name="Normal 3 2 6 2 2 3" xfId="16532" xr:uid="{4E10DDFB-BB63-4E81-9BD3-2A02902826E9}"/>
    <cellStyle name="Normal 3 2 6 2 2 4" xfId="33389" xr:uid="{E1E5B90B-8E51-40D2-824A-83303554E0A5}"/>
    <cellStyle name="Normal 3 2 6 2 3" xfId="20743" xr:uid="{6BDE75C7-C4A0-4688-8986-C37127BF1190}"/>
    <cellStyle name="Normal 3 2 6 2 4" xfId="12314" xr:uid="{DD0EB944-8B9A-4D59-BAEA-8C55BA2DC469}"/>
    <cellStyle name="Normal 3 2 6 2 5" xfId="29172" xr:uid="{F9B930B7-FAF9-457D-A160-7461E8C7E9CE}"/>
    <cellStyle name="Normal 3 2 6 3" xfId="5952" xr:uid="{00000000-0005-0000-0000-0000D9110000}"/>
    <cellStyle name="Normal 3 2 6 3 2" xfId="22816" xr:uid="{4DB0627F-AEE7-4DCF-AAEE-8CE8CCC8B1F0}"/>
    <cellStyle name="Normal 3 2 6 3 3" xfId="14387" xr:uid="{69FB20C2-AA58-43C2-96D6-BE0D5DED8E9C}"/>
    <cellStyle name="Normal 3 2 6 3 4" xfId="31244" xr:uid="{57509B53-FDC3-4B34-BFFC-074225DC95A4}"/>
    <cellStyle name="Normal 3 2 6 4" xfId="18598" xr:uid="{357C6EA6-0545-463C-962B-CDC3AF003855}"/>
    <cellStyle name="Normal 3 2 6 5" xfId="10169" xr:uid="{39980613-146A-4134-87B4-2CBE030448B0}"/>
    <cellStyle name="Normal 3 2 6 6" xfId="27027" xr:uid="{7E5C1873-5AFF-49FD-8C21-E994CD043D0C}"/>
    <cellStyle name="Normal 3 2 7" xfId="2058" xr:uid="{00000000-0005-0000-0000-0000DA110000}"/>
    <cellStyle name="Normal 3 2 7 2" xfId="4287" xr:uid="{00000000-0005-0000-0000-0000DB110000}"/>
    <cellStyle name="Normal 3 2 7 2 2" xfId="8510" xr:uid="{00000000-0005-0000-0000-0000DC110000}"/>
    <cellStyle name="Normal 3 2 7 2 2 2" xfId="25374" xr:uid="{3A3B1BDE-3558-4EED-8BFC-4C51CB2AEC5B}"/>
    <cellStyle name="Normal 3 2 7 2 2 3" xfId="16945" xr:uid="{2396E3EC-D6F2-4898-9BE6-0CCFD5BE705B}"/>
    <cellStyle name="Normal 3 2 7 2 2 4" xfId="33802" xr:uid="{958F88D4-7983-4509-B837-BD94728FFCA4}"/>
    <cellStyle name="Normal 3 2 7 2 3" xfId="21156" xr:uid="{C8731742-33C9-46D4-9040-D7E5444387C2}"/>
    <cellStyle name="Normal 3 2 7 2 4" xfId="12727" xr:uid="{1BC24D36-403F-4A9B-8FC1-A602FC5F257A}"/>
    <cellStyle name="Normal 3 2 7 2 5" xfId="29585" xr:uid="{FDA53A99-A15A-41F1-9DC9-42D9E344F2AA}"/>
    <cellStyle name="Normal 3 2 7 3" xfId="6365" xr:uid="{00000000-0005-0000-0000-0000DD110000}"/>
    <cellStyle name="Normal 3 2 7 3 2" xfId="23229" xr:uid="{368B70F5-06BF-4561-9F0A-DBA10B5F4D70}"/>
    <cellStyle name="Normal 3 2 7 3 3" xfId="14800" xr:uid="{CEC8EC00-D07F-4D08-BCEF-EC9A140821EB}"/>
    <cellStyle name="Normal 3 2 7 3 4" xfId="31657" xr:uid="{16ACC813-3C91-49A5-B7AB-578652D12C96}"/>
    <cellStyle name="Normal 3 2 7 4" xfId="19011" xr:uid="{0160E1CF-F496-4323-A2BC-72AB14560231}"/>
    <cellStyle name="Normal 3 2 7 5" xfId="10582" xr:uid="{0768F3E1-577C-4A66-81A5-D782DA2B6E22}"/>
    <cellStyle name="Normal 3 2 7 6" xfId="27440" xr:uid="{BEFBC63F-8296-4859-8B72-769F0F9CCB31}"/>
    <cellStyle name="Normal 3 2 8" xfId="2494" xr:uid="{00000000-0005-0000-0000-0000DE110000}"/>
    <cellStyle name="Normal 3 2 8 2" xfId="6778" xr:uid="{00000000-0005-0000-0000-0000DF110000}"/>
    <cellStyle name="Normal 3 2 8 2 2" xfId="23642" xr:uid="{FE4C4382-4EDE-4A1F-88BC-ACCAA8290CB9}"/>
    <cellStyle name="Normal 3 2 8 2 3" xfId="15213" xr:uid="{834EBF3B-494F-4EA1-ABB7-F92EB4601E7E}"/>
    <cellStyle name="Normal 3 2 8 2 4" xfId="32070" xr:uid="{A7BB2C7D-B216-4BE5-8523-AC3611AA2D3B}"/>
    <cellStyle name="Normal 3 2 8 3" xfId="19424" xr:uid="{D5D7E3B6-3808-432E-AB80-CA37D9B13284}"/>
    <cellStyle name="Normal 3 2 8 4" xfId="10995" xr:uid="{B2C79C9A-DCC7-4AFE-A26A-C43EABE19DB4}"/>
    <cellStyle name="Normal 3 2 8 5" xfId="27853" xr:uid="{7E75D0A3-E86A-43A8-931B-0A626C024532}"/>
    <cellStyle name="Normal 3 2 9" xfId="4712" xr:uid="{00000000-0005-0000-0000-0000E0110000}"/>
    <cellStyle name="Normal 3 2 9 2" xfId="21576" xr:uid="{C7EFC363-2EDD-4871-AE3C-CF1CB478AF43}"/>
    <cellStyle name="Normal 3 2 9 3" xfId="13147" xr:uid="{A02698DA-AC08-4988-9569-41B761E72DF1}"/>
    <cellStyle name="Normal 3 2 9 4" xfId="30004" xr:uid="{B4ACF1FF-D97C-45B8-908E-9B724EDFAF4E}"/>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10" xfId="17363" xr:uid="{08C094B5-A0D3-4117-B55A-4AB34BD9D373}"/>
    <cellStyle name="Normal 4 11" xfId="8934" xr:uid="{C3484273-F2F9-4DDC-9F10-C46E570B4B20}"/>
    <cellStyle name="Normal 4 12" xfId="25792" xr:uid="{E091A2AE-9556-4ABF-96EF-6C23496C5A5B}"/>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2 2 2" xfId="25379" xr:uid="{68BADAA4-36B7-46D8-B78A-D8AC9C7A3D6B}"/>
    <cellStyle name="Normal 4 2 2 10 2 2 3" xfId="16950" xr:uid="{D4425448-CA78-4D7B-9A66-1511EAFCB27F}"/>
    <cellStyle name="Normal 4 2 2 10 2 2 4" xfId="33807" xr:uid="{F8E8D06D-0F74-4ECD-8B98-1B475B7CDB92}"/>
    <cellStyle name="Normal 4 2 2 10 2 3" xfId="21161" xr:uid="{D8EF0B80-6E2B-4FAC-B4A5-3791ACEDF7D7}"/>
    <cellStyle name="Normal 4 2 2 10 2 4" xfId="12732" xr:uid="{3F647606-E617-4FBE-8506-77D60B6539B4}"/>
    <cellStyle name="Normal 4 2 2 10 2 5" xfId="29590" xr:uid="{C883FDA2-BA5C-4041-AF86-5A1BDC1ECC80}"/>
    <cellStyle name="Normal 4 2 2 10 3" xfId="6370" xr:uid="{00000000-0005-0000-0000-0000ED110000}"/>
    <cellStyle name="Normal 4 2 2 10 3 2" xfId="23234" xr:uid="{2249617E-A84A-46CB-B9B9-CA15E92EAB4A}"/>
    <cellStyle name="Normal 4 2 2 10 3 3" xfId="14805" xr:uid="{69ED42AC-7A63-4B72-9485-C3521F314557}"/>
    <cellStyle name="Normal 4 2 2 10 3 4" xfId="31662" xr:uid="{70A8369E-BCD3-45C4-9F53-B34104067E21}"/>
    <cellStyle name="Normal 4 2 2 10 4" xfId="19016" xr:uid="{0E3F7156-8D60-4B83-913E-96DC2D3C4915}"/>
    <cellStyle name="Normal 4 2 2 10 5" xfId="10587" xr:uid="{625E8E52-0D98-47B9-BDD2-D0D0ABC653D7}"/>
    <cellStyle name="Normal 4 2 2 10 6" xfId="27445" xr:uid="{FA192440-0747-41FA-ADD9-617D15265B38}"/>
    <cellStyle name="Normal 4 2 2 11" xfId="2499" xr:uid="{00000000-0005-0000-0000-0000EE110000}"/>
    <cellStyle name="Normal 4 2 2 11 2" xfId="6783" xr:uid="{00000000-0005-0000-0000-0000EF110000}"/>
    <cellStyle name="Normal 4 2 2 11 2 2" xfId="23647" xr:uid="{48E6ACB9-8730-4FDE-B2FF-66833DE767B1}"/>
    <cellStyle name="Normal 4 2 2 11 2 3" xfId="15218" xr:uid="{6CA95A2E-E2E1-4527-9B0B-AE5ADA62FCCC}"/>
    <cellStyle name="Normal 4 2 2 11 2 4" xfId="32075" xr:uid="{9E492A20-F5A6-4076-915E-1235F48FB2D0}"/>
    <cellStyle name="Normal 4 2 2 11 3" xfId="19429" xr:uid="{569D284B-788F-4066-96B0-EED722D4E853}"/>
    <cellStyle name="Normal 4 2 2 11 4" xfId="11000" xr:uid="{20292245-B6E1-49BA-99BB-105382F0D037}"/>
    <cellStyle name="Normal 4 2 2 11 5" xfId="27858" xr:uid="{5121A625-7932-4375-A8E5-5FD5D4B0531C}"/>
    <cellStyle name="Normal 4 2 2 12" xfId="4718" xr:uid="{00000000-0005-0000-0000-0000F0110000}"/>
    <cellStyle name="Normal 4 2 2 12 2" xfId="21582" xr:uid="{6F8D607B-B717-4353-94C6-94398FC8D475}"/>
    <cellStyle name="Normal 4 2 2 12 3" xfId="13153" xr:uid="{2170BCF6-825D-4592-A419-AA1D06D6D89B}"/>
    <cellStyle name="Normal 4 2 2 12 4" xfId="30010" xr:uid="{3E43E733-9D5F-4F14-9E95-3D39E7316F19}"/>
    <cellStyle name="Normal 4 2 2 13" xfId="17364" xr:uid="{C3512030-92A0-4C37-8BFF-2B309481DA55}"/>
    <cellStyle name="Normal 4 2 2 14" xfId="8935" xr:uid="{BAEEB07D-78FF-4689-964B-80CEC75BA85D}"/>
    <cellStyle name="Normal 4 2 2 15" xfId="25793" xr:uid="{EB7AAB63-638E-406E-87F7-E3AC1214A7AA}"/>
    <cellStyle name="Normal 4 2 2 2" xfId="338" xr:uid="{00000000-0005-0000-0000-0000F1110000}"/>
    <cellStyle name="Normal 4 2 2 3" xfId="339" xr:uid="{00000000-0005-0000-0000-0000F2110000}"/>
    <cellStyle name="Normal 4 2 2 3 10" xfId="4719" xr:uid="{00000000-0005-0000-0000-0000F3110000}"/>
    <cellStyle name="Normal 4 2 2 3 10 2" xfId="21583" xr:uid="{05B57185-8B09-4F18-A83F-F78DDB218B30}"/>
    <cellStyle name="Normal 4 2 2 3 10 3" xfId="13154" xr:uid="{5D8367E4-8CF6-44E1-82D2-3A87752C4D1C}"/>
    <cellStyle name="Normal 4 2 2 3 10 4" xfId="30011" xr:uid="{AD52403E-8B38-402F-95EC-32AC0C16B83C}"/>
    <cellStyle name="Normal 4 2 2 3 11" xfId="17365" xr:uid="{3768DE90-45E5-4AF0-A9C9-471E7BC108BE}"/>
    <cellStyle name="Normal 4 2 2 3 12" xfId="8936" xr:uid="{2B39811A-395F-48F1-BCBE-1E976975F3D8}"/>
    <cellStyle name="Normal 4 2 2 3 13" xfId="25794" xr:uid="{E8A30A2B-5BEC-4AB4-9496-594C45047AA2}"/>
    <cellStyle name="Normal 4 2 2 3 2" xfId="340" xr:uid="{00000000-0005-0000-0000-0000F4110000}"/>
    <cellStyle name="Normal 4 2 2 3 2 10" xfId="17366" xr:uid="{D64FC7AF-E8CC-41EC-9292-9FAD5C121D1B}"/>
    <cellStyle name="Normal 4 2 2 3 2 11" xfId="8937" xr:uid="{3983269D-1DEF-4781-842D-6C00BA4AF224}"/>
    <cellStyle name="Normal 4 2 2 3 2 12" xfId="25795" xr:uid="{AA6E2B6B-1677-4A85-A4A8-BEAC7EE64BD6}"/>
    <cellStyle name="Normal 4 2 2 3 2 2" xfId="341" xr:uid="{00000000-0005-0000-0000-0000F5110000}"/>
    <cellStyle name="Normal 4 2 2 3 2 2 10" xfId="8938" xr:uid="{CB4360AB-B13F-4C88-B780-5A9FCA5A6D22}"/>
    <cellStyle name="Normal 4 2 2 3 2 2 11" xfId="25796" xr:uid="{1F948BCD-DA3D-4131-85DC-3364DEEADAA2}"/>
    <cellStyle name="Normal 4 2 2 3 2 2 2" xfId="342" xr:uid="{00000000-0005-0000-0000-0000F6110000}"/>
    <cellStyle name="Normal 4 2 2 3 2 2 2 10" xfId="25797" xr:uid="{73B22F9C-4365-4486-A4CC-D1A16FB7C6CE}"/>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2 2 2" xfId="24144" xr:uid="{4B612CA8-EBFE-4E2D-97E4-16F1257534A5}"/>
    <cellStyle name="Normal 4 2 2 3 2 2 2 2 2 2 3" xfId="15715" xr:uid="{2DABEE37-39FA-4BDD-A8B6-536022CD8B91}"/>
    <cellStyle name="Normal 4 2 2 3 2 2 2 2 2 2 4" xfId="32572" xr:uid="{A02C365D-3E1C-4022-8200-0FC3C370AA80}"/>
    <cellStyle name="Normal 4 2 2 3 2 2 2 2 2 3" xfId="19926" xr:uid="{2322872C-A8D2-4963-9F8A-B3919BFBA7F1}"/>
    <cellStyle name="Normal 4 2 2 3 2 2 2 2 2 4" xfId="11497" xr:uid="{32925393-234A-4B9A-83E3-6701A12F2FA2}"/>
    <cellStyle name="Normal 4 2 2 3 2 2 2 2 2 5" xfId="28355" xr:uid="{C35CBC02-2BF8-4FBE-AB97-673B01C342FF}"/>
    <cellStyle name="Normal 4 2 2 3 2 2 2 2 3" xfId="5135" xr:uid="{00000000-0005-0000-0000-0000FA110000}"/>
    <cellStyle name="Normal 4 2 2 3 2 2 2 2 3 2" xfId="21999" xr:uid="{B3AD82A2-419C-4969-981A-071087D16A83}"/>
    <cellStyle name="Normal 4 2 2 3 2 2 2 2 3 3" xfId="13570" xr:uid="{F424AC71-3E4A-4223-9329-540BE50BD696}"/>
    <cellStyle name="Normal 4 2 2 3 2 2 2 2 3 4" xfId="30427" xr:uid="{6BA53B85-EB10-4BED-855E-80839C66572D}"/>
    <cellStyle name="Normal 4 2 2 3 2 2 2 2 4" xfId="17781" xr:uid="{A6B94D4B-1282-4F90-9029-0B377B4EDE05}"/>
    <cellStyle name="Normal 4 2 2 3 2 2 2 2 5" xfId="9352" xr:uid="{09917009-AD44-45C1-BC42-DBF3DF393E0D}"/>
    <cellStyle name="Normal 4 2 2 3 2 2 2 2 6" xfId="26210" xr:uid="{85EF5447-2BF4-4870-8120-E088D741F109}"/>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2 2 2" xfId="24557" xr:uid="{36E8ED03-F285-414A-B2BD-A45B189C9315}"/>
    <cellStyle name="Normal 4 2 2 3 2 2 2 3 2 2 3" xfId="16128" xr:uid="{D108A1E5-71CC-4D65-8932-A83559BF5E4A}"/>
    <cellStyle name="Normal 4 2 2 3 2 2 2 3 2 2 4" xfId="32985" xr:uid="{88BE0728-B8E3-4F62-B6DF-519EB48A9739}"/>
    <cellStyle name="Normal 4 2 2 3 2 2 2 3 2 3" xfId="20339" xr:uid="{A12B17D6-741A-4AC9-BBFC-A68E94AE0CF2}"/>
    <cellStyle name="Normal 4 2 2 3 2 2 2 3 2 4" xfId="11910" xr:uid="{46B43096-BCD2-4480-BB1F-67E31562423C}"/>
    <cellStyle name="Normal 4 2 2 3 2 2 2 3 2 5" xfId="28768" xr:uid="{885EAD05-93A6-4BA6-93A8-435FDAC4D238}"/>
    <cellStyle name="Normal 4 2 2 3 2 2 2 3 3" xfId="5548" xr:uid="{00000000-0005-0000-0000-0000FE110000}"/>
    <cellStyle name="Normal 4 2 2 3 2 2 2 3 3 2" xfId="22412" xr:uid="{9263BFCB-8324-4BF3-89CC-E77592AEDE1A}"/>
    <cellStyle name="Normal 4 2 2 3 2 2 2 3 3 3" xfId="13983" xr:uid="{3F17C075-A246-4924-827D-602D8D59C0D4}"/>
    <cellStyle name="Normal 4 2 2 3 2 2 2 3 3 4" xfId="30840" xr:uid="{60B84216-3C45-4F73-8596-84C98755DC11}"/>
    <cellStyle name="Normal 4 2 2 3 2 2 2 3 4" xfId="18194" xr:uid="{06180C12-BDC2-4915-9B2A-DD77691E84CF}"/>
    <cellStyle name="Normal 4 2 2 3 2 2 2 3 5" xfId="9765" xr:uid="{07D5BC27-099E-4F8C-9D1B-6EAA5F629A46}"/>
    <cellStyle name="Normal 4 2 2 3 2 2 2 3 6" xfId="26623" xr:uid="{50A05D5E-F387-493C-8688-87AAA4EBFB67}"/>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2 2 2" xfId="24970" xr:uid="{817C1715-B7DF-4D49-8D43-F5BBE9F1BDA7}"/>
    <cellStyle name="Normal 4 2 2 3 2 2 2 4 2 2 3" xfId="16541" xr:uid="{793C2306-293D-4FDC-8762-FCDA40100CA3}"/>
    <cellStyle name="Normal 4 2 2 3 2 2 2 4 2 2 4" xfId="33398" xr:uid="{2F5C6674-1A2C-41EB-A4C0-F791BA85BBEB}"/>
    <cellStyle name="Normal 4 2 2 3 2 2 2 4 2 3" xfId="20752" xr:uid="{00827831-351D-47A7-B815-3314CF7A4DA3}"/>
    <cellStyle name="Normal 4 2 2 3 2 2 2 4 2 4" xfId="12323" xr:uid="{48728CAB-15E2-4884-A2BC-657FA3A8ACCD}"/>
    <cellStyle name="Normal 4 2 2 3 2 2 2 4 2 5" xfId="29181" xr:uid="{F9E1DA1A-B60D-4C2A-8D46-3B22B74F50E6}"/>
    <cellStyle name="Normal 4 2 2 3 2 2 2 4 3" xfId="5961" xr:uid="{00000000-0005-0000-0000-000002120000}"/>
    <cellStyle name="Normal 4 2 2 3 2 2 2 4 3 2" xfId="22825" xr:uid="{ADC0B98F-9B2C-49F3-BE00-271B74D2E289}"/>
    <cellStyle name="Normal 4 2 2 3 2 2 2 4 3 3" xfId="14396" xr:uid="{EFB246FA-3734-4B7A-ACFA-1699199E9DFE}"/>
    <cellStyle name="Normal 4 2 2 3 2 2 2 4 3 4" xfId="31253" xr:uid="{59A0377A-DF2D-4BE0-955B-3A07BEA7DF9E}"/>
    <cellStyle name="Normal 4 2 2 3 2 2 2 4 4" xfId="18607" xr:uid="{076F7A54-09A7-4AA6-9D22-8C7DD3CC6A7D}"/>
    <cellStyle name="Normal 4 2 2 3 2 2 2 4 5" xfId="10178" xr:uid="{2914B90B-764B-4777-BA42-7F0C2F0AEE04}"/>
    <cellStyle name="Normal 4 2 2 3 2 2 2 4 6" xfId="27036" xr:uid="{ED001C7F-DB13-47C8-9933-DF74BAE58486}"/>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2 2 2" xfId="25383" xr:uid="{1619E04D-A47F-4344-8214-4C16377DCAE7}"/>
    <cellStyle name="Normal 4 2 2 3 2 2 2 5 2 2 3" xfId="16954" xr:uid="{DFF1810D-68AB-4990-A2D0-E0117C2F8DF3}"/>
    <cellStyle name="Normal 4 2 2 3 2 2 2 5 2 2 4" xfId="33811" xr:uid="{C4116496-7851-4B7B-A252-D6DD938F1E9C}"/>
    <cellStyle name="Normal 4 2 2 3 2 2 2 5 2 3" xfId="21165" xr:uid="{0BDA97F2-BCC3-4AD5-B6A6-D234F5EB5738}"/>
    <cellStyle name="Normal 4 2 2 3 2 2 2 5 2 4" xfId="12736" xr:uid="{A3DEF239-B867-4A36-845C-ABF025D27A22}"/>
    <cellStyle name="Normal 4 2 2 3 2 2 2 5 2 5" xfId="29594" xr:uid="{72884CF2-A982-4E63-A2C6-97B7B32157A9}"/>
    <cellStyle name="Normal 4 2 2 3 2 2 2 5 3" xfId="6374" xr:uid="{00000000-0005-0000-0000-000006120000}"/>
    <cellStyle name="Normal 4 2 2 3 2 2 2 5 3 2" xfId="23238" xr:uid="{A5A16B20-88E9-4C28-90EA-780E2DED0347}"/>
    <cellStyle name="Normal 4 2 2 3 2 2 2 5 3 3" xfId="14809" xr:uid="{0CF50FD3-932E-46B1-ACF0-7A89CCA3EABE}"/>
    <cellStyle name="Normal 4 2 2 3 2 2 2 5 3 4" xfId="31666" xr:uid="{00DAB16E-EAB8-410C-AEC8-8F2111D86A59}"/>
    <cellStyle name="Normal 4 2 2 3 2 2 2 5 4" xfId="19020" xr:uid="{D9385562-7BDE-4739-A9E0-042BA76594B1}"/>
    <cellStyle name="Normal 4 2 2 3 2 2 2 5 5" xfId="10591" xr:uid="{1896B272-D37C-4371-862B-BC491AA91971}"/>
    <cellStyle name="Normal 4 2 2 3 2 2 2 5 6" xfId="27449" xr:uid="{C2CF1646-52D0-4C4C-B2B2-2AE8FEEF890E}"/>
    <cellStyle name="Normal 4 2 2 3 2 2 2 6" xfId="2503" xr:uid="{00000000-0005-0000-0000-000007120000}"/>
    <cellStyle name="Normal 4 2 2 3 2 2 2 6 2" xfId="6787" xr:uid="{00000000-0005-0000-0000-000008120000}"/>
    <cellStyle name="Normal 4 2 2 3 2 2 2 6 2 2" xfId="23651" xr:uid="{9A67AF5A-79BF-4ADC-B611-98B3CB3B573A}"/>
    <cellStyle name="Normal 4 2 2 3 2 2 2 6 2 3" xfId="15222" xr:uid="{896C29AF-6A7F-41E2-94DE-4B221D19B27B}"/>
    <cellStyle name="Normal 4 2 2 3 2 2 2 6 2 4" xfId="32079" xr:uid="{015BD503-32DC-4326-87C7-DBFC0866425E}"/>
    <cellStyle name="Normal 4 2 2 3 2 2 2 6 3" xfId="19433" xr:uid="{8D45FD71-AC83-45BF-8AE0-752ADDEACBA3}"/>
    <cellStyle name="Normal 4 2 2 3 2 2 2 6 4" xfId="11004" xr:uid="{7E8DC0FF-E99F-4729-AE18-D8D4888A69CD}"/>
    <cellStyle name="Normal 4 2 2 3 2 2 2 6 5" xfId="27862" xr:uid="{5CA83A3C-2BE7-485B-8A39-694ECAB13BB5}"/>
    <cellStyle name="Normal 4 2 2 3 2 2 2 7" xfId="4722" xr:uid="{00000000-0005-0000-0000-000009120000}"/>
    <cellStyle name="Normal 4 2 2 3 2 2 2 7 2" xfId="21586" xr:uid="{652C835C-FE82-447D-882C-67AFC5C8BE9A}"/>
    <cellStyle name="Normal 4 2 2 3 2 2 2 7 3" xfId="13157" xr:uid="{1B332AEF-E833-4AEA-946B-CD8CF3C295DD}"/>
    <cellStyle name="Normal 4 2 2 3 2 2 2 7 4" xfId="30014" xr:uid="{DD8552F0-FC6F-4BF0-93AC-154C19A96864}"/>
    <cellStyle name="Normal 4 2 2 3 2 2 2 8" xfId="17368" xr:uid="{B984427E-3909-493B-8263-D6FD437888E5}"/>
    <cellStyle name="Normal 4 2 2 3 2 2 2 9" xfId="8939" xr:uid="{684F2219-A059-4ABA-AE2C-A6B39D1362BC}"/>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2 2 2" xfId="24143" xr:uid="{BFF86E78-5F5C-4286-B878-8C5D6D4CF927}"/>
    <cellStyle name="Normal 4 2 2 3 2 2 3 2 2 3" xfId="15714" xr:uid="{ED7E29B1-22B6-46CF-9E6A-AF66BBB554E3}"/>
    <cellStyle name="Normal 4 2 2 3 2 2 3 2 2 4" xfId="32571" xr:uid="{298EB15A-F2AE-4C10-BE68-12F4D46259ED}"/>
    <cellStyle name="Normal 4 2 2 3 2 2 3 2 3" xfId="19925" xr:uid="{0641439F-BEBC-4FDF-8993-18E5861FFDBA}"/>
    <cellStyle name="Normal 4 2 2 3 2 2 3 2 4" xfId="11496" xr:uid="{6E04935E-4B91-4A71-B664-1D24B7755734}"/>
    <cellStyle name="Normal 4 2 2 3 2 2 3 2 5" xfId="28354" xr:uid="{BC4FE923-9B23-4680-BFB5-037D657568EF}"/>
    <cellStyle name="Normal 4 2 2 3 2 2 3 3" xfId="5134" xr:uid="{00000000-0005-0000-0000-00000D120000}"/>
    <cellStyle name="Normal 4 2 2 3 2 2 3 3 2" xfId="21998" xr:uid="{54542796-1707-4583-B163-F71486604B77}"/>
    <cellStyle name="Normal 4 2 2 3 2 2 3 3 3" xfId="13569" xr:uid="{A77B0A73-4AC3-4290-8CA4-3452A2017109}"/>
    <cellStyle name="Normal 4 2 2 3 2 2 3 3 4" xfId="30426" xr:uid="{BCCFEAD7-BF29-4817-B53F-08E0EB4696B5}"/>
    <cellStyle name="Normal 4 2 2 3 2 2 3 4" xfId="17780" xr:uid="{1FAE0721-751C-4FE6-A2F6-9DA977BD5BF8}"/>
    <cellStyle name="Normal 4 2 2 3 2 2 3 5" xfId="9351" xr:uid="{C5B30910-41E6-4FC7-B2F0-3C63B0FF8A52}"/>
    <cellStyle name="Normal 4 2 2 3 2 2 3 6" xfId="26209" xr:uid="{5B77C862-309B-4918-8296-7705D7465B46}"/>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2 2 2" xfId="24556" xr:uid="{9027C796-7844-44DE-8984-C7785D0B45FC}"/>
    <cellStyle name="Normal 4 2 2 3 2 2 4 2 2 3" xfId="16127" xr:uid="{55B3FDAB-67C2-4E84-939D-ED2A5DA7731A}"/>
    <cellStyle name="Normal 4 2 2 3 2 2 4 2 2 4" xfId="32984" xr:uid="{C7820F2E-3696-4071-8A55-BE85C6595F0A}"/>
    <cellStyle name="Normal 4 2 2 3 2 2 4 2 3" xfId="20338" xr:uid="{E51B6444-0624-4C86-A973-9F88C15EE056}"/>
    <cellStyle name="Normal 4 2 2 3 2 2 4 2 4" xfId="11909" xr:uid="{8476AE93-9536-4E5A-B9B3-A0E2B43616B3}"/>
    <cellStyle name="Normal 4 2 2 3 2 2 4 2 5" xfId="28767" xr:uid="{B39051C0-2056-436A-9DFC-8B1377E55DA6}"/>
    <cellStyle name="Normal 4 2 2 3 2 2 4 3" xfId="5547" xr:uid="{00000000-0005-0000-0000-000011120000}"/>
    <cellStyle name="Normal 4 2 2 3 2 2 4 3 2" xfId="22411" xr:uid="{DD0EF5F6-2315-4950-9A4F-0A6411C48AA1}"/>
    <cellStyle name="Normal 4 2 2 3 2 2 4 3 3" xfId="13982" xr:uid="{F819DD43-E8ED-49BD-BF96-5C8EF2271225}"/>
    <cellStyle name="Normal 4 2 2 3 2 2 4 3 4" xfId="30839" xr:uid="{9E58085D-66CE-4BAD-BCAE-3F16CE16BFBE}"/>
    <cellStyle name="Normal 4 2 2 3 2 2 4 4" xfId="18193" xr:uid="{74E78669-029E-4BD1-A09E-DD59F2FAE1C1}"/>
    <cellStyle name="Normal 4 2 2 3 2 2 4 5" xfId="9764" xr:uid="{1F0C3F2B-55F0-4654-A585-7D0C946ED5C2}"/>
    <cellStyle name="Normal 4 2 2 3 2 2 4 6" xfId="26622" xr:uid="{60505B34-F650-4F47-8A75-A59EB14B998C}"/>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2 2 2" xfId="24969" xr:uid="{D2D3733F-E9FD-4DFD-A3E5-834CF8020F01}"/>
    <cellStyle name="Normal 4 2 2 3 2 2 5 2 2 3" xfId="16540" xr:uid="{B3A09C22-95D3-4DA6-8DAE-88BEEDE9144B}"/>
    <cellStyle name="Normal 4 2 2 3 2 2 5 2 2 4" xfId="33397" xr:uid="{9AA210C4-BB4A-4373-B335-6A8883EC08B9}"/>
    <cellStyle name="Normal 4 2 2 3 2 2 5 2 3" xfId="20751" xr:uid="{6448A56D-081E-45F6-B9EF-21782471BD90}"/>
    <cellStyle name="Normal 4 2 2 3 2 2 5 2 4" xfId="12322" xr:uid="{DA70963C-3457-46B5-B9C3-2EBA99748E55}"/>
    <cellStyle name="Normal 4 2 2 3 2 2 5 2 5" xfId="29180" xr:uid="{5D6C7DE2-001E-4875-8B20-DA7F70090B44}"/>
    <cellStyle name="Normal 4 2 2 3 2 2 5 3" xfId="5960" xr:uid="{00000000-0005-0000-0000-000015120000}"/>
    <cellStyle name="Normal 4 2 2 3 2 2 5 3 2" xfId="22824" xr:uid="{BB1EDA31-285F-43AE-B92E-38ED328E6A07}"/>
    <cellStyle name="Normal 4 2 2 3 2 2 5 3 3" xfId="14395" xr:uid="{A54D0F93-AA0F-4296-9E4A-F8F21C8570D3}"/>
    <cellStyle name="Normal 4 2 2 3 2 2 5 3 4" xfId="31252" xr:uid="{7A9D58E5-18E7-4F1A-B213-FB0CB3ACA89B}"/>
    <cellStyle name="Normal 4 2 2 3 2 2 5 4" xfId="18606" xr:uid="{103209A6-B593-420A-B870-575BC5624CD0}"/>
    <cellStyle name="Normal 4 2 2 3 2 2 5 5" xfId="10177" xr:uid="{CDD83CBF-A5E1-40AC-9B5A-BB0612C03C88}"/>
    <cellStyle name="Normal 4 2 2 3 2 2 5 6" xfId="27035" xr:uid="{358E5929-03D9-4118-B5B8-171D38AC46BB}"/>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2 2 2" xfId="25382" xr:uid="{6B5DFC53-F8EE-4167-89B7-A8ABC1526797}"/>
    <cellStyle name="Normal 4 2 2 3 2 2 6 2 2 3" xfId="16953" xr:uid="{24726DB2-9B91-4C53-BB48-669BC00D8C58}"/>
    <cellStyle name="Normal 4 2 2 3 2 2 6 2 2 4" xfId="33810" xr:uid="{3D344270-E0F3-4202-BA0F-B0AED8FF2F3F}"/>
    <cellStyle name="Normal 4 2 2 3 2 2 6 2 3" xfId="21164" xr:uid="{CF6484F3-59C3-4876-9519-81A489662DB4}"/>
    <cellStyle name="Normal 4 2 2 3 2 2 6 2 4" xfId="12735" xr:uid="{C07E2986-EB3D-446C-BEBB-E4D1984EB4AE}"/>
    <cellStyle name="Normal 4 2 2 3 2 2 6 2 5" xfId="29593" xr:uid="{23086C10-9349-4176-92F9-AC445C04DECA}"/>
    <cellStyle name="Normal 4 2 2 3 2 2 6 3" xfId="6373" xr:uid="{00000000-0005-0000-0000-000019120000}"/>
    <cellStyle name="Normal 4 2 2 3 2 2 6 3 2" xfId="23237" xr:uid="{B258B9BA-3037-40AB-960F-F250C86E2713}"/>
    <cellStyle name="Normal 4 2 2 3 2 2 6 3 3" xfId="14808" xr:uid="{EE3AB635-554E-426D-AE71-7999FC22CB4E}"/>
    <cellStyle name="Normal 4 2 2 3 2 2 6 3 4" xfId="31665" xr:uid="{145927EA-5CF2-4E52-A380-A260396CAD65}"/>
    <cellStyle name="Normal 4 2 2 3 2 2 6 4" xfId="19019" xr:uid="{C97752CF-EAA5-40EF-AF38-22CBF24B40DA}"/>
    <cellStyle name="Normal 4 2 2 3 2 2 6 5" xfId="10590" xr:uid="{CC4C0F02-97B6-4183-A5DC-88FD2657D377}"/>
    <cellStyle name="Normal 4 2 2 3 2 2 6 6" xfId="27448" xr:uid="{D98024B4-A3F5-44A1-87D2-B64DC03FAF57}"/>
    <cellStyle name="Normal 4 2 2 3 2 2 7" xfId="2502" xr:uid="{00000000-0005-0000-0000-00001A120000}"/>
    <cellStyle name="Normal 4 2 2 3 2 2 7 2" xfId="6786" xr:uid="{00000000-0005-0000-0000-00001B120000}"/>
    <cellStyle name="Normal 4 2 2 3 2 2 7 2 2" xfId="23650" xr:uid="{D81C4E85-B239-4FEA-ABC4-7EE70D66E981}"/>
    <cellStyle name="Normal 4 2 2 3 2 2 7 2 3" xfId="15221" xr:uid="{3A0858E8-3339-4B08-AD67-96948FF26339}"/>
    <cellStyle name="Normal 4 2 2 3 2 2 7 2 4" xfId="32078" xr:uid="{34A4B65D-D0EC-43A0-AAE3-442BC3A26398}"/>
    <cellStyle name="Normal 4 2 2 3 2 2 7 3" xfId="19432" xr:uid="{520AD422-4837-4589-A285-3FB2C70F428F}"/>
    <cellStyle name="Normal 4 2 2 3 2 2 7 4" xfId="11003" xr:uid="{038D790F-802A-4BA5-B8CC-47009B918296}"/>
    <cellStyle name="Normal 4 2 2 3 2 2 7 5" xfId="27861" xr:uid="{9DA76B4D-06A2-4963-9185-89C844EFD8A5}"/>
    <cellStyle name="Normal 4 2 2 3 2 2 8" xfId="4721" xr:uid="{00000000-0005-0000-0000-00001C120000}"/>
    <cellStyle name="Normal 4 2 2 3 2 2 8 2" xfId="21585" xr:uid="{54A85FB4-698B-4604-BBC8-77D2BF0296E4}"/>
    <cellStyle name="Normal 4 2 2 3 2 2 8 3" xfId="13156" xr:uid="{05E5BD5D-FB4D-4548-8992-B538A87B3140}"/>
    <cellStyle name="Normal 4 2 2 3 2 2 8 4" xfId="30013" xr:uid="{91FC0D79-55F9-488B-AD37-515806046C57}"/>
    <cellStyle name="Normal 4 2 2 3 2 2 9" xfId="17367" xr:uid="{A16EABD9-7B22-4220-A931-FE90730A81B2}"/>
    <cellStyle name="Normal 4 2 2 3 2 3" xfId="343" xr:uid="{00000000-0005-0000-0000-00001D120000}"/>
    <cellStyle name="Normal 4 2 2 3 2 3 10" xfId="25798" xr:uid="{BE0B391B-17C9-43DB-8F30-6C23AD7DB4CF}"/>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2 2 2" xfId="24145" xr:uid="{7970F04E-16AD-4942-B6A8-AE24B4CEFC86}"/>
    <cellStyle name="Normal 4 2 2 3 2 3 2 2 2 3" xfId="15716" xr:uid="{D7CF3030-4F19-4DBC-BBB1-1F64956AC424}"/>
    <cellStyle name="Normal 4 2 2 3 2 3 2 2 2 4" xfId="32573" xr:uid="{636DBDC8-BBD8-4B01-A49F-7A1E7865F631}"/>
    <cellStyle name="Normal 4 2 2 3 2 3 2 2 3" xfId="19927" xr:uid="{1EDB3411-87AF-422F-AEAD-48772AE19D75}"/>
    <cellStyle name="Normal 4 2 2 3 2 3 2 2 4" xfId="11498" xr:uid="{702D5F1F-5B4B-4CB1-86B6-0B87AFBF92C8}"/>
    <cellStyle name="Normal 4 2 2 3 2 3 2 2 5" xfId="28356" xr:uid="{A2229276-BB16-4A94-89EE-E7A0E679BEEA}"/>
    <cellStyle name="Normal 4 2 2 3 2 3 2 3" xfId="5136" xr:uid="{00000000-0005-0000-0000-000021120000}"/>
    <cellStyle name="Normal 4 2 2 3 2 3 2 3 2" xfId="22000" xr:uid="{E9B51D98-512B-4F6C-9A8C-C1A6CA837223}"/>
    <cellStyle name="Normal 4 2 2 3 2 3 2 3 3" xfId="13571" xr:uid="{CF2B3EFE-8F34-40E2-8C2E-BF9C8619807D}"/>
    <cellStyle name="Normal 4 2 2 3 2 3 2 3 4" xfId="30428" xr:uid="{4DD557CD-4A51-46FF-8420-BA05633BC08B}"/>
    <cellStyle name="Normal 4 2 2 3 2 3 2 4" xfId="17782" xr:uid="{CE9E49DD-C682-43E3-8F90-8702C6907C65}"/>
    <cellStyle name="Normal 4 2 2 3 2 3 2 5" xfId="9353" xr:uid="{D79DEBCE-29F3-4E7A-8916-164961C15A7F}"/>
    <cellStyle name="Normal 4 2 2 3 2 3 2 6" xfId="26211" xr:uid="{59EA7842-9CDF-48E2-BA32-E204F4502382}"/>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2 2 2" xfId="24558" xr:uid="{7DFC76EA-4632-4F51-BFB2-EBFAB1EBB125}"/>
    <cellStyle name="Normal 4 2 2 3 2 3 3 2 2 3" xfId="16129" xr:uid="{6BFC65EB-C87A-495F-BCDA-1FC767628A65}"/>
    <cellStyle name="Normal 4 2 2 3 2 3 3 2 2 4" xfId="32986" xr:uid="{DE43CE5B-A93F-40FE-A045-AFFE86099D7E}"/>
    <cellStyle name="Normal 4 2 2 3 2 3 3 2 3" xfId="20340" xr:uid="{85EC25DA-B437-4557-A37B-54DD43EB9B99}"/>
    <cellStyle name="Normal 4 2 2 3 2 3 3 2 4" xfId="11911" xr:uid="{D168A4AA-8E95-4D15-AAB6-42A1863E5214}"/>
    <cellStyle name="Normal 4 2 2 3 2 3 3 2 5" xfId="28769" xr:uid="{4E69D3A9-1D27-4928-9EA2-7F8DC8FB6670}"/>
    <cellStyle name="Normal 4 2 2 3 2 3 3 3" xfId="5549" xr:uid="{00000000-0005-0000-0000-000025120000}"/>
    <cellStyle name="Normal 4 2 2 3 2 3 3 3 2" xfId="22413" xr:uid="{D360CE81-1EE5-457F-AF04-ED5FD1B54488}"/>
    <cellStyle name="Normal 4 2 2 3 2 3 3 3 3" xfId="13984" xr:uid="{1247F6EE-7AE4-4098-AFBB-BDEC92C6DD5B}"/>
    <cellStyle name="Normal 4 2 2 3 2 3 3 3 4" xfId="30841" xr:uid="{02340540-9F26-4488-8F64-29F1B75307A7}"/>
    <cellStyle name="Normal 4 2 2 3 2 3 3 4" xfId="18195" xr:uid="{8E28528D-B9A0-40BA-9518-83A3D1E57F07}"/>
    <cellStyle name="Normal 4 2 2 3 2 3 3 5" xfId="9766" xr:uid="{B77EC3E6-C342-4321-966D-468E5A7D41C1}"/>
    <cellStyle name="Normal 4 2 2 3 2 3 3 6" xfId="26624" xr:uid="{F3C2EC79-91DA-481A-B4FB-7E18774864D5}"/>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2 2 2" xfId="24971" xr:uid="{FC3D9845-3812-4699-B328-AAC30E25E168}"/>
    <cellStyle name="Normal 4 2 2 3 2 3 4 2 2 3" xfId="16542" xr:uid="{C1C697D7-A347-4148-BF46-C243D754C5B2}"/>
    <cellStyle name="Normal 4 2 2 3 2 3 4 2 2 4" xfId="33399" xr:uid="{85049473-4653-4F9B-9DE5-2A4ACE313015}"/>
    <cellStyle name="Normal 4 2 2 3 2 3 4 2 3" xfId="20753" xr:uid="{95E3513F-AF7F-4D09-B2FB-5F4F9138B95F}"/>
    <cellStyle name="Normal 4 2 2 3 2 3 4 2 4" xfId="12324" xr:uid="{5BD6E750-5760-4817-B014-63A33935F37B}"/>
    <cellStyle name="Normal 4 2 2 3 2 3 4 2 5" xfId="29182" xr:uid="{A3DEBCBB-CDB5-4718-89C7-AEC835B2C160}"/>
    <cellStyle name="Normal 4 2 2 3 2 3 4 3" xfId="5962" xr:uid="{00000000-0005-0000-0000-000029120000}"/>
    <cellStyle name="Normal 4 2 2 3 2 3 4 3 2" xfId="22826" xr:uid="{3C7B9E09-F230-4639-AEA1-9D17BB800DFE}"/>
    <cellStyle name="Normal 4 2 2 3 2 3 4 3 3" xfId="14397" xr:uid="{24347BDF-815B-4FBB-B09A-18579F762E37}"/>
    <cellStyle name="Normal 4 2 2 3 2 3 4 3 4" xfId="31254" xr:uid="{1B1CD3AF-90A3-4C4C-96FE-C61DB844C4C0}"/>
    <cellStyle name="Normal 4 2 2 3 2 3 4 4" xfId="18608" xr:uid="{EBBDCE24-329F-45C5-B3D9-5154232CE6E0}"/>
    <cellStyle name="Normal 4 2 2 3 2 3 4 5" xfId="10179" xr:uid="{C385E53A-2AA9-4321-B1CC-9878C240F7A1}"/>
    <cellStyle name="Normal 4 2 2 3 2 3 4 6" xfId="27037" xr:uid="{EA42FC44-E289-43B3-ABD3-DDB24E9831C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2 2 2" xfId="25384" xr:uid="{1545AF51-9A24-4515-83F9-63D352EFC508}"/>
    <cellStyle name="Normal 4 2 2 3 2 3 5 2 2 3" xfId="16955" xr:uid="{361E6922-A944-485F-AD5A-38C7F5079715}"/>
    <cellStyle name="Normal 4 2 2 3 2 3 5 2 2 4" xfId="33812" xr:uid="{1798A2CC-3664-4444-80CE-EEC431D33298}"/>
    <cellStyle name="Normal 4 2 2 3 2 3 5 2 3" xfId="21166" xr:uid="{42943091-D534-48EA-B9E6-BA9A24964423}"/>
    <cellStyle name="Normal 4 2 2 3 2 3 5 2 4" xfId="12737" xr:uid="{1F61C939-DD87-410E-9628-AE84D6AAD016}"/>
    <cellStyle name="Normal 4 2 2 3 2 3 5 2 5" xfId="29595" xr:uid="{D24411D4-9840-47C2-BC5A-0F7F036DC05E}"/>
    <cellStyle name="Normal 4 2 2 3 2 3 5 3" xfId="6375" xr:uid="{00000000-0005-0000-0000-00002D120000}"/>
    <cellStyle name="Normal 4 2 2 3 2 3 5 3 2" xfId="23239" xr:uid="{E535DB93-7CAA-485F-A942-249AEDC59FDD}"/>
    <cellStyle name="Normal 4 2 2 3 2 3 5 3 3" xfId="14810" xr:uid="{3F4CAFBF-5B9D-4B62-A111-12F028F84FB1}"/>
    <cellStyle name="Normal 4 2 2 3 2 3 5 3 4" xfId="31667" xr:uid="{101B2DF8-438B-4E81-825E-ADDB595DC6B9}"/>
    <cellStyle name="Normal 4 2 2 3 2 3 5 4" xfId="19021" xr:uid="{74E55B45-6E63-427F-AE3A-8E6088708D21}"/>
    <cellStyle name="Normal 4 2 2 3 2 3 5 5" xfId="10592" xr:uid="{199FFE9A-9173-4E82-99F6-1389F0F2CD15}"/>
    <cellStyle name="Normal 4 2 2 3 2 3 5 6" xfId="27450" xr:uid="{CCBF544C-7752-4D46-A57D-A040C21790F3}"/>
    <cellStyle name="Normal 4 2 2 3 2 3 6" xfId="2504" xr:uid="{00000000-0005-0000-0000-00002E120000}"/>
    <cellStyle name="Normal 4 2 2 3 2 3 6 2" xfId="6788" xr:uid="{00000000-0005-0000-0000-00002F120000}"/>
    <cellStyle name="Normal 4 2 2 3 2 3 6 2 2" xfId="23652" xr:uid="{BE98E1D0-13BA-4197-96B5-A47FDD98C30D}"/>
    <cellStyle name="Normal 4 2 2 3 2 3 6 2 3" xfId="15223" xr:uid="{ADE680D8-D8E5-4B80-85B7-0D0D28940A83}"/>
    <cellStyle name="Normal 4 2 2 3 2 3 6 2 4" xfId="32080" xr:uid="{AB6AF59D-31B5-4F0C-92D5-D3B1113B1631}"/>
    <cellStyle name="Normal 4 2 2 3 2 3 6 3" xfId="19434" xr:uid="{C77BE520-FA11-496C-AADF-98BCDDBFD2B7}"/>
    <cellStyle name="Normal 4 2 2 3 2 3 6 4" xfId="11005" xr:uid="{72EC6B04-D1C6-4708-9CF5-6EE4C0CB4AE2}"/>
    <cellStyle name="Normal 4 2 2 3 2 3 6 5" xfId="27863" xr:uid="{A7CC7101-7E40-459D-9A46-9AC30D61EEE3}"/>
    <cellStyle name="Normal 4 2 2 3 2 3 7" xfId="4723" xr:uid="{00000000-0005-0000-0000-000030120000}"/>
    <cellStyle name="Normal 4 2 2 3 2 3 7 2" xfId="21587" xr:uid="{D9CF5042-4BC3-4881-AC19-404A0900C9D2}"/>
    <cellStyle name="Normal 4 2 2 3 2 3 7 3" xfId="13158" xr:uid="{9F27EB37-F0EE-4F8E-8E76-AB4F626B70D2}"/>
    <cellStyle name="Normal 4 2 2 3 2 3 7 4" xfId="30015" xr:uid="{FD1BF686-3714-40AC-80DE-EA361495CB72}"/>
    <cellStyle name="Normal 4 2 2 3 2 3 8" xfId="17369" xr:uid="{F177E5DB-D1C2-4C8C-B461-D5C56708AF46}"/>
    <cellStyle name="Normal 4 2 2 3 2 3 9" xfId="8940" xr:uid="{65A414BF-B3C4-4275-B18E-CD4A7F82ADAE}"/>
    <cellStyle name="Normal 4 2 2 3 2 4" xfId="818" xr:uid="{00000000-0005-0000-0000-000031120000}"/>
    <cellStyle name="Normal 4 2 2 3 2 4 2" xfId="3055" xr:uid="{00000000-0005-0000-0000-000032120000}"/>
    <cellStyle name="Normal 4 2 2 3 2 4 2 2" xfId="7278" xr:uid="{00000000-0005-0000-0000-000033120000}"/>
    <cellStyle name="Normal 4 2 2 3 2 4 2 2 2" xfId="24142" xr:uid="{33366676-7604-446A-815F-303CA67955BF}"/>
    <cellStyle name="Normal 4 2 2 3 2 4 2 2 3" xfId="15713" xr:uid="{E9A3017E-68A1-4695-B4D2-9C2879F1B074}"/>
    <cellStyle name="Normal 4 2 2 3 2 4 2 2 4" xfId="32570" xr:uid="{B3E838BF-2E46-4852-8D5D-033D55D736AD}"/>
    <cellStyle name="Normal 4 2 2 3 2 4 2 3" xfId="19924" xr:uid="{D9E253C0-594F-4E2A-83AF-E3BCEE24350A}"/>
    <cellStyle name="Normal 4 2 2 3 2 4 2 4" xfId="11495" xr:uid="{84CDCF40-0BB4-4F57-914C-4C440E9025AF}"/>
    <cellStyle name="Normal 4 2 2 3 2 4 2 5" xfId="28353" xr:uid="{9DFB1D27-D3C3-4800-AEAE-78BDE3E99D0B}"/>
    <cellStyle name="Normal 4 2 2 3 2 4 3" xfId="5133" xr:uid="{00000000-0005-0000-0000-000034120000}"/>
    <cellStyle name="Normal 4 2 2 3 2 4 3 2" xfId="21997" xr:uid="{F2C20331-DEBA-4310-9FAC-D24E64F40B4E}"/>
    <cellStyle name="Normal 4 2 2 3 2 4 3 3" xfId="13568" xr:uid="{F016BE77-C903-4D9B-AA0B-423C115B6FF9}"/>
    <cellStyle name="Normal 4 2 2 3 2 4 3 4" xfId="30425" xr:uid="{C369843C-781F-4580-ACE1-CDB812E33274}"/>
    <cellStyle name="Normal 4 2 2 3 2 4 4" xfId="17779" xr:uid="{1630AE59-49AF-4F34-ABA5-57C21C1E2725}"/>
    <cellStyle name="Normal 4 2 2 3 2 4 5" xfId="9350" xr:uid="{2EE5BF27-F2A5-434C-A85C-DA6C29EE869D}"/>
    <cellStyle name="Normal 4 2 2 3 2 4 6" xfId="26208" xr:uid="{167CBB89-10CA-4AF3-9959-D0606C10E04B}"/>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2 2 2" xfId="24555" xr:uid="{87D6FEB5-D190-43E9-9EBD-2765E0D37A69}"/>
    <cellStyle name="Normal 4 2 2 3 2 5 2 2 3" xfId="16126" xr:uid="{4BA50CFA-62EE-4B5F-A1D1-A2C42F65DCB9}"/>
    <cellStyle name="Normal 4 2 2 3 2 5 2 2 4" xfId="32983" xr:uid="{E7036EE5-3313-44D3-A4E9-9D58E1EB9E2F}"/>
    <cellStyle name="Normal 4 2 2 3 2 5 2 3" xfId="20337" xr:uid="{EF3E2A47-E9CB-4565-A97D-EE356B816C96}"/>
    <cellStyle name="Normal 4 2 2 3 2 5 2 4" xfId="11908" xr:uid="{2E62F817-23BD-40B6-AA97-2DCECF8ADDAC}"/>
    <cellStyle name="Normal 4 2 2 3 2 5 2 5" xfId="28766" xr:uid="{1B1199A4-1E68-464D-8C7F-D134655A464B}"/>
    <cellStyle name="Normal 4 2 2 3 2 5 3" xfId="5546" xr:uid="{00000000-0005-0000-0000-000038120000}"/>
    <cellStyle name="Normal 4 2 2 3 2 5 3 2" xfId="22410" xr:uid="{B6654C42-40D2-42BD-979D-D71CB2F3279E}"/>
    <cellStyle name="Normal 4 2 2 3 2 5 3 3" xfId="13981" xr:uid="{056E01C7-6DB1-40EA-AF8D-EEE2512E337C}"/>
    <cellStyle name="Normal 4 2 2 3 2 5 3 4" xfId="30838" xr:uid="{F742CA4B-F6FC-487A-87C5-1AE00F0E5373}"/>
    <cellStyle name="Normal 4 2 2 3 2 5 4" xfId="18192" xr:uid="{2BCDD7BE-8837-4535-91AE-71559C3D4C53}"/>
    <cellStyle name="Normal 4 2 2 3 2 5 5" xfId="9763" xr:uid="{52F159E0-FE75-4FD1-83D3-AC2AEC39DE5A}"/>
    <cellStyle name="Normal 4 2 2 3 2 5 6" xfId="26621" xr:uid="{BE866D64-E748-4A10-B3D9-EF9EBF2EC681}"/>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2 2 2" xfId="24968" xr:uid="{B53A329F-DD5D-4CC2-9DCD-776AB7395E18}"/>
    <cellStyle name="Normal 4 2 2 3 2 6 2 2 3" xfId="16539" xr:uid="{8E8D2DD0-07B3-4391-A596-35C9B627BE93}"/>
    <cellStyle name="Normal 4 2 2 3 2 6 2 2 4" xfId="33396" xr:uid="{208DC9CE-E8C2-4F19-B7CF-F100BE85AF08}"/>
    <cellStyle name="Normal 4 2 2 3 2 6 2 3" xfId="20750" xr:uid="{8A0C9560-60D3-4FB1-B075-26EA36A48629}"/>
    <cellStyle name="Normal 4 2 2 3 2 6 2 4" xfId="12321" xr:uid="{24974A1F-DCF0-47A3-BF4E-582516A173F4}"/>
    <cellStyle name="Normal 4 2 2 3 2 6 2 5" xfId="29179" xr:uid="{601A1715-FB24-43B4-926F-4E6E08FDC84C}"/>
    <cellStyle name="Normal 4 2 2 3 2 6 3" xfId="5959" xr:uid="{00000000-0005-0000-0000-00003C120000}"/>
    <cellStyle name="Normal 4 2 2 3 2 6 3 2" xfId="22823" xr:uid="{79FC083F-42B9-407A-A210-019923D998E8}"/>
    <cellStyle name="Normal 4 2 2 3 2 6 3 3" xfId="14394" xr:uid="{12CBA8F0-5C82-4D7F-B717-F20EB2F2F467}"/>
    <cellStyle name="Normal 4 2 2 3 2 6 3 4" xfId="31251" xr:uid="{BD17AFF5-1993-4C42-A970-A79E700B2021}"/>
    <cellStyle name="Normal 4 2 2 3 2 6 4" xfId="18605" xr:uid="{7E5A4FE8-B120-485F-9573-34799CD3D9CA}"/>
    <cellStyle name="Normal 4 2 2 3 2 6 5" xfId="10176" xr:uid="{9C386AA0-4527-4D89-928A-EF70FC0E1E12}"/>
    <cellStyle name="Normal 4 2 2 3 2 6 6" xfId="27034" xr:uid="{BBBF49D3-D298-4C43-AE55-DA9A6C0D65DD}"/>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2 2 2" xfId="25381" xr:uid="{C316AF20-978A-494C-BDE6-D394E32E780F}"/>
    <cellStyle name="Normal 4 2 2 3 2 7 2 2 3" xfId="16952" xr:uid="{18275709-1163-4EEF-87A8-C1A477558D72}"/>
    <cellStyle name="Normal 4 2 2 3 2 7 2 2 4" xfId="33809" xr:uid="{DF5981A8-AFAE-4712-A8FC-0CE2553B6BD1}"/>
    <cellStyle name="Normal 4 2 2 3 2 7 2 3" xfId="21163" xr:uid="{B9D4CD12-2A43-4409-A3DF-96BB3184238C}"/>
    <cellStyle name="Normal 4 2 2 3 2 7 2 4" xfId="12734" xr:uid="{E40E3F3E-EC39-4D90-8F6F-26533C2B5C28}"/>
    <cellStyle name="Normal 4 2 2 3 2 7 2 5" xfId="29592" xr:uid="{6B19E102-F443-4497-AA5D-798DD672ECE3}"/>
    <cellStyle name="Normal 4 2 2 3 2 7 3" xfId="6372" xr:uid="{00000000-0005-0000-0000-000040120000}"/>
    <cellStyle name="Normal 4 2 2 3 2 7 3 2" xfId="23236" xr:uid="{88A56153-1581-42E5-890A-A73016318CBD}"/>
    <cellStyle name="Normal 4 2 2 3 2 7 3 3" xfId="14807" xr:uid="{00831EE4-9F13-476D-8E9F-B69287DB06F0}"/>
    <cellStyle name="Normal 4 2 2 3 2 7 3 4" xfId="31664" xr:uid="{E0A46B62-7AED-423C-A58E-9BD775BBF645}"/>
    <cellStyle name="Normal 4 2 2 3 2 7 4" xfId="19018" xr:uid="{175F81E4-B559-47AE-98DA-FEE2A015F501}"/>
    <cellStyle name="Normal 4 2 2 3 2 7 5" xfId="10589" xr:uid="{39227210-88B1-465A-B605-5A6C9D445F9D}"/>
    <cellStyle name="Normal 4 2 2 3 2 7 6" xfId="27447" xr:uid="{503DBB5D-4EB3-4CF1-96AC-73B1E0D28E31}"/>
    <cellStyle name="Normal 4 2 2 3 2 8" xfId="2501" xr:uid="{00000000-0005-0000-0000-000041120000}"/>
    <cellStyle name="Normal 4 2 2 3 2 8 2" xfId="6785" xr:uid="{00000000-0005-0000-0000-000042120000}"/>
    <cellStyle name="Normal 4 2 2 3 2 8 2 2" xfId="23649" xr:uid="{AA77E7C2-1243-4C53-B9FF-F589A1015946}"/>
    <cellStyle name="Normal 4 2 2 3 2 8 2 3" xfId="15220" xr:uid="{1EFC3E5A-FE5B-4DA4-BB59-C8B628F3BA42}"/>
    <cellStyle name="Normal 4 2 2 3 2 8 2 4" xfId="32077" xr:uid="{A38F97AC-0954-44A2-BE12-9956B2E7D35B}"/>
    <cellStyle name="Normal 4 2 2 3 2 8 3" xfId="19431" xr:uid="{E56E60D4-87EF-4C78-8824-02DEBA354890}"/>
    <cellStyle name="Normal 4 2 2 3 2 8 4" xfId="11002" xr:uid="{6D6D45F1-C547-4A17-BC65-6D23C1FF7475}"/>
    <cellStyle name="Normal 4 2 2 3 2 8 5" xfId="27860" xr:uid="{D9F43D6F-67EE-4C7A-9A33-4AA693682915}"/>
    <cellStyle name="Normal 4 2 2 3 2 9" xfId="4720" xr:uid="{00000000-0005-0000-0000-000043120000}"/>
    <cellStyle name="Normal 4 2 2 3 2 9 2" xfId="21584" xr:uid="{F5C5FFF8-600B-41FE-B85E-2250694956CC}"/>
    <cellStyle name="Normal 4 2 2 3 2 9 3" xfId="13155" xr:uid="{79B69706-F2B4-4D98-AE1A-67221E222697}"/>
    <cellStyle name="Normal 4 2 2 3 2 9 4" xfId="30012" xr:uid="{CE7B92DA-FAAE-4451-BC2B-55CE8E3AECDB}"/>
    <cellStyle name="Normal 4 2 2 3 3" xfId="344" xr:uid="{00000000-0005-0000-0000-000044120000}"/>
    <cellStyle name="Normal 4 2 2 3 3 10" xfId="8941" xr:uid="{90CF2051-52F6-4025-A028-D2E1BF45448B}"/>
    <cellStyle name="Normal 4 2 2 3 3 11" xfId="25799" xr:uid="{6D4FE5B8-11AE-43AD-A8D3-6B325E7DD8F3}"/>
    <cellStyle name="Normal 4 2 2 3 3 2" xfId="345" xr:uid="{00000000-0005-0000-0000-000045120000}"/>
    <cellStyle name="Normal 4 2 2 3 3 2 10" xfId="25800" xr:uid="{820BB3BA-F60D-4100-A99A-346E9CF517A1}"/>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2 2 2" xfId="24147" xr:uid="{AB349730-93E6-43D0-B89A-5CA303BA5B2E}"/>
    <cellStyle name="Normal 4 2 2 3 3 2 2 2 2 3" xfId="15718" xr:uid="{B4BFD90F-E43A-4612-BCE5-E116CF5472C2}"/>
    <cellStyle name="Normal 4 2 2 3 3 2 2 2 2 4" xfId="32575" xr:uid="{EC18992B-4DED-440E-A93F-BF3469B78094}"/>
    <cellStyle name="Normal 4 2 2 3 3 2 2 2 3" xfId="19929" xr:uid="{CA7D9F17-74BA-4B7F-967B-423A62266E5A}"/>
    <cellStyle name="Normal 4 2 2 3 3 2 2 2 4" xfId="11500" xr:uid="{6E70A689-9D88-4F27-9512-947FF95F4982}"/>
    <cellStyle name="Normal 4 2 2 3 3 2 2 2 5" xfId="28358" xr:uid="{C2903641-1299-4484-B12B-9E37489202CE}"/>
    <cellStyle name="Normal 4 2 2 3 3 2 2 3" xfId="5138" xr:uid="{00000000-0005-0000-0000-000049120000}"/>
    <cellStyle name="Normal 4 2 2 3 3 2 2 3 2" xfId="22002" xr:uid="{6CDF1BA2-DCAA-4A95-A3BF-16AE53586B95}"/>
    <cellStyle name="Normal 4 2 2 3 3 2 2 3 3" xfId="13573" xr:uid="{F46F0628-001B-4BEB-8850-B17C2D49589B}"/>
    <cellStyle name="Normal 4 2 2 3 3 2 2 3 4" xfId="30430" xr:uid="{6F8F65C6-E449-43D5-9A16-E4AF64BE5B14}"/>
    <cellStyle name="Normal 4 2 2 3 3 2 2 4" xfId="17784" xr:uid="{8166FC58-1D48-43C0-930D-8927A8BF3857}"/>
    <cellStyle name="Normal 4 2 2 3 3 2 2 5" xfId="9355" xr:uid="{56B0950C-1093-4097-BACE-008AF90665AD}"/>
    <cellStyle name="Normal 4 2 2 3 3 2 2 6" xfId="26213" xr:uid="{E7346810-A5F1-4B4E-932F-F1E63CA28958}"/>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2 2 2" xfId="24560" xr:uid="{3280DB93-5D0A-4460-9D69-461545A8F564}"/>
    <cellStyle name="Normal 4 2 2 3 3 2 3 2 2 3" xfId="16131" xr:uid="{C985616C-D3CD-4236-A649-925FE928614E}"/>
    <cellStyle name="Normal 4 2 2 3 3 2 3 2 2 4" xfId="32988" xr:uid="{0410027D-1007-4E78-B4D2-56D33D125BED}"/>
    <cellStyle name="Normal 4 2 2 3 3 2 3 2 3" xfId="20342" xr:uid="{EB6340EE-BA4B-4461-88A6-25AF316AE246}"/>
    <cellStyle name="Normal 4 2 2 3 3 2 3 2 4" xfId="11913" xr:uid="{80273B2E-7D70-4E69-A065-04C79B06A1EB}"/>
    <cellStyle name="Normal 4 2 2 3 3 2 3 2 5" xfId="28771" xr:uid="{BA612190-85BA-47BD-BD10-51428DE985E5}"/>
    <cellStyle name="Normal 4 2 2 3 3 2 3 3" xfId="5551" xr:uid="{00000000-0005-0000-0000-00004D120000}"/>
    <cellStyle name="Normal 4 2 2 3 3 2 3 3 2" xfId="22415" xr:uid="{A1DB32A5-493D-4F2E-8980-170F39070883}"/>
    <cellStyle name="Normal 4 2 2 3 3 2 3 3 3" xfId="13986" xr:uid="{1B29B320-94D6-4E3A-89E7-60E9D2353F4A}"/>
    <cellStyle name="Normal 4 2 2 3 3 2 3 3 4" xfId="30843" xr:uid="{5AA058CD-B87C-4BD4-B81C-346623A2ABB6}"/>
    <cellStyle name="Normal 4 2 2 3 3 2 3 4" xfId="18197" xr:uid="{0B1677D9-4EB8-4770-8276-99A746FCE2E8}"/>
    <cellStyle name="Normal 4 2 2 3 3 2 3 5" xfId="9768" xr:uid="{5AD4F44F-8BB7-4846-9595-E7148757AC9A}"/>
    <cellStyle name="Normal 4 2 2 3 3 2 3 6" xfId="26626" xr:uid="{856E3585-DCA8-4E46-8399-F0335194B6C9}"/>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2 2 2" xfId="24973" xr:uid="{3E4E136A-261D-44BE-8E7C-4B3C63831454}"/>
    <cellStyle name="Normal 4 2 2 3 3 2 4 2 2 3" xfId="16544" xr:uid="{8D620954-0D03-4084-9CAF-45722D314404}"/>
    <cellStyle name="Normal 4 2 2 3 3 2 4 2 2 4" xfId="33401" xr:uid="{32A348E0-2B92-4282-A25C-A7579AEE3B82}"/>
    <cellStyle name="Normal 4 2 2 3 3 2 4 2 3" xfId="20755" xr:uid="{2B5D67EA-9A60-4F30-A422-28E0AA49D364}"/>
    <cellStyle name="Normal 4 2 2 3 3 2 4 2 4" xfId="12326" xr:uid="{8D9CBF4E-0EA4-4158-A157-D50C5E34E693}"/>
    <cellStyle name="Normal 4 2 2 3 3 2 4 2 5" xfId="29184" xr:uid="{5E37CE1D-20A6-49FF-A058-07C517C91AE8}"/>
    <cellStyle name="Normal 4 2 2 3 3 2 4 3" xfId="5964" xr:uid="{00000000-0005-0000-0000-000051120000}"/>
    <cellStyle name="Normal 4 2 2 3 3 2 4 3 2" xfId="22828" xr:uid="{2CEAD9CC-2268-4454-B409-33F788BA16F3}"/>
    <cellStyle name="Normal 4 2 2 3 3 2 4 3 3" xfId="14399" xr:uid="{427796DA-188E-43A5-9595-D60FAA1A5356}"/>
    <cellStyle name="Normal 4 2 2 3 3 2 4 3 4" xfId="31256" xr:uid="{49EC21C3-38E5-4456-86D9-38080E2780A9}"/>
    <cellStyle name="Normal 4 2 2 3 3 2 4 4" xfId="18610" xr:uid="{40ABDD51-62F9-4E82-ADA9-D873C445B09F}"/>
    <cellStyle name="Normal 4 2 2 3 3 2 4 5" xfId="10181" xr:uid="{47B364E4-D3B7-4B1B-85B0-05DA2395D398}"/>
    <cellStyle name="Normal 4 2 2 3 3 2 4 6" xfId="27039" xr:uid="{F9F722BA-3716-429E-B03C-03BF31D44B92}"/>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2 2 2" xfId="25386" xr:uid="{052CBDBC-58CA-43BB-991D-15233F306B5F}"/>
    <cellStyle name="Normal 4 2 2 3 3 2 5 2 2 3" xfId="16957" xr:uid="{7149A605-BC59-470C-9D82-AE8FB17F5FCB}"/>
    <cellStyle name="Normal 4 2 2 3 3 2 5 2 2 4" xfId="33814" xr:uid="{A8EA60F4-130B-4B3D-B1C8-7E607C22498C}"/>
    <cellStyle name="Normal 4 2 2 3 3 2 5 2 3" xfId="21168" xr:uid="{AA203541-1599-4830-B682-161108977DC6}"/>
    <cellStyle name="Normal 4 2 2 3 3 2 5 2 4" xfId="12739" xr:uid="{6AFD4CA0-3CB9-42C0-AC6B-540D81719CED}"/>
    <cellStyle name="Normal 4 2 2 3 3 2 5 2 5" xfId="29597" xr:uid="{5414F1B8-8160-4251-A1FE-B2C3487C5A03}"/>
    <cellStyle name="Normal 4 2 2 3 3 2 5 3" xfId="6377" xr:uid="{00000000-0005-0000-0000-000055120000}"/>
    <cellStyle name="Normal 4 2 2 3 3 2 5 3 2" xfId="23241" xr:uid="{37BD9BBD-F169-445D-8B54-2A0B2AA3996D}"/>
    <cellStyle name="Normal 4 2 2 3 3 2 5 3 3" xfId="14812" xr:uid="{03492E22-42F5-4642-90C9-2E3C46809FAA}"/>
    <cellStyle name="Normal 4 2 2 3 3 2 5 3 4" xfId="31669" xr:uid="{BBBC9BD2-738A-4D16-B431-F5195A056193}"/>
    <cellStyle name="Normal 4 2 2 3 3 2 5 4" xfId="19023" xr:uid="{440F32F7-9A81-4997-BEE9-ECD13A167558}"/>
    <cellStyle name="Normal 4 2 2 3 3 2 5 5" xfId="10594" xr:uid="{AA3EEB6A-7323-4953-AE78-0565B16528C0}"/>
    <cellStyle name="Normal 4 2 2 3 3 2 5 6" xfId="27452" xr:uid="{BAB59935-37A9-4138-97F5-9A2DB0A51926}"/>
    <cellStyle name="Normal 4 2 2 3 3 2 6" xfId="2506" xr:uid="{00000000-0005-0000-0000-000056120000}"/>
    <cellStyle name="Normal 4 2 2 3 3 2 6 2" xfId="6790" xr:uid="{00000000-0005-0000-0000-000057120000}"/>
    <cellStyle name="Normal 4 2 2 3 3 2 6 2 2" xfId="23654" xr:uid="{217A6615-E64F-4AC4-9103-4EA1FF4DFB42}"/>
    <cellStyle name="Normal 4 2 2 3 3 2 6 2 3" xfId="15225" xr:uid="{DE54A477-DC2C-490F-A7F6-C729D5F34B1F}"/>
    <cellStyle name="Normal 4 2 2 3 3 2 6 2 4" xfId="32082" xr:uid="{AE4B5E1E-3C5B-42E1-AF59-43062D98B230}"/>
    <cellStyle name="Normal 4 2 2 3 3 2 6 3" xfId="19436" xr:uid="{12F2B8E0-6088-402B-89FD-1770776303B4}"/>
    <cellStyle name="Normal 4 2 2 3 3 2 6 4" xfId="11007" xr:uid="{C1E2026C-F918-43C9-A5AC-ACDA3C759826}"/>
    <cellStyle name="Normal 4 2 2 3 3 2 6 5" xfId="27865" xr:uid="{2C0D025D-4C0F-4313-976E-3DA876643036}"/>
    <cellStyle name="Normal 4 2 2 3 3 2 7" xfId="4725" xr:uid="{00000000-0005-0000-0000-000058120000}"/>
    <cellStyle name="Normal 4 2 2 3 3 2 7 2" xfId="21589" xr:uid="{D4290B38-07DD-42B2-B828-9EE12783ACFA}"/>
    <cellStyle name="Normal 4 2 2 3 3 2 7 3" xfId="13160" xr:uid="{2F473311-7474-49B1-AEB9-65FFEC12DE9B}"/>
    <cellStyle name="Normal 4 2 2 3 3 2 7 4" xfId="30017" xr:uid="{7F59D123-F56F-4E40-9080-8997F9CE77D4}"/>
    <cellStyle name="Normal 4 2 2 3 3 2 8" xfId="17371" xr:uid="{18222EF0-C12B-4078-AA76-7C0A4715CDF4}"/>
    <cellStyle name="Normal 4 2 2 3 3 2 9" xfId="8942" xr:uid="{2CA5C34C-8BA6-4BB9-AEA4-9CD67DA67291}"/>
    <cellStyle name="Normal 4 2 2 3 3 3" xfId="822" xr:uid="{00000000-0005-0000-0000-000059120000}"/>
    <cellStyle name="Normal 4 2 2 3 3 3 2" xfId="3059" xr:uid="{00000000-0005-0000-0000-00005A120000}"/>
    <cellStyle name="Normal 4 2 2 3 3 3 2 2" xfId="7282" xr:uid="{00000000-0005-0000-0000-00005B120000}"/>
    <cellStyle name="Normal 4 2 2 3 3 3 2 2 2" xfId="24146" xr:uid="{E3587B05-2D7F-4958-8E54-B429E751546E}"/>
    <cellStyle name="Normal 4 2 2 3 3 3 2 2 3" xfId="15717" xr:uid="{BDCFB822-9FE9-4BD8-8C0D-6839684EC05D}"/>
    <cellStyle name="Normal 4 2 2 3 3 3 2 2 4" xfId="32574" xr:uid="{E0A6B657-95ED-4A07-B5C3-09EF95ED660C}"/>
    <cellStyle name="Normal 4 2 2 3 3 3 2 3" xfId="19928" xr:uid="{2A6BA1B4-B325-4063-B81C-E88640E96B43}"/>
    <cellStyle name="Normal 4 2 2 3 3 3 2 4" xfId="11499" xr:uid="{1B3DAC71-6169-4DF1-AB26-42A097577710}"/>
    <cellStyle name="Normal 4 2 2 3 3 3 2 5" xfId="28357" xr:uid="{C4E0DD8D-5DC7-4EC0-A36F-595502524A67}"/>
    <cellStyle name="Normal 4 2 2 3 3 3 3" xfId="5137" xr:uid="{00000000-0005-0000-0000-00005C120000}"/>
    <cellStyle name="Normal 4 2 2 3 3 3 3 2" xfId="22001" xr:uid="{FB8EDE4A-9ADB-4574-A525-B0A6D59DEB2B}"/>
    <cellStyle name="Normal 4 2 2 3 3 3 3 3" xfId="13572" xr:uid="{6019AD41-FDD5-42EE-AF3D-C913708FEECC}"/>
    <cellStyle name="Normal 4 2 2 3 3 3 3 4" xfId="30429" xr:uid="{D04C8732-038A-4CD1-A8CA-718C35346104}"/>
    <cellStyle name="Normal 4 2 2 3 3 3 4" xfId="17783" xr:uid="{28D03F4B-E36A-4A6E-BA6C-0AD8E4D22464}"/>
    <cellStyle name="Normal 4 2 2 3 3 3 5" xfId="9354" xr:uid="{F4AF28E0-23A3-48B0-9288-2AC4C2E98A84}"/>
    <cellStyle name="Normal 4 2 2 3 3 3 6" xfId="26212" xr:uid="{8F3F46DC-C23E-4877-A377-96FD1DF74427}"/>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2 2 2" xfId="24559" xr:uid="{B31936EA-C0DE-4197-AADF-5389F2E5570C}"/>
    <cellStyle name="Normal 4 2 2 3 3 4 2 2 3" xfId="16130" xr:uid="{F50FC3F5-C203-43A4-944E-E2C4F0E538FF}"/>
    <cellStyle name="Normal 4 2 2 3 3 4 2 2 4" xfId="32987" xr:uid="{F815C462-A70E-4A8E-B902-5A32C9C9916B}"/>
    <cellStyle name="Normal 4 2 2 3 3 4 2 3" xfId="20341" xr:uid="{20B8E66D-DD9F-490B-AAFF-942FF91C22AD}"/>
    <cellStyle name="Normal 4 2 2 3 3 4 2 4" xfId="11912" xr:uid="{81715D9F-B71A-4C08-A62F-3BCA44CAA64C}"/>
    <cellStyle name="Normal 4 2 2 3 3 4 2 5" xfId="28770" xr:uid="{94BBA8C4-22D4-4FBD-B2D3-C0309B366FD0}"/>
    <cellStyle name="Normal 4 2 2 3 3 4 3" xfId="5550" xr:uid="{00000000-0005-0000-0000-000060120000}"/>
    <cellStyle name="Normal 4 2 2 3 3 4 3 2" xfId="22414" xr:uid="{DE8790F8-47A0-41C1-9BAA-217BF0C189EC}"/>
    <cellStyle name="Normal 4 2 2 3 3 4 3 3" xfId="13985" xr:uid="{D9A906F7-09F4-4E54-80E1-88C74F4ED1D7}"/>
    <cellStyle name="Normal 4 2 2 3 3 4 3 4" xfId="30842" xr:uid="{3E8BB8D1-820A-4E10-94A7-8FD010F809E3}"/>
    <cellStyle name="Normal 4 2 2 3 3 4 4" xfId="18196" xr:uid="{10496912-3F9C-4B02-BCAB-014883C4D53A}"/>
    <cellStyle name="Normal 4 2 2 3 3 4 5" xfId="9767" xr:uid="{A58BE672-F23C-40FC-A409-B0E7DDFCEAF8}"/>
    <cellStyle name="Normal 4 2 2 3 3 4 6" xfId="26625" xr:uid="{E45E1DA5-AC16-4B5E-AA57-5C40E3D065EB}"/>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2 2 2" xfId="24972" xr:uid="{0540D5D5-79D6-4D3B-85EC-46E5D6C56B31}"/>
    <cellStyle name="Normal 4 2 2 3 3 5 2 2 3" xfId="16543" xr:uid="{0D766728-8413-4DD5-B359-6A1B0E043BE3}"/>
    <cellStyle name="Normal 4 2 2 3 3 5 2 2 4" xfId="33400" xr:uid="{AE928507-106D-4977-83EA-A4C97930186A}"/>
    <cellStyle name="Normal 4 2 2 3 3 5 2 3" xfId="20754" xr:uid="{AB75E6FC-1A5F-47A6-911F-847BC9D53860}"/>
    <cellStyle name="Normal 4 2 2 3 3 5 2 4" xfId="12325" xr:uid="{31F5C347-7E35-4956-AC36-E4DAABE5E33A}"/>
    <cellStyle name="Normal 4 2 2 3 3 5 2 5" xfId="29183" xr:uid="{03C502AF-0E16-4410-885E-7F84BBC15651}"/>
    <cellStyle name="Normal 4 2 2 3 3 5 3" xfId="5963" xr:uid="{00000000-0005-0000-0000-000064120000}"/>
    <cellStyle name="Normal 4 2 2 3 3 5 3 2" xfId="22827" xr:uid="{ABD3357C-3FE7-46D9-BD75-CD98CB9274C8}"/>
    <cellStyle name="Normal 4 2 2 3 3 5 3 3" xfId="14398" xr:uid="{EBD763D3-3BAF-4071-BE66-2449902B3894}"/>
    <cellStyle name="Normal 4 2 2 3 3 5 3 4" xfId="31255" xr:uid="{8214D887-9EAE-4126-A7E2-62FBEF726E37}"/>
    <cellStyle name="Normal 4 2 2 3 3 5 4" xfId="18609" xr:uid="{AB78645B-DC64-4BD3-8773-36649B574ABC}"/>
    <cellStyle name="Normal 4 2 2 3 3 5 5" xfId="10180" xr:uid="{A1B079C1-1D0E-4EF4-9D3C-67F90F1767F2}"/>
    <cellStyle name="Normal 4 2 2 3 3 5 6" xfId="27038" xr:uid="{558DAF4B-C67C-4484-939C-AF946403D5F1}"/>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2 2 2" xfId="25385" xr:uid="{7C143C07-1B57-4C9E-BD2D-ECEED44A682C}"/>
    <cellStyle name="Normal 4 2 2 3 3 6 2 2 3" xfId="16956" xr:uid="{EC05FBA3-E03A-4FC4-8E31-37C2D8FB1885}"/>
    <cellStyle name="Normal 4 2 2 3 3 6 2 2 4" xfId="33813" xr:uid="{724F6715-BF4B-46C3-8686-498931780EC3}"/>
    <cellStyle name="Normal 4 2 2 3 3 6 2 3" xfId="21167" xr:uid="{209E7A2A-E637-40AD-A908-D9BA4337F352}"/>
    <cellStyle name="Normal 4 2 2 3 3 6 2 4" xfId="12738" xr:uid="{7E0C331E-1C4B-4C42-871C-F4C8759AA9EE}"/>
    <cellStyle name="Normal 4 2 2 3 3 6 2 5" xfId="29596" xr:uid="{94A559DA-34EB-4E6F-885B-5D17711E45F1}"/>
    <cellStyle name="Normal 4 2 2 3 3 6 3" xfId="6376" xr:uid="{00000000-0005-0000-0000-000068120000}"/>
    <cellStyle name="Normal 4 2 2 3 3 6 3 2" xfId="23240" xr:uid="{C705240D-7DD2-4A3B-BF26-324ACE52AB4D}"/>
    <cellStyle name="Normal 4 2 2 3 3 6 3 3" xfId="14811" xr:uid="{AB1C33BA-C2C2-4CDB-8679-A21242179DC8}"/>
    <cellStyle name="Normal 4 2 2 3 3 6 3 4" xfId="31668" xr:uid="{98CF13A3-4BCA-412B-B85E-0CFCE3BE51F2}"/>
    <cellStyle name="Normal 4 2 2 3 3 6 4" xfId="19022" xr:uid="{10C04EFE-4005-4CA8-B317-2D56EFA0D579}"/>
    <cellStyle name="Normal 4 2 2 3 3 6 5" xfId="10593" xr:uid="{4E2B045C-01FE-4775-8A8B-EAFD928F9521}"/>
    <cellStyle name="Normal 4 2 2 3 3 6 6" xfId="27451" xr:uid="{6C37CFC6-057C-4866-9078-8BE34C9FB0CF}"/>
    <cellStyle name="Normal 4 2 2 3 3 7" xfId="2505" xr:uid="{00000000-0005-0000-0000-000069120000}"/>
    <cellStyle name="Normal 4 2 2 3 3 7 2" xfId="6789" xr:uid="{00000000-0005-0000-0000-00006A120000}"/>
    <cellStyle name="Normal 4 2 2 3 3 7 2 2" xfId="23653" xr:uid="{01E52F89-2F44-477C-B477-145F8DD536A7}"/>
    <cellStyle name="Normal 4 2 2 3 3 7 2 3" xfId="15224" xr:uid="{6B59BB9C-824E-4E63-ABA7-79BA8B751024}"/>
    <cellStyle name="Normal 4 2 2 3 3 7 2 4" xfId="32081" xr:uid="{52C367FC-2023-4954-A81C-B21DD8A9AB53}"/>
    <cellStyle name="Normal 4 2 2 3 3 7 3" xfId="19435" xr:uid="{52127C87-BF80-4E35-9575-438E86782EAD}"/>
    <cellStyle name="Normal 4 2 2 3 3 7 4" xfId="11006" xr:uid="{4D89DB34-109D-4DA8-B058-BCA9A7857FBA}"/>
    <cellStyle name="Normal 4 2 2 3 3 7 5" xfId="27864" xr:uid="{148AC9D0-1D28-4EDA-B864-A3E9886FDB51}"/>
    <cellStyle name="Normal 4 2 2 3 3 8" xfId="4724" xr:uid="{00000000-0005-0000-0000-00006B120000}"/>
    <cellStyle name="Normal 4 2 2 3 3 8 2" xfId="21588" xr:uid="{299E61F8-87C6-43CF-A642-D50CFBBF22AA}"/>
    <cellStyle name="Normal 4 2 2 3 3 8 3" xfId="13159" xr:uid="{F8D8992E-8D03-4ABB-A584-1620638DBB78}"/>
    <cellStyle name="Normal 4 2 2 3 3 8 4" xfId="30016" xr:uid="{EE6B5DDB-F063-4ECC-99D1-D098CDE13527}"/>
    <cellStyle name="Normal 4 2 2 3 3 9" xfId="17370" xr:uid="{3349A242-B4A9-4B68-8D74-C94DE6606CA9}"/>
    <cellStyle name="Normal 4 2 2 3 4" xfId="346" xr:uid="{00000000-0005-0000-0000-00006C120000}"/>
    <cellStyle name="Normal 4 2 2 3 4 10" xfId="25801" xr:uid="{791334EC-6E5F-4DF2-8E2D-C4B7D117411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2 2 2" xfId="24148" xr:uid="{47E18A8A-250F-409B-A543-97F6C93AA624}"/>
    <cellStyle name="Normal 4 2 2 3 4 2 2 2 3" xfId="15719" xr:uid="{484DD47F-01E0-4D2E-AD61-CD409BA1CA31}"/>
    <cellStyle name="Normal 4 2 2 3 4 2 2 2 4" xfId="32576" xr:uid="{72C9C66B-AC0D-46F5-87A7-BF92B3F1C795}"/>
    <cellStyle name="Normal 4 2 2 3 4 2 2 3" xfId="19930" xr:uid="{99A7E840-EEF4-434D-B436-BA377DD50BDA}"/>
    <cellStyle name="Normal 4 2 2 3 4 2 2 4" xfId="11501" xr:uid="{D9D5615D-C168-411E-9078-DC88DFC646D2}"/>
    <cellStyle name="Normal 4 2 2 3 4 2 2 5" xfId="28359" xr:uid="{E5EAC566-5EC9-4F92-85AA-C8E939DA9F72}"/>
    <cellStyle name="Normal 4 2 2 3 4 2 3" xfId="5139" xr:uid="{00000000-0005-0000-0000-000070120000}"/>
    <cellStyle name="Normal 4 2 2 3 4 2 3 2" xfId="22003" xr:uid="{E6704395-547B-41C9-868C-F4B30D539F6D}"/>
    <cellStyle name="Normal 4 2 2 3 4 2 3 3" xfId="13574" xr:uid="{31FA28FE-5F34-41E4-9E31-AA7BA4B93976}"/>
    <cellStyle name="Normal 4 2 2 3 4 2 3 4" xfId="30431" xr:uid="{8A651637-4F01-42B8-A047-45B2A9D7DD37}"/>
    <cellStyle name="Normal 4 2 2 3 4 2 4" xfId="17785" xr:uid="{DA4DE5EC-7A86-49DC-8303-65C701D6D5DF}"/>
    <cellStyle name="Normal 4 2 2 3 4 2 5" xfId="9356" xr:uid="{C62FF6F6-3FC5-4E8D-9B8E-D2F71E4984EB}"/>
    <cellStyle name="Normal 4 2 2 3 4 2 6" xfId="26214" xr:uid="{BA7CEB64-5A7E-4463-B2E9-25C3AA774E89}"/>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2 2 2" xfId="24561" xr:uid="{61FEE0A2-F095-4A1E-B2FC-6B64676E36B0}"/>
    <cellStyle name="Normal 4 2 2 3 4 3 2 2 3" xfId="16132" xr:uid="{2BBB9349-C945-411B-A295-3A71810EE3C1}"/>
    <cellStyle name="Normal 4 2 2 3 4 3 2 2 4" xfId="32989" xr:uid="{FC5DBC42-37CE-457B-BDC3-E2719980E371}"/>
    <cellStyle name="Normal 4 2 2 3 4 3 2 3" xfId="20343" xr:uid="{50B5A009-5A53-4658-95CD-6BDCFE349BFB}"/>
    <cellStyle name="Normal 4 2 2 3 4 3 2 4" xfId="11914" xr:uid="{8CEB88CD-7737-4D25-9FD7-0385DF9BF0BB}"/>
    <cellStyle name="Normal 4 2 2 3 4 3 2 5" xfId="28772" xr:uid="{0392EC7C-3452-473C-9B83-2AB70D806D90}"/>
    <cellStyle name="Normal 4 2 2 3 4 3 3" xfId="5552" xr:uid="{00000000-0005-0000-0000-000074120000}"/>
    <cellStyle name="Normal 4 2 2 3 4 3 3 2" xfId="22416" xr:uid="{DB5A7952-FC99-4DB1-A384-882E07B18ACC}"/>
    <cellStyle name="Normal 4 2 2 3 4 3 3 3" xfId="13987" xr:uid="{669AF4B1-1280-4AF9-85BC-B237619DED9A}"/>
    <cellStyle name="Normal 4 2 2 3 4 3 3 4" xfId="30844" xr:uid="{F9D745B0-56B9-4C56-A7D7-6B32B277FB90}"/>
    <cellStyle name="Normal 4 2 2 3 4 3 4" xfId="18198" xr:uid="{B75A102B-6069-45B4-9DE4-056EFA121899}"/>
    <cellStyle name="Normal 4 2 2 3 4 3 5" xfId="9769" xr:uid="{430210D9-0E7D-44CC-A805-61F6DC12533E}"/>
    <cellStyle name="Normal 4 2 2 3 4 3 6" xfId="26627" xr:uid="{CF93A2E3-617E-4EC2-8F15-0497159AAC6E}"/>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2 2 2" xfId="24974" xr:uid="{36F9B281-25FD-47B2-B9D2-19E9A5113AFD}"/>
    <cellStyle name="Normal 4 2 2 3 4 4 2 2 3" xfId="16545" xr:uid="{BAAB39A7-4011-40A3-B926-774D8F0E939A}"/>
    <cellStyle name="Normal 4 2 2 3 4 4 2 2 4" xfId="33402" xr:uid="{A973BF90-1488-4985-8ADA-253CC5A6E36E}"/>
    <cellStyle name="Normal 4 2 2 3 4 4 2 3" xfId="20756" xr:uid="{815370B5-C106-4BE0-9007-AEEEC5670683}"/>
    <cellStyle name="Normal 4 2 2 3 4 4 2 4" xfId="12327" xr:uid="{6B961B28-DF40-4D57-85D8-082E55DE5CFF}"/>
    <cellStyle name="Normal 4 2 2 3 4 4 2 5" xfId="29185" xr:uid="{6984FB5B-2C6C-41EF-BF49-3915B9EF02B7}"/>
    <cellStyle name="Normal 4 2 2 3 4 4 3" xfId="5965" xr:uid="{00000000-0005-0000-0000-000078120000}"/>
    <cellStyle name="Normal 4 2 2 3 4 4 3 2" xfId="22829" xr:uid="{C20E6296-3849-4712-9C92-E82DC912FA46}"/>
    <cellStyle name="Normal 4 2 2 3 4 4 3 3" xfId="14400" xr:uid="{A441B333-F57C-4FC3-9AC0-A81405C85DF7}"/>
    <cellStyle name="Normal 4 2 2 3 4 4 3 4" xfId="31257" xr:uid="{E8703E7C-BBBE-422C-A307-AD5971D240B6}"/>
    <cellStyle name="Normal 4 2 2 3 4 4 4" xfId="18611" xr:uid="{C1A4D626-F709-4643-ADD4-A0AF49A97093}"/>
    <cellStyle name="Normal 4 2 2 3 4 4 5" xfId="10182" xr:uid="{5195312A-6DCC-4853-A92E-24DBC9777270}"/>
    <cellStyle name="Normal 4 2 2 3 4 4 6" xfId="27040" xr:uid="{14D5CBFF-F4A1-45B8-A561-D453CA47C1F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2 2 2" xfId="25387" xr:uid="{F33C73A8-1572-4E54-9F7C-2BED9B8F89C9}"/>
    <cellStyle name="Normal 4 2 2 3 4 5 2 2 3" xfId="16958" xr:uid="{0AC6CC65-B069-4D26-9BCC-18BEEAD9A3BB}"/>
    <cellStyle name="Normal 4 2 2 3 4 5 2 2 4" xfId="33815" xr:uid="{6A3A4050-278A-44EE-B562-8429F0D2AD3A}"/>
    <cellStyle name="Normal 4 2 2 3 4 5 2 3" xfId="21169" xr:uid="{C81C3FC4-27E4-4197-BC69-A22D567CA080}"/>
    <cellStyle name="Normal 4 2 2 3 4 5 2 4" xfId="12740" xr:uid="{1FDAF389-913C-4E73-9FAB-FBF8FFE12E5D}"/>
    <cellStyle name="Normal 4 2 2 3 4 5 2 5" xfId="29598" xr:uid="{63EA3B56-D56A-43B3-91BE-3DF881E7030F}"/>
    <cellStyle name="Normal 4 2 2 3 4 5 3" xfId="6378" xr:uid="{00000000-0005-0000-0000-00007C120000}"/>
    <cellStyle name="Normal 4 2 2 3 4 5 3 2" xfId="23242" xr:uid="{743ED950-956D-47B3-8606-DFCAE7848071}"/>
    <cellStyle name="Normal 4 2 2 3 4 5 3 3" xfId="14813" xr:uid="{E783AFA2-02D9-4364-AB09-9DD01A59BC70}"/>
    <cellStyle name="Normal 4 2 2 3 4 5 3 4" xfId="31670" xr:uid="{19262FAB-96E5-42AB-91D2-7B69E9567AA8}"/>
    <cellStyle name="Normal 4 2 2 3 4 5 4" xfId="19024" xr:uid="{4F1433EE-0705-4A5F-A751-F9288F4AF757}"/>
    <cellStyle name="Normal 4 2 2 3 4 5 5" xfId="10595" xr:uid="{A64BFBC5-7E4C-4F8F-AAE2-1495282C25AB}"/>
    <cellStyle name="Normal 4 2 2 3 4 5 6" xfId="27453" xr:uid="{DB8EEF5D-AA10-4CEF-920E-B91DC031D278}"/>
    <cellStyle name="Normal 4 2 2 3 4 6" xfId="2507" xr:uid="{00000000-0005-0000-0000-00007D120000}"/>
    <cellStyle name="Normal 4 2 2 3 4 6 2" xfId="6791" xr:uid="{00000000-0005-0000-0000-00007E120000}"/>
    <cellStyle name="Normal 4 2 2 3 4 6 2 2" xfId="23655" xr:uid="{169890AE-D341-445A-A030-AE2DE8ADA26F}"/>
    <cellStyle name="Normal 4 2 2 3 4 6 2 3" xfId="15226" xr:uid="{40CB62AA-DBBD-4480-B6FE-5EB7267B62B1}"/>
    <cellStyle name="Normal 4 2 2 3 4 6 2 4" xfId="32083" xr:uid="{6D7ABF9F-57A7-4263-A0C8-BAEE355FCF1F}"/>
    <cellStyle name="Normal 4 2 2 3 4 6 3" xfId="19437" xr:uid="{1606B473-17C4-4635-9AFF-98F38558B639}"/>
    <cellStyle name="Normal 4 2 2 3 4 6 4" xfId="11008" xr:uid="{6063EDCA-89E3-4AEF-8185-46FB4113E3E3}"/>
    <cellStyle name="Normal 4 2 2 3 4 6 5" xfId="27866" xr:uid="{3AA567C2-A89D-42E2-AC0A-62E64C51DE50}"/>
    <cellStyle name="Normal 4 2 2 3 4 7" xfId="4726" xr:uid="{00000000-0005-0000-0000-00007F120000}"/>
    <cellStyle name="Normal 4 2 2 3 4 7 2" xfId="21590" xr:uid="{D33104A9-8B08-41BD-AC20-8066792FE389}"/>
    <cellStyle name="Normal 4 2 2 3 4 7 3" xfId="13161" xr:uid="{423B3E33-556F-49D2-81DE-376E9F297F38}"/>
    <cellStyle name="Normal 4 2 2 3 4 7 4" xfId="30018" xr:uid="{76D79656-4F2F-4248-8BC4-965E4749CA28}"/>
    <cellStyle name="Normal 4 2 2 3 4 8" xfId="17372" xr:uid="{97CAA4BF-3649-4B80-BAF1-AF20F0200FF7}"/>
    <cellStyle name="Normal 4 2 2 3 4 9" xfId="8943" xr:uid="{469A4610-FF66-44F9-A511-6E9E0CC6BB6D}"/>
    <cellStyle name="Normal 4 2 2 3 5" xfId="817" xr:uid="{00000000-0005-0000-0000-000080120000}"/>
    <cellStyle name="Normal 4 2 2 3 5 2" xfId="3054" xr:uid="{00000000-0005-0000-0000-000081120000}"/>
    <cellStyle name="Normal 4 2 2 3 5 2 2" xfId="7277" xr:uid="{00000000-0005-0000-0000-000082120000}"/>
    <cellStyle name="Normal 4 2 2 3 5 2 2 2" xfId="24141" xr:uid="{341351B8-01C2-4819-BE5B-A561031B5E55}"/>
    <cellStyle name="Normal 4 2 2 3 5 2 2 3" xfId="15712" xr:uid="{B89222FD-C3A5-45B4-B4D5-E23CFE4C68A2}"/>
    <cellStyle name="Normal 4 2 2 3 5 2 2 4" xfId="32569" xr:uid="{96803390-09BA-4319-A1BA-10EBE62B7A19}"/>
    <cellStyle name="Normal 4 2 2 3 5 2 3" xfId="19923" xr:uid="{00A023C5-802D-4186-B061-1E152B7EDB19}"/>
    <cellStyle name="Normal 4 2 2 3 5 2 4" xfId="11494" xr:uid="{994BBAFC-5275-4A4D-A5B3-91F6ED81C039}"/>
    <cellStyle name="Normal 4 2 2 3 5 2 5" xfId="28352" xr:uid="{D08F9F45-DBDF-4964-BCB4-1186F3199484}"/>
    <cellStyle name="Normal 4 2 2 3 5 3" xfId="5132" xr:uid="{00000000-0005-0000-0000-000083120000}"/>
    <cellStyle name="Normal 4 2 2 3 5 3 2" xfId="21996" xr:uid="{CE274BB8-B4E1-4DE4-88E0-AD2D1C4368FA}"/>
    <cellStyle name="Normal 4 2 2 3 5 3 3" xfId="13567" xr:uid="{1B7F5C0D-C72E-49A1-AE8F-22159BF193A7}"/>
    <cellStyle name="Normal 4 2 2 3 5 3 4" xfId="30424" xr:uid="{E6D1FD44-C5DC-4773-9B65-26D2696934AF}"/>
    <cellStyle name="Normal 4 2 2 3 5 4" xfId="17778" xr:uid="{D9AFB1D7-0B8B-44BE-B8EA-F026809D4425}"/>
    <cellStyle name="Normal 4 2 2 3 5 5" xfId="9349" xr:uid="{B2F830D5-A17D-4D21-9D01-701A6F34ADB7}"/>
    <cellStyle name="Normal 4 2 2 3 5 6" xfId="26207" xr:uid="{FE023D44-7FF3-499C-BAB3-50DF3F9FED22}"/>
    <cellStyle name="Normal 4 2 2 3 6" xfId="1237" xr:uid="{00000000-0005-0000-0000-000084120000}"/>
    <cellStyle name="Normal 4 2 2 3 6 2" xfId="3467" xr:uid="{00000000-0005-0000-0000-000085120000}"/>
    <cellStyle name="Normal 4 2 2 3 6 2 2" xfId="7690" xr:uid="{00000000-0005-0000-0000-000086120000}"/>
    <cellStyle name="Normal 4 2 2 3 6 2 2 2" xfId="24554" xr:uid="{F4354312-CABA-4978-86F6-287BCEC7E771}"/>
    <cellStyle name="Normal 4 2 2 3 6 2 2 3" xfId="16125" xr:uid="{A6EE5181-B0E5-4030-BDA3-455DC9FB2214}"/>
    <cellStyle name="Normal 4 2 2 3 6 2 2 4" xfId="32982" xr:uid="{531FCD0E-1ACF-4A6E-987B-41B2DBFDCC82}"/>
    <cellStyle name="Normal 4 2 2 3 6 2 3" xfId="20336" xr:uid="{5453C32D-EC8B-428A-BB3D-9FE6FC3562D2}"/>
    <cellStyle name="Normal 4 2 2 3 6 2 4" xfId="11907" xr:uid="{A023D576-EAB5-45D2-B31A-551CEBAEE3C6}"/>
    <cellStyle name="Normal 4 2 2 3 6 2 5" xfId="28765" xr:uid="{4E2CF34E-9419-4021-B4D3-8D5359E04E75}"/>
    <cellStyle name="Normal 4 2 2 3 6 3" xfId="5545" xr:uid="{00000000-0005-0000-0000-000087120000}"/>
    <cellStyle name="Normal 4 2 2 3 6 3 2" xfId="22409" xr:uid="{7D0C5D6D-54E4-47B8-BC4F-0EB86C968011}"/>
    <cellStyle name="Normal 4 2 2 3 6 3 3" xfId="13980" xr:uid="{BF37F0D5-35A0-4820-AFF0-662F03BCDCC5}"/>
    <cellStyle name="Normal 4 2 2 3 6 3 4" xfId="30837" xr:uid="{B9A83463-9A2F-4C93-BEB6-960266B1A061}"/>
    <cellStyle name="Normal 4 2 2 3 6 4" xfId="18191" xr:uid="{EB13B3A0-7F37-40A6-9D41-C98FC88A8069}"/>
    <cellStyle name="Normal 4 2 2 3 6 5" xfId="9762" xr:uid="{DF5BA3F3-5106-4FC0-802A-E4A2D520BBCD}"/>
    <cellStyle name="Normal 4 2 2 3 6 6" xfId="26620" xr:uid="{A8437845-BDC7-4C59-8373-B19597961EEE}"/>
    <cellStyle name="Normal 4 2 2 3 7" xfId="1650" xr:uid="{00000000-0005-0000-0000-000088120000}"/>
    <cellStyle name="Normal 4 2 2 3 7 2" xfId="3880" xr:uid="{00000000-0005-0000-0000-000089120000}"/>
    <cellStyle name="Normal 4 2 2 3 7 2 2" xfId="8103" xr:uid="{00000000-0005-0000-0000-00008A120000}"/>
    <cellStyle name="Normal 4 2 2 3 7 2 2 2" xfId="24967" xr:uid="{D78F2E01-8A89-4236-A043-036D5243BB5A}"/>
    <cellStyle name="Normal 4 2 2 3 7 2 2 3" xfId="16538" xr:uid="{84A72B7B-A4F6-48B9-957B-43437B4A5570}"/>
    <cellStyle name="Normal 4 2 2 3 7 2 2 4" xfId="33395" xr:uid="{C3BB0888-C8E1-467F-B651-F47F8A43BD81}"/>
    <cellStyle name="Normal 4 2 2 3 7 2 3" xfId="20749" xr:uid="{1996C89F-ADE2-4FA3-B597-3BB37E5FD143}"/>
    <cellStyle name="Normal 4 2 2 3 7 2 4" xfId="12320" xr:uid="{B5DA5615-03D6-4F91-B679-DFCA6C3142B4}"/>
    <cellStyle name="Normal 4 2 2 3 7 2 5" xfId="29178" xr:uid="{8B95E004-4019-4154-9587-0D0BC77CF1A5}"/>
    <cellStyle name="Normal 4 2 2 3 7 3" xfId="5958" xr:uid="{00000000-0005-0000-0000-00008B120000}"/>
    <cellStyle name="Normal 4 2 2 3 7 3 2" xfId="22822" xr:uid="{FAC6EF7A-FFE9-4423-BB52-D1BE129B86E0}"/>
    <cellStyle name="Normal 4 2 2 3 7 3 3" xfId="14393" xr:uid="{03AD5A0B-C781-4D22-B233-0A2DED631B1F}"/>
    <cellStyle name="Normal 4 2 2 3 7 3 4" xfId="31250" xr:uid="{57E13C2F-A482-4DA2-B8D1-4B1708C04385}"/>
    <cellStyle name="Normal 4 2 2 3 7 4" xfId="18604" xr:uid="{F06D522E-32FB-4AAD-8527-918D3ABCB765}"/>
    <cellStyle name="Normal 4 2 2 3 7 5" xfId="10175" xr:uid="{7A13E6E6-6BE1-4993-9EC7-D8DDC39F3D25}"/>
    <cellStyle name="Normal 4 2 2 3 7 6" xfId="27033" xr:uid="{0F445637-2E4C-4648-BDDF-4E7CC485B6DA}"/>
    <cellStyle name="Normal 4 2 2 3 8" xfId="2064" xr:uid="{00000000-0005-0000-0000-00008C120000}"/>
    <cellStyle name="Normal 4 2 2 3 8 2" xfId="4293" xr:uid="{00000000-0005-0000-0000-00008D120000}"/>
    <cellStyle name="Normal 4 2 2 3 8 2 2" xfId="8516" xr:uid="{00000000-0005-0000-0000-00008E120000}"/>
    <cellStyle name="Normal 4 2 2 3 8 2 2 2" xfId="25380" xr:uid="{D3E42B8A-1C10-41F2-850B-3C5657E084CC}"/>
    <cellStyle name="Normal 4 2 2 3 8 2 2 3" xfId="16951" xr:uid="{9358CA75-AD25-4BD2-A4D1-49E161D7FD6D}"/>
    <cellStyle name="Normal 4 2 2 3 8 2 2 4" xfId="33808" xr:uid="{3BD8FAC0-6ACE-46AA-B92C-6C3678A35CB7}"/>
    <cellStyle name="Normal 4 2 2 3 8 2 3" xfId="21162" xr:uid="{C95FAB66-1E1F-47F7-B6FC-3EEF24389124}"/>
    <cellStyle name="Normal 4 2 2 3 8 2 4" xfId="12733" xr:uid="{D5303B31-F761-46CE-8A5A-DDE1A33A1A8E}"/>
    <cellStyle name="Normal 4 2 2 3 8 2 5" xfId="29591" xr:uid="{06AF54D1-C60D-44BB-8FF5-9361E51A63EA}"/>
    <cellStyle name="Normal 4 2 2 3 8 3" xfId="6371" xr:uid="{00000000-0005-0000-0000-00008F120000}"/>
    <cellStyle name="Normal 4 2 2 3 8 3 2" xfId="23235" xr:uid="{9066063A-4992-4148-9976-484F0AC37224}"/>
    <cellStyle name="Normal 4 2 2 3 8 3 3" xfId="14806" xr:uid="{91C046AE-2E92-47D7-9911-5EC5853C0AC2}"/>
    <cellStyle name="Normal 4 2 2 3 8 3 4" xfId="31663" xr:uid="{2C492FE6-5842-4C5B-80EC-AE5575FBC07F}"/>
    <cellStyle name="Normal 4 2 2 3 8 4" xfId="19017" xr:uid="{D0D04258-E1EF-47E6-84A2-C2F73A4DFA14}"/>
    <cellStyle name="Normal 4 2 2 3 8 5" xfId="10588" xr:uid="{C7DF5C25-5DFB-4BF6-8BDC-FC8D47EE8C95}"/>
    <cellStyle name="Normal 4 2 2 3 8 6" xfId="27446" xr:uid="{A27E3B98-E9CE-4634-BE47-88491AF2A181}"/>
    <cellStyle name="Normal 4 2 2 3 9" xfId="2500" xr:uid="{00000000-0005-0000-0000-000090120000}"/>
    <cellStyle name="Normal 4 2 2 3 9 2" xfId="6784" xr:uid="{00000000-0005-0000-0000-000091120000}"/>
    <cellStyle name="Normal 4 2 2 3 9 2 2" xfId="23648" xr:uid="{16ACCF59-AC4B-4CCF-8F68-FCF27647A287}"/>
    <cellStyle name="Normal 4 2 2 3 9 2 3" xfId="15219" xr:uid="{F41D8B4E-B1F8-4EC2-B4DB-CD1A4E0BC4ED}"/>
    <cellStyle name="Normal 4 2 2 3 9 2 4" xfId="32076" xr:uid="{711B0430-5335-4CFD-84CB-F70F489F94CE}"/>
    <cellStyle name="Normal 4 2 2 3 9 3" xfId="19430" xr:uid="{A53EC61E-AF3A-4BAD-935C-A228427A35BD}"/>
    <cellStyle name="Normal 4 2 2 3 9 4" xfId="11001" xr:uid="{8DE32355-E79D-4D89-967C-93A4F6EF9168}"/>
    <cellStyle name="Normal 4 2 2 3 9 5" xfId="27859" xr:uid="{4B2C4EF2-C82C-4EF1-8108-C9B2B979FEAA}"/>
    <cellStyle name="Normal 4 2 2 4" xfId="347" xr:uid="{00000000-0005-0000-0000-000092120000}"/>
    <cellStyle name="Normal 4 2 2 4 10" xfId="17373" xr:uid="{378E7C7D-567D-46B7-9599-FE1E3F083E43}"/>
    <cellStyle name="Normal 4 2 2 4 11" xfId="8944" xr:uid="{0C2EEEA6-93DB-4AB3-8FB8-0C7270F84507}"/>
    <cellStyle name="Normal 4 2 2 4 12" xfId="25802" xr:uid="{3CEF7C11-9B08-4040-BC89-6A33607CDD60}"/>
    <cellStyle name="Normal 4 2 2 4 2" xfId="348" xr:uid="{00000000-0005-0000-0000-000093120000}"/>
    <cellStyle name="Normal 4 2 2 4 2 10" xfId="8945" xr:uid="{DD6DD483-DE41-407E-AA1E-13AE1EADB455}"/>
    <cellStyle name="Normal 4 2 2 4 2 11" xfId="25803" xr:uid="{7B1DCF7C-A551-41F2-A381-0FE642523BC2}"/>
    <cellStyle name="Normal 4 2 2 4 2 2" xfId="349" xr:uid="{00000000-0005-0000-0000-000094120000}"/>
    <cellStyle name="Normal 4 2 2 4 2 2 10" xfId="25804" xr:uid="{00B74B64-18C5-4432-A0B8-5D90175383D5}"/>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2 2 2" xfId="24151" xr:uid="{41008A45-B5FF-45A1-AAB6-DD813B55D431}"/>
    <cellStyle name="Normal 4 2 2 4 2 2 2 2 2 3" xfId="15722" xr:uid="{B00D0821-583D-48E8-A82A-070A20D80A3D}"/>
    <cellStyle name="Normal 4 2 2 4 2 2 2 2 2 4" xfId="32579" xr:uid="{AFF7D124-E927-4CF5-AC26-B650B47BF3DB}"/>
    <cellStyle name="Normal 4 2 2 4 2 2 2 2 3" xfId="19933" xr:uid="{78873023-9326-4863-A643-7272C3F03A9A}"/>
    <cellStyle name="Normal 4 2 2 4 2 2 2 2 4" xfId="11504" xr:uid="{871AA772-713D-45BD-A961-BAD49325E19D}"/>
    <cellStyle name="Normal 4 2 2 4 2 2 2 2 5" xfId="28362" xr:uid="{43209C5F-B77C-4480-A09D-1C2D6B95EC2F}"/>
    <cellStyle name="Normal 4 2 2 4 2 2 2 3" xfId="5142" xr:uid="{00000000-0005-0000-0000-000098120000}"/>
    <cellStyle name="Normal 4 2 2 4 2 2 2 3 2" xfId="22006" xr:uid="{4B8E47E5-C4E6-4678-AE4E-CD22BEEC1D3B}"/>
    <cellStyle name="Normal 4 2 2 4 2 2 2 3 3" xfId="13577" xr:uid="{5964C1A0-89F0-4636-AB45-691B8C72B3B3}"/>
    <cellStyle name="Normal 4 2 2 4 2 2 2 3 4" xfId="30434" xr:uid="{335EE9E9-5D24-471D-8D2F-2048A681BA99}"/>
    <cellStyle name="Normal 4 2 2 4 2 2 2 4" xfId="17788" xr:uid="{625A1F7C-C039-4BF6-B88A-715C44235ED4}"/>
    <cellStyle name="Normal 4 2 2 4 2 2 2 5" xfId="9359" xr:uid="{37D60417-3812-44AA-A460-32A86CBC994E}"/>
    <cellStyle name="Normal 4 2 2 4 2 2 2 6" xfId="26217" xr:uid="{B9937124-5D44-4745-9DC5-CCAFC9038F63}"/>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2 2 2" xfId="24564" xr:uid="{FA3E2066-ACD5-415E-BD18-A98C5BAFE3C2}"/>
    <cellStyle name="Normal 4 2 2 4 2 2 3 2 2 3" xfId="16135" xr:uid="{DC60D22E-BCB8-4279-BDAE-D2EF7E7BB4E0}"/>
    <cellStyle name="Normal 4 2 2 4 2 2 3 2 2 4" xfId="32992" xr:uid="{53E79CC2-DA24-4137-AC9A-56F1AF659D8D}"/>
    <cellStyle name="Normal 4 2 2 4 2 2 3 2 3" xfId="20346" xr:uid="{768EE45E-4FB1-47A0-8C5F-6B07D33628A0}"/>
    <cellStyle name="Normal 4 2 2 4 2 2 3 2 4" xfId="11917" xr:uid="{C0518D81-FA1E-4846-A884-AEE34A01871F}"/>
    <cellStyle name="Normal 4 2 2 4 2 2 3 2 5" xfId="28775" xr:uid="{ACB6926A-1920-4959-B04A-0BC19BC08472}"/>
    <cellStyle name="Normal 4 2 2 4 2 2 3 3" xfId="5555" xr:uid="{00000000-0005-0000-0000-00009C120000}"/>
    <cellStyle name="Normal 4 2 2 4 2 2 3 3 2" xfId="22419" xr:uid="{D3A59BC2-B5F4-402F-A977-16CC3B5FE838}"/>
    <cellStyle name="Normal 4 2 2 4 2 2 3 3 3" xfId="13990" xr:uid="{59E076D6-F7A1-4618-B114-74736915CD6E}"/>
    <cellStyle name="Normal 4 2 2 4 2 2 3 3 4" xfId="30847" xr:uid="{6DA8DD94-811A-4734-8648-FA0F4FFEE010}"/>
    <cellStyle name="Normal 4 2 2 4 2 2 3 4" xfId="18201" xr:uid="{3007FDB7-5A3E-4C97-AE18-0A53C5EC05E9}"/>
    <cellStyle name="Normal 4 2 2 4 2 2 3 5" xfId="9772" xr:uid="{EE5B3622-B45B-432F-B366-C82240F71351}"/>
    <cellStyle name="Normal 4 2 2 4 2 2 3 6" xfId="26630" xr:uid="{CB4E4B3D-EE20-4FB4-AB58-39A2924D91E8}"/>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2 2 2" xfId="24977" xr:uid="{446FFCDC-4A25-4B5B-A253-E36AF0D486C5}"/>
    <cellStyle name="Normal 4 2 2 4 2 2 4 2 2 3" xfId="16548" xr:uid="{C117C3DB-7AC4-4589-AC28-327D25562FDE}"/>
    <cellStyle name="Normal 4 2 2 4 2 2 4 2 2 4" xfId="33405" xr:uid="{A94F09D7-311A-4325-BC0C-4A695BEFB3E6}"/>
    <cellStyle name="Normal 4 2 2 4 2 2 4 2 3" xfId="20759" xr:uid="{BE87CB46-A2D4-42A2-BA9D-C0098DBBDABC}"/>
    <cellStyle name="Normal 4 2 2 4 2 2 4 2 4" xfId="12330" xr:uid="{0061AFB0-ACF1-437D-BDE9-8BD8F2C6CBC5}"/>
    <cellStyle name="Normal 4 2 2 4 2 2 4 2 5" xfId="29188" xr:uid="{3234A41F-AA9F-410B-BFED-F4CDA56CFDA6}"/>
    <cellStyle name="Normal 4 2 2 4 2 2 4 3" xfId="5968" xr:uid="{00000000-0005-0000-0000-0000A0120000}"/>
    <cellStyle name="Normal 4 2 2 4 2 2 4 3 2" xfId="22832" xr:uid="{1CC46CB5-5046-484C-B48F-6A4C0B8BCDA4}"/>
    <cellStyle name="Normal 4 2 2 4 2 2 4 3 3" xfId="14403" xr:uid="{14CF657D-5D70-4A1C-B777-FBD3E31FEC25}"/>
    <cellStyle name="Normal 4 2 2 4 2 2 4 3 4" xfId="31260" xr:uid="{4D8C9FDE-5099-4A66-B153-AC20AA5837F9}"/>
    <cellStyle name="Normal 4 2 2 4 2 2 4 4" xfId="18614" xr:uid="{28A641A1-E26C-477A-93DB-4CC52197A139}"/>
    <cellStyle name="Normal 4 2 2 4 2 2 4 5" xfId="10185" xr:uid="{94D3E1A0-A79A-4990-B5FE-4D0794679C05}"/>
    <cellStyle name="Normal 4 2 2 4 2 2 4 6" xfId="27043" xr:uid="{BD839440-FAFC-47AA-BD2A-9804DA84E58A}"/>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2 2 2" xfId="25390" xr:uid="{06F23844-31F0-415B-AEB6-96C5D2F8824D}"/>
    <cellStyle name="Normal 4 2 2 4 2 2 5 2 2 3" xfId="16961" xr:uid="{C817BC42-BE7D-40DC-82FA-76A89001FD79}"/>
    <cellStyle name="Normal 4 2 2 4 2 2 5 2 2 4" xfId="33818" xr:uid="{FBB10782-6641-4B3B-B375-09F62A3846E9}"/>
    <cellStyle name="Normal 4 2 2 4 2 2 5 2 3" xfId="21172" xr:uid="{4F7B409E-1E46-4CA7-A356-338C97EB286C}"/>
    <cellStyle name="Normal 4 2 2 4 2 2 5 2 4" xfId="12743" xr:uid="{F78DCC59-3613-41FA-A53F-2A4FA320448C}"/>
    <cellStyle name="Normal 4 2 2 4 2 2 5 2 5" xfId="29601" xr:uid="{85693989-8214-417E-8E10-A8DBF834D8B4}"/>
    <cellStyle name="Normal 4 2 2 4 2 2 5 3" xfId="6381" xr:uid="{00000000-0005-0000-0000-0000A4120000}"/>
    <cellStyle name="Normal 4 2 2 4 2 2 5 3 2" xfId="23245" xr:uid="{A9E53288-4EC8-4146-A02A-8B4DFA50994E}"/>
    <cellStyle name="Normal 4 2 2 4 2 2 5 3 3" xfId="14816" xr:uid="{67223B32-060D-4A78-BF98-3158071BE6FA}"/>
    <cellStyle name="Normal 4 2 2 4 2 2 5 3 4" xfId="31673" xr:uid="{5F8EFA26-ED28-4D62-AA6D-2349F830BD45}"/>
    <cellStyle name="Normal 4 2 2 4 2 2 5 4" xfId="19027" xr:uid="{43709345-FECD-4491-A28F-925067B231BD}"/>
    <cellStyle name="Normal 4 2 2 4 2 2 5 5" xfId="10598" xr:uid="{9DDA40E3-BA70-4155-BF22-0B256E6B9231}"/>
    <cellStyle name="Normal 4 2 2 4 2 2 5 6" xfId="27456" xr:uid="{AC19E27D-8788-4257-A5CA-4B577E6A9132}"/>
    <cellStyle name="Normal 4 2 2 4 2 2 6" xfId="2510" xr:uid="{00000000-0005-0000-0000-0000A5120000}"/>
    <cellStyle name="Normal 4 2 2 4 2 2 6 2" xfId="6794" xr:uid="{00000000-0005-0000-0000-0000A6120000}"/>
    <cellStyle name="Normal 4 2 2 4 2 2 6 2 2" xfId="23658" xr:uid="{FAD14A0C-2E9D-4D88-B7AF-23A361855B05}"/>
    <cellStyle name="Normal 4 2 2 4 2 2 6 2 3" xfId="15229" xr:uid="{6BD5812B-F771-4DCA-B6EE-EEDD4A371F23}"/>
    <cellStyle name="Normal 4 2 2 4 2 2 6 2 4" xfId="32086" xr:uid="{7D393916-C864-4334-A07D-328E6CA95502}"/>
    <cellStyle name="Normal 4 2 2 4 2 2 6 3" xfId="19440" xr:uid="{04E6754B-672F-42E1-9E9C-35A6039D1E8C}"/>
    <cellStyle name="Normal 4 2 2 4 2 2 6 4" xfId="11011" xr:uid="{B57F2DF9-BBB9-46CE-87D8-24B9DA49E416}"/>
    <cellStyle name="Normal 4 2 2 4 2 2 6 5" xfId="27869" xr:uid="{41149EE3-E7B2-4081-835D-488BDF11A88F}"/>
    <cellStyle name="Normal 4 2 2 4 2 2 7" xfId="4729" xr:uid="{00000000-0005-0000-0000-0000A7120000}"/>
    <cellStyle name="Normal 4 2 2 4 2 2 7 2" xfId="21593" xr:uid="{F410B955-28A1-4A3E-8CFD-350317FCFA22}"/>
    <cellStyle name="Normal 4 2 2 4 2 2 7 3" xfId="13164" xr:uid="{0A203482-CEE3-4967-8DAC-AAB64EDF168D}"/>
    <cellStyle name="Normal 4 2 2 4 2 2 7 4" xfId="30021" xr:uid="{4EB4C7DC-0575-4738-B159-01D7499013F8}"/>
    <cellStyle name="Normal 4 2 2 4 2 2 8" xfId="17375" xr:uid="{96C606B2-3458-4A69-8CD1-B2E6F99C3355}"/>
    <cellStyle name="Normal 4 2 2 4 2 2 9" xfId="8946" xr:uid="{D3255465-FCB9-46A0-A868-61A711EF1302}"/>
    <cellStyle name="Normal 4 2 2 4 2 3" xfId="826" xr:uid="{00000000-0005-0000-0000-0000A8120000}"/>
    <cellStyle name="Normal 4 2 2 4 2 3 2" xfId="3063" xr:uid="{00000000-0005-0000-0000-0000A9120000}"/>
    <cellStyle name="Normal 4 2 2 4 2 3 2 2" xfId="7286" xr:uid="{00000000-0005-0000-0000-0000AA120000}"/>
    <cellStyle name="Normal 4 2 2 4 2 3 2 2 2" xfId="24150" xr:uid="{2314F101-A84F-4FBA-9C96-A727DCE34CC8}"/>
    <cellStyle name="Normal 4 2 2 4 2 3 2 2 3" xfId="15721" xr:uid="{32B4C848-80B1-4E0C-888B-BD9AB3EA3014}"/>
    <cellStyle name="Normal 4 2 2 4 2 3 2 2 4" xfId="32578" xr:uid="{05D9150D-E8FC-4C15-B32F-23DF5BBD8353}"/>
    <cellStyle name="Normal 4 2 2 4 2 3 2 3" xfId="19932" xr:uid="{239FB502-C689-4C05-9DC2-AD44BB82E41D}"/>
    <cellStyle name="Normal 4 2 2 4 2 3 2 4" xfId="11503" xr:uid="{2F2E9EBB-71D7-4DD8-9A98-23721E82D07B}"/>
    <cellStyle name="Normal 4 2 2 4 2 3 2 5" xfId="28361" xr:uid="{DCC5C6AE-39E1-463E-A345-F1D71684B70C}"/>
    <cellStyle name="Normal 4 2 2 4 2 3 3" xfId="5141" xr:uid="{00000000-0005-0000-0000-0000AB120000}"/>
    <cellStyle name="Normal 4 2 2 4 2 3 3 2" xfId="22005" xr:uid="{B071251B-441F-4A8E-9D03-177DE48AEFE1}"/>
    <cellStyle name="Normal 4 2 2 4 2 3 3 3" xfId="13576" xr:uid="{1A5E472C-E73E-45C7-A039-AE71432AF77D}"/>
    <cellStyle name="Normal 4 2 2 4 2 3 3 4" xfId="30433" xr:uid="{EE9DDC58-3540-4722-A511-1E673A1AA031}"/>
    <cellStyle name="Normal 4 2 2 4 2 3 4" xfId="17787" xr:uid="{9412FEB9-67BC-4823-994C-A3C59217B2EE}"/>
    <cellStyle name="Normal 4 2 2 4 2 3 5" xfId="9358" xr:uid="{CFC66CD3-B3C3-4208-89C0-8EFE525EF058}"/>
    <cellStyle name="Normal 4 2 2 4 2 3 6" xfId="26216" xr:uid="{BDD87B99-9779-4FAE-9B2B-A86A0D808762}"/>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2 2 2" xfId="24563" xr:uid="{1BB13B56-9A89-4DAC-A6CA-A0136F269FE7}"/>
    <cellStyle name="Normal 4 2 2 4 2 4 2 2 3" xfId="16134" xr:uid="{43F78155-76E5-48E7-A0E9-C35542871CC9}"/>
    <cellStyle name="Normal 4 2 2 4 2 4 2 2 4" xfId="32991" xr:uid="{B4E96D94-4A97-4057-B603-8D782C4697AA}"/>
    <cellStyle name="Normal 4 2 2 4 2 4 2 3" xfId="20345" xr:uid="{CD20589C-F4D5-4F3B-8789-C42FC4D6AC91}"/>
    <cellStyle name="Normal 4 2 2 4 2 4 2 4" xfId="11916" xr:uid="{2AAD7F00-4670-408A-BE13-88A772041448}"/>
    <cellStyle name="Normal 4 2 2 4 2 4 2 5" xfId="28774" xr:uid="{ABB29D44-CB21-4E65-85F3-3D6DDAA40778}"/>
    <cellStyle name="Normal 4 2 2 4 2 4 3" xfId="5554" xr:uid="{00000000-0005-0000-0000-0000AF120000}"/>
    <cellStyle name="Normal 4 2 2 4 2 4 3 2" xfId="22418" xr:uid="{B2D847E9-B807-4E0F-B84A-864A55239A3D}"/>
    <cellStyle name="Normal 4 2 2 4 2 4 3 3" xfId="13989" xr:uid="{1E0E8FA3-C552-4EC5-9100-38C766FBA442}"/>
    <cellStyle name="Normal 4 2 2 4 2 4 3 4" xfId="30846" xr:uid="{3BD2888F-565D-496C-9B49-E99DE5C8C5C7}"/>
    <cellStyle name="Normal 4 2 2 4 2 4 4" xfId="18200" xr:uid="{793D6712-3283-425B-8BF2-05AFA4A27FFF}"/>
    <cellStyle name="Normal 4 2 2 4 2 4 5" xfId="9771" xr:uid="{8305B4BE-12AF-4564-A416-40C7CD74B4CE}"/>
    <cellStyle name="Normal 4 2 2 4 2 4 6" xfId="26629" xr:uid="{8CC2F3CD-D0A8-4EBC-9361-A0AD13631F07}"/>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2 2 2" xfId="24976" xr:uid="{72ECFCDD-5C35-4930-97A7-77A4DE0D004C}"/>
    <cellStyle name="Normal 4 2 2 4 2 5 2 2 3" xfId="16547" xr:uid="{8A4777FB-F237-4FB6-BAE0-BDDFC1D8F262}"/>
    <cellStyle name="Normal 4 2 2 4 2 5 2 2 4" xfId="33404" xr:uid="{00265F87-3F1E-464E-B752-90BD61516509}"/>
    <cellStyle name="Normal 4 2 2 4 2 5 2 3" xfId="20758" xr:uid="{092F9B2F-74A3-4E23-8EBD-853FEB11AB03}"/>
    <cellStyle name="Normal 4 2 2 4 2 5 2 4" xfId="12329" xr:uid="{ED281A78-11AB-4B36-B5E3-8DB20B62EE8D}"/>
    <cellStyle name="Normal 4 2 2 4 2 5 2 5" xfId="29187" xr:uid="{42140A10-526A-4CB3-80F6-53B0ACD839B9}"/>
    <cellStyle name="Normal 4 2 2 4 2 5 3" xfId="5967" xr:uid="{00000000-0005-0000-0000-0000B3120000}"/>
    <cellStyle name="Normal 4 2 2 4 2 5 3 2" xfId="22831" xr:uid="{E0B8EF7B-16F9-4DD0-8F1B-11AFB6701590}"/>
    <cellStyle name="Normal 4 2 2 4 2 5 3 3" xfId="14402" xr:uid="{1E0F5B7C-765A-4083-A60B-5E8339FA1A09}"/>
    <cellStyle name="Normal 4 2 2 4 2 5 3 4" xfId="31259" xr:uid="{B3A05547-D255-4904-BF1D-B1CC59710694}"/>
    <cellStyle name="Normal 4 2 2 4 2 5 4" xfId="18613" xr:uid="{01C26807-9CF9-454B-B324-CA60642AD050}"/>
    <cellStyle name="Normal 4 2 2 4 2 5 5" xfId="10184" xr:uid="{63DCB1AC-CB8A-4D29-A6AF-5FF47805FA60}"/>
    <cellStyle name="Normal 4 2 2 4 2 5 6" xfId="27042" xr:uid="{83501A61-6EA4-4ED8-B007-8ED49C9B458A}"/>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2 2 2" xfId="25389" xr:uid="{A7B24132-46CC-491A-AD45-27C381227C27}"/>
    <cellStyle name="Normal 4 2 2 4 2 6 2 2 3" xfId="16960" xr:uid="{897FD497-2964-40C2-BC9D-DDA194932E61}"/>
    <cellStyle name="Normal 4 2 2 4 2 6 2 2 4" xfId="33817" xr:uid="{CBDF0E86-4AFC-4436-8E68-DC8D2628EA62}"/>
    <cellStyle name="Normal 4 2 2 4 2 6 2 3" xfId="21171" xr:uid="{F13B3F78-48E0-4973-9FDA-48307353D3D4}"/>
    <cellStyle name="Normal 4 2 2 4 2 6 2 4" xfId="12742" xr:uid="{668A525E-95C3-4D87-A635-B57F14F6EAD3}"/>
    <cellStyle name="Normal 4 2 2 4 2 6 2 5" xfId="29600" xr:uid="{2E8E9ABD-31AD-4E5A-8EE9-CEE3539A57EF}"/>
    <cellStyle name="Normal 4 2 2 4 2 6 3" xfId="6380" xr:uid="{00000000-0005-0000-0000-0000B7120000}"/>
    <cellStyle name="Normal 4 2 2 4 2 6 3 2" xfId="23244" xr:uid="{DDAC16A4-0026-46D3-A07B-23D1123922B4}"/>
    <cellStyle name="Normal 4 2 2 4 2 6 3 3" xfId="14815" xr:uid="{5DE9616D-C975-4220-94E7-A94A3703AD82}"/>
    <cellStyle name="Normal 4 2 2 4 2 6 3 4" xfId="31672" xr:uid="{802A82CA-F9FC-4F85-A5A8-D3E9FFC0F299}"/>
    <cellStyle name="Normal 4 2 2 4 2 6 4" xfId="19026" xr:uid="{DFC63385-1E29-440E-AC75-CDA98EAEB447}"/>
    <cellStyle name="Normal 4 2 2 4 2 6 5" xfId="10597" xr:uid="{7FAFF944-F981-4CBE-AEFD-4924D7659469}"/>
    <cellStyle name="Normal 4 2 2 4 2 6 6" xfId="27455" xr:uid="{EA67D9EB-DF92-4421-9F72-07A6584D6642}"/>
    <cellStyle name="Normal 4 2 2 4 2 7" xfId="2509" xr:uid="{00000000-0005-0000-0000-0000B8120000}"/>
    <cellStyle name="Normal 4 2 2 4 2 7 2" xfId="6793" xr:uid="{00000000-0005-0000-0000-0000B9120000}"/>
    <cellStyle name="Normal 4 2 2 4 2 7 2 2" xfId="23657" xr:uid="{6BC2B5E3-F8AF-4DC2-BD4E-49990D0452CB}"/>
    <cellStyle name="Normal 4 2 2 4 2 7 2 3" xfId="15228" xr:uid="{318A714D-0A2E-4FB5-A83D-A27F812BDB5B}"/>
    <cellStyle name="Normal 4 2 2 4 2 7 2 4" xfId="32085" xr:uid="{26A2E207-4414-4899-840F-85978ADDFBE6}"/>
    <cellStyle name="Normal 4 2 2 4 2 7 3" xfId="19439" xr:uid="{B4A81CD0-37CF-4188-9A6E-DCB8421196E6}"/>
    <cellStyle name="Normal 4 2 2 4 2 7 4" xfId="11010" xr:uid="{6C95E47C-0427-4FA7-AB08-A02B8A57B458}"/>
    <cellStyle name="Normal 4 2 2 4 2 7 5" xfId="27868" xr:uid="{FEA7645D-FE89-4F8F-A976-A229639C38D1}"/>
    <cellStyle name="Normal 4 2 2 4 2 8" xfId="4728" xr:uid="{00000000-0005-0000-0000-0000BA120000}"/>
    <cellStyle name="Normal 4 2 2 4 2 8 2" xfId="21592" xr:uid="{F6E07895-2C44-40CA-9118-92E21F7D0609}"/>
    <cellStyle name="Normal 4 2 2 4 2 8 3" xfId="13163" xr:uid="{887F3A37-58EE-41B4-8D86-635EC22FA1D8}"/>
    <cellStyle name="Normal 4 2 2 4 2 8 4" xfId="30020" xr:uid="{12AD1F86-2724-4C40-9E7C-4132137B8EBE}"/>
    <cellStyle name="Normal 4 2 2 4 2 9" xfId="17374" xr:uid="{DF6C9BA9-1161-42D1-A452-71EF74EE569D}"/>
    <cellStyle name="Normal 4 2 2 4 3" xfId="350" xr:uid="{00000000-0005-0000-0000-0000BB120000}"/>
    <cellStyle name="Normal 4 2 2 4 3 10" xfId="25805" xr:uid="{534A9655-D8D0-4290-A972-6AE4E45E4B81}"/>
    <cellStyle name="Normal 4 2 2 4 3 2" xfId="828" xr:uid="{00000000-0005-0000-0000-0000BC120000}"/>
    <cellStyle name="Normal 4 2 2 4 3 2 2" xfId="3065" xr:uid="{00000000-0005-0000-0000-0000BD120000}"/>
    <cellStyle name="Normal 4 2 2 4 3 2 2 2" xfId="7288" xr:uid="{00000000-0005-0000-0000-0000BE120000}"/>
    <cellStyle name="Normal 4 2 2 4 3 2 2 2 2" xfId="24152" xr:uid="{E7CC4F93-8E75-4A7A-8367-E2ECCD17D6CB}"/>
    <cellStyle name="Normal 4 2 2 4 3 2 2 2 3" xfId="15723" xr:uid="{271AF28D-B539-4087-A3BE-D4C0AEA89CFC}"/>
    <cellStyle name="Normal 4 2 2 4 3 2 2 2 4" xfId="32580" xr:uid="{86AA2CE9-1C7E-4863-87AB-B3805DD9042A}"/>
    <cellStyle name="Normal 4 2 2 4 3 2 2 3" xfId="19934" xr:uid="{CA199757-C8F3-46F2-974F-0EA8A10D4388}"/>
    <cellStyle name="Normal 4 2 2 4 3 2 2 4" xfId="11505" xr:uid="{30B844E5-0F7A-4E1B-9DA6-BD3CC687D2F7}"/>
    <cellStyle name="Normal 4 2 2 4 3 2 2 5" xfId="28363" xr:uid="{BDC28979-7892-4496-A12B-166B6591F243}"/>
    <cellStyle name="Normal 4 2 2 4 3 2 3" xfId="5143" xr:uid="{00000000-0005-0000-0000-0000BF120000}"/>
    <cellStyle name="Normal 4 2 2 4 3 2 3 2" xfId="22007" xr:uid="{FA8B7BD7-7D07-408F-B94A-CAC91B6DA978}"/>
    <cellStyle name="Normal 4 2 2 4 3 2 3 3" xfId="13578" xr:uid="{61F17CDB-AF4B-4A72-8EB2-0AF4E7D54657}"/>
    <cellStyle name="Normal 4 2 2 4 3 2 3 4" xfId="30435" xr:uid="{24CAA55C-D998-4C2C-88BB-54F494F2FFF5}"/>
    <cellStyle name="Normal 4 2 2 4 3 2 4" xfId="17789" xr:uid="{428F4977-41CE-4132-8BC6-8C0D5EA1C37D}"/>
    <cellStyle name="Normal 4 2 2 4 3 2 5" xfId="9360" xr:uid="{1311FA94-FAA0-4055-BFEA-8A2EB0A479BF}"/>
    <cellStyle name="Normal 4 2 2 4 3 2 6" xfId="26218" xr:uid="{DF7786BB-FB97-40E1-9E2A-54EA015E4D5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2 2 2" xfId="24565" xr:uid="{0C0D541B-16F1-48BD-BC3D-A0F2C402B1A8}"/>
    <cellStyle name="Normal 4 2 2 4 3 3 2 2 3" xfId="16136" xr:uid="{4C7076EE-9205-4C02-8FB5-6879278A6921}"/>
    <cellStyle name="Normal 4 2 2 4 3 3 2 2 4" xfId="32993" xr:uid="{0AC2B4D9-456A-451B-86AD-05ECD6C32B21}"/>
    <cellStyle name="Normal 4 2 2 4 3 3 2 3" xfId="20347" xr:uid="{591B6D58-D395-4623-A33C-E7AA8A7101A5}"/>
    <cellStyle name="Normal 4 2 2 4 3 3 2 4" xfId="11918" xr:uid="{989D36D2-27D8-4667-85E2-7A1934832A9E}"/>
    <cellStyle name="Normal 4 2 2 4 3 3 2 5" xfId="28776" xr:uid="{AB5711DA-00F3-484E-9363-F582050CCF00}"/>
    <cellStyle name="Normal 4 2 2 4 3 3 3" xfId="5556" xr:uid="{00000000-0005-0000-0000-0000C3120000}"/>
    <cellStyle name="Normal 4 2 2 4 3 3 3 2" xfId="22420" xr:uid="{06D353A8-71DE-417D-ACE7-2BB60014C092}"/>
    <cellStyle name="Normal 4 2 2 4 3 3 3 3" xfId="13991" xr:uid="{B063F61E-CEC0-4E27-B798-DAFBD2A305A2}"/>
    <cellStyle name="Normal 4 2 2 4 3 3 3 4" xfId="30848" xr:uid="{1508E40C-0CEC-4134-AEDD-CA4530BD2A3F}"/>
    <cellStyle name="Normal 4 2 2 4 3 3 4" xfId="18202" xr:uid="{5608FBB0-F5D4-46F0-BD18-5AD4DD83D4C6}"/>
    <cellStyle name="Normal 4 2 2 4 3 3 5" xfId="9773" xr:uid="{B9CB08BB-E482-4CD5-A963-AED5D6025203}"/>
    <cellStyle name="Normal 4 2 2 4 3 3 6" xfId="26631" xr:uid="{E3F9A5EF-3699-4228-8126-528DD3027309}"/>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2 2 2" xfId="24978" xr:uid="{735F7AEC-487F-474E-8E0B-17F9CC00C798}"/>
    <cellStyle name="Normal 4 2 2 4 3 4 2 2 3" xfId="16549" xr:uid="{12801EEF-42F2-4AD0-924E-B9E55CE57E57}"/>
    <cellStyle name="Normal 4 2 2 4 3 4 2 2 4" xfId="33406" xr:uid="{37994244-67A6-4CCF-99EB-429B28F1C465}"/>
    <cellStyle name="Normal 4 2 2 4 3 4 2 3" xfId="20760" xr:uid="{4642B439-40F7-4C52-893F-BC1AEE79C78D}"/>
    <cellStyle name="Normal 4 2 2 4 3 4 2 4" xfId="12331" xr:uid="{8E2CE634-99BB-4F63-B53F-5FECD4130A8B}"/>
    <cellStyle name="Normal 4 2 2 4 3 4 2 5" xfId="29189" xr:uid="{D5D35FB1-FDAC-417E-AA11-DC95F1F7FBB7}"/>
    <cellStyle name="Normal 4 2 2 4 3 4 3" xfId="5969" xr:uid="{00000000-0005-0000-0000-0000C7120000}"/>
    <cellStyle name="Normal 4 2 2 4 3 4 3 2" xfId="22833" xr:uid="{48F1D916-AF5B-4371-BFEE-FF3E16454FE6}"/>
    <cellStyle name="Normal 4 2 2 4 3 4 3 3" xfId="14404" xr:uid="{F4EC7624-65A5-442A-8068-3E2C812D4C21}"/>
    <cellStyle name="Normal 4 2 2 4 3 4 3 4" xfId="31261" xr:uid="{F96A7FEE-031F-4507-9C17-8349C60CC4DC}"/>
    <cellStyle name="Normal 4 2 2 4 3 4 4" xfId="18615" xr:uid="{16C72DF7-ACAC-4D29-A999-8FD1F2FE6255}"/>
    <cellStyle name="Normal 4 2 2 4 3 4 5" xfId="10186" xr:uid="{F31D026A-BA1B-4475-8BFF-9E51CBCA4ED6}"/>
    <cellStyle name="Normal 4 2 2 4 3 4 6" xfId="27044" xr:uid="{BCA10DC6-F399-45B6-B479-6A21114D048B}"/>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2 2 2" xfId="25391" xr:uid="{C9FEC61C-DF8C-49BB-930A-756355C0989F}"/>
    <cellStyle name="Normal 4 2 2 4 3 5 2 2 3" xfId="16962" xr:uid="{6CD0AE33-976D-4830-A9EB-23EA444E5FB2}"/>
    <cellStyle name="Normal 4 2 2 4 3 5 2 2 4" xfId="33819" xr:uid="{7C8D88DA-AC79-4FC6-963B-46E95AB5AD83}"/>
    <cellStyle name="Normal 4 2 2 4 3 5 2 3" xfId="21173" xr:uid="{5891E016-D4A0-4B6E-A42D-E52AE300CFF4}"/>
    <cellStyle name="Normal 4 2 2 4 3 5 2 4" xfId="12744" xr:uid="{440AF699-969D-4578-B7CE-E864F766CC5A}"/>
    <cellStyle name="Normal 4 2 2 4 3 5 2 5" xfId="29602" xr:uid="{695E0708-6F75-4DE8-AE0B-985530538C1A}"/>
    <cellStyle name="Normal 4 2 2 4 3 5 3" xfId="6382" xr:uid="{00000000-0005-0000-0000-0000CB120000}"/>
    <cellStyle name="Normal 4 2 2 4 3 5 3 2" xfId="23246" xr:uid="{225821D4-7AB6-4F03-B33D-60098E7D88B8}"/>
    <cellStyle name="Normal 4 2 2 4 3 5 3 3" xfId="14817" xr:uid="{E0890C4C-64A7-4B33-89E5-F7CFD787EDF1}"/>
    <cellStyle name="Normal 4 2 2 4 3 5 3 4" xfId="31674" xr:uid="{E93CF32C-ECC0-49A2-8F3B-20528AC00725}"/>
    <cellStyle name="Normal 4 2 2 4 3 5 4" xfId="19028" xr:uid="{8C553713-85F6-4C75-A2E6-C4DE849B96A8}"/>
    <cellStyle name="Normal 4 2 2 4 3 5 5" xfId="10599" xr:uid="{D03AAB7C-2A0B-477D-A0B2-77E5728AFF4D}"/>
    <cellStyle name="Normal 4 2 2 4 3 5 6" xfId="27457" xr:uid="{27FF49E7-23A5-4B2B-A468-60A094254697}"/>
    <cellStyle name="Normal 4 2 2 4 3 6" xfId="2511" xr:uid="{00000000-0005-0000-0000-0000CC120000}"/>
    <cellStyle name="Normal 4 2 2 4 3 6 2" xfId="6795" xr:uid="{00000000-0005-0000-0000-0000CD120000}"/>
    <cellStyle name="Normal 4 2 2 4 3 6 2 2" xfId="23659" xr:uid="{18539778-EE42-43FB-A7DD-BE23FD4FB870}"/>
    <cellStyle name="Normal 4 2 2 4 3 6 2 3" xfId="15230" xr:uid="{AFDF50D5-494E-47A6-A507-5D616B44C3A4}"/>
    <cellStyle name="Normal 4 2 2 4 3 6 2 4" xfId="32087" xr:uid="{6F597543-9AC6-483B-BDBA-4843601BF886}"/>
    <cellStyle name="Normal 4 2 2 4 3 6 3" xfId="19441" xr:uid="{32494FFC-7023-4DF4-BDD2-6C58A2C4055D}"/>
    <cellStyle name="Normal 4 2 2 4 3 6 4" xfId="11012" xr:uid="{AC3908D6-7390-498D-8305-548DA351A500}"/>
    <cellStyle name="Normal 4 2 2 4 3 6 5" xfId="27870" xr:uid="{FD66B9D0-D623-4CCA-B55F-89B53CD209C1}"/>
    <cellStyle name="Normal 4 2 2 4 3 7" xfId="4730" xr:uid="{00000000-0005-0000-0000-0000CE120000}"/>
    <cellStyle name="Normal 4 2 2 4 3 7 2" xfId="21594" xr:uid="{972CC2E2-C6DE-4353-B986-C00F07C0A7C8}"/>
    <cellStyle name="Normal 4 2 2 4 3 7 3" xfId="13165" xr:uid="{66597D30-FB39-4310-AB06-F8DEF211E49F}"/>
    <cellStyle name="Normal 4 2 2 4 3 7 4" xfId="30022" xr:uid="{9E7669C3-AAA4-4473-91EC-DD15F74FE419}"/>
    <cellStyle name="Normal 4 2 2 4 3 8" xfId="17376" xr:uid="{0D35D6BE-8FB7-4B78-8EF4-08810A53FEFA}"/>
    <cellStyle name="Normal 4 2 2 4 3 9" xfId="8947" xr:uid="{8F869500-FC11-4E9C-A6CE-6D2D628656E7}"/>
    <cellStyle name="Normal 4 2 2 4 4" xfId="825" xr:uid="{00000000-0005-0000-0000-0000CF120000}"/>
    <cellStyle name="Normal 4 2 2 4 4 2" xfId="3062" xr:uid="{00000000-0005-0000-0000-0000D0120000}"/>
    <cellStyle name="Normal 4 2 2 4 4 2 2" xfId="7285" xr:uid="{00000000-0005-0000-0000-0000D1120000}"/>
    <cellStyle name="Normal 4 2 2 4 4 2 2 2" xfId="24149" xr:uid="{90552436-9630-4208-8392-C707B2AA684D}"/>
    <cellStyle name="Normal 4 2 2 4 4 2 2 3" xfId="15720" xr:uid="{F6F644FC-996E-480F-B3C2-392559CC9D11}"/>
    <cellStyle name="Normal 4 2 2 4 4 2 2 4" xfId="32577" xr:uid="{BF86DF3B-2C70-42CA-B449-85C9447511A3}"/>
    <cellStyle name="Normal 4 2 2 4 4 2 3" xfId="19931" xr:uid="{CE4DF97F-9638-4B40-8961-BA55ADF1730A}"/>
    <cellStyle name="Normal 4 2 2 4 4 2 4" xfId="11502" xr:uid="{A6804628-2D94-4EB4-99AA-58EE0A0896B1}"/>
    <cellStyle name="Normal 4 2 2 4 4 2 5" xfId="28360" xr:uid="{C626069B-8DBD-4465-9EC7-2B591A6BF321}"/>
    <cellStyle name="Normal 4 2 2 4 4 3" xfId="5140" xr:uid="{00000000-0005-0000-0000-0000D2120000}"/>
    <cellStyle name="Normal 4 2 2 4 4 3 2" xfId="22004" xr:uid="{BA184010-D481-474E-ACFE-B075E4EA887E}"/>
    <cellStyle name="Normal 4 2 2 4 4 3 3" xfId="13575" xr:uid="{6043EA7E-ECE3-4828-8CFE-5BF9E3A5B2CD}"/>
    <cellStyle name="Normal 4 2 2 4 4 3 4" xfId="30432" xr:uid="{C3D36363-E9E0-40D3-B83E-BBB02D3E9A26}"/>
    <cellStyle name="Normal 4 2 2 4 4 4" xfId="17786" xr:uid="{A827517A-75A3-480C-AB5C-2BC1A4F28293}"/>
    <cellStyle name="Normal 4 2 2 4 4 5" xfId="9357" xr:uid="{EED2D06E-ADF9-4B84-870A-42F3C26AED79}"/>
    <cellStyle name="Normal 4 2 2 4 4 6" xfId="26215" xr:uid="{AB98C128-827C-4096-A1EA-F875FAE29E23}"/>
    <cellStyle name="Normal 4 2 2 4 5" xfId="1245" xr:uid="{00000000-0005-0000-0000-0000D3120000}"/>
    <cellStyle name="Normal 4 2 2 4 5 2" xfId="3475" xr:uid="{00000000-0005-0000-0000-0000D4120000}"/>
    <cellStyle name="Normal 4 2 2 4 5 2 2" xfId="7698" xr:uid="{00000000-0005-0000-0000-0000D5120000}"/>
    <cellStyle name="Normal 4 2 2 4 5 2 2 2" xfId="24562" xr:uid="{11D6672F-3547-4BCF-A5B4-78D9B0479DF7}"/>
    <cellStyle name="Normal 4 2 2 4 5 2 2 3" xfId="16133" xr:uid="{F231E460-9106-45CC-89CC-3A07342AB48A}"/>
    <cellStyle name="Normal 4 2 2 4 5 2 2 4" xfId="32990" xr:uid="{7FD7E889-9DB2-4974-9216-7B0B6F446354}"/>
    <cellStyle name="Normal 4 2 2 4 5 2 3" xfId="20344" xr:uid="{614D7115-FD34-4CEF-88A1-AC4BB54B571D}"/>
    <cellStyle name="Normal 4 2 2 4 5 2 4" xfId="11915" xr:uid="{C51EBB75-F9F7-4CCB-8D93-0F0FD4F8EECF}"/>
    <cellStyle name="Normal 4 2 2 4 5 2 5" xfId="28773" xr:uid="{02445AD4-3148-45DC-95D8-059412DB93C4}"/>
    <cellStyle name="Normal 4 2 2 4 5 3" xfId="5553" xr:uid="{00000000-0005-0000-0000-0000D6120000}"/>
    <cellStyle name="Normal 4 2 2 4 5 3 2" xfId="22417" xr:uid="{DB13E633-8239-4A50-84B9-A0FD35E88A07}"/>
    <cellStyle name="Normal 4 2 2 4 5 3 3" xfId="13988" xr:uid="{55572429-C77E-49F0-88BB-9E7FF425231F}"/>
    <cellStyle name="Normal 4 2 2 4 5 3 4" xfId="30845" xr:uid="{B3F6FA57-E0C3-43CD-B873-A37D55752862}"/>
    <cellStyle name="Normal 4 2 2 4 5 4" xfId="18199" xr:uid="{35E1A0DA-E0AF-4321-9965-5C31FAA58121}"/>
    <cellStyle name="Normal 4 2 2 4 5 5" xfId="9770" xr:uid="{07A56C8A-5053-458B-B001-A3DBEAF4A87C}"/>
    <cellStyle name="Normal 4 2 2 4 5 6" xfId="26628" xr:uid="{B38C348E-F5F8-4827-932D-1995848F0156}"/>
    <cellStyle name="Normal 4 2 2 4 6" xfId="1658" xr:uid="{00000000-0005-0000-0000-0000D7120000}"/>
    <cellStyle name="Normal 4 2 2 4 6 2" xfId="3888" xr:uid="{00000000-0005-0000-0000-0000D8120000}"/>
    <cellStyle name="Normal 4 2 2 4 6 2 2" xfId="8111" xr:uid="{00000000-0005-0000-0000-0000D9120000}"/>
    <cellStyle name="Normal 4 2 2 4 6 2 2 2" xfId="24975" xr:uid="{5C8FF6B3-6203-4B74-9611-AFEC77AB95B6}"/>
    <cellStyle name="Normal 4 2 2 4 6 2 2 3" xfId="16546" xr:uid="{268C1136-58FD-48B1-9462-8CEAD563D568}"/>
    <cellStyle name="Normal 4 2 2 4 6 2 2 4" xfId="33403" xr:uid="{AD295519-5BB7-49F1-9FB9-33CFF93753C8}"/>
    <cellStyle name="Normal 4 2 2 4 6 2 3" xfId="20757" xr:uid="{0F8085DE-11ED-42AF-9123-86745EA383C8}"/>
    <cellStyle name="Normal 4 2 2 4 6 2 4" xfId="12328" xr:uid="{5A0A2BAD-E518-45C6-83D0-D13000AEF0A3}"/>
    <cellStyle name="Normal 4 2 2 4 6 2 5" xfId="29186" xr:uid="{299F67C4-8D9B-44E6-88EF-C8CAF2F2C2B2}"/>
    <cellStyle name="Normal 4 2 2 4 6 3" xfId="5966" xr:uid="{00000000-0005-0000-0000-0000DA120000}"/>
    <cellStyle name="Normal 4 2 2 4 6 3 2" xfId="22830" xr:uid="{2D0CC955-F686-4291-AE2A-BB1FE21A61AD}"/>
    <cellStyle name="Normal 4 2 2 4 6 3 3" xfId="14401" xr:uid="{4F09B308-0BC7-4744-9919-EADDD1FE870B}"/>
    <cellStyle name="Normal 4 2 2 4 6 3 4" xfId="31258" xr:uid="{0C58B86C-449F-4CAA-87FF-3A8012883060}"/>
    <cellStyle name="Normal 4 2 2 4 6 4" xfId="18612" xr:uid="{88DF6C90-E66B-41DC-85BE-5495BBB5D375}"/>
    <cellStyle name="Normal 4 2 2 4 6 5" xfId="10183" xr:uid="{8A7FCD62-2001-45B6-8011-E75EEB504BC7}"/>
    <cellStyle name="Normal 4 2 2 4 6 6" xfId="27041" xr:uid="{4AAFD528-0595-4AC8-BA89-403BBCDE630B}"/>
    <cellStyle name="Normal 4 2 2 4 7" xfId="2072" xr:uid="{00000000-0005-0000-0000-0000DB120000}"/>
    <cellStyle name="Normal 4 2 2 4 7 2" xfId="4301" xr:uid="{00000000-0005-0000-0000-0000DC120000}"/>
    <cellStyle name="Normal 4 2 2 4 7 2 2" xfId="8524" xr:uid="{00000000-0005-0000-0000-0000DD120000}"/>
    <cellStyle name="Normal 4 2 2 4 7 2 2 2" xfId="25388" xr:uid="{359B10AE-46C0-4718-A93F-F39CFCB57BD1}"/>
    <cellStyle name="Normal 4 2 2 4 7 2 2 3" xfId="16959" xr:uid="{546E72F1-A7B3-4657-8F4A-C6A99CA92EF5}"/>
    <cellStyle name="Normal 4 2 2 4 7 2 2 4" xfId="33816" xr:uid="{9BC4FB6A-9CEC-42BF-8FF2-A531A0D1CBE5}"/>
    <cellStyle name="Normal 4 2 2 4 7 2 3" xfId="21170" xr:uid="{18EC15AC-EBF1-4A46-BBDC-DC495A427F49}"/>
    <cellStyle name="Normal 4 2 2 4 7 2 4" xfId="12741" xr:uid="{830E208A-9CC3-4BFA-8E3E-70A0EDCE3FFE}"/>
    <cellStyle name="Normal 4 2 2 4 7 2 5" xfId="29599" xr:uid="{D4310266-A571-431B-B5C5-73436CADC8EF}"/>
    <cellStyle name="Normal 4 2 2 4 7 3" xfId="6379" xr:uid="{00000000-0005-0000-0000-0000DE120000}"/>
    <cellStyle name="Normal 4 2 2 4 7 3 2" xfId="23243" xr:uid="{6102041B-A4B0-493E-8E04-9DFF62981DA8}"/>
    <cellStyle name="Normal 4 2 2 4 7 3 3" xfId="14814" xr:uid="{94FFD354-2A3B-43CC-8372-242872327397}"/>
    <cellStyle name="Normal 4 2 2 4 7 3 4" xfId="31671" xr:uid="{2A5AF415-46D0-4615-9F77-817467D2980D}"/>
    <cellStyle name="Normal 4 2 2 4 7 4" xfId="19025" xr:uid="{5661BDD9-673A-417C-B54E-E7638486C3E8}"/>
    <cellStyle name="Normal 4 2 2 4 7 5" xfId="10596" xr:uid="{BD6C76AD-FA9B-447A-95D3-936DCD780543}"/>
    <cellStyle name="Normal 4 2 2 4 7 6" xfId="27454" xr:uid="{5F8A15A6-835A-4FEF-8FA4-06CDD137F5EE}"/>
    <cellStyle name="Normal 4 2 2 4 8" xfId="2508" xr:uid="{00000000-0005-0000-0000-0000DF120000}"/>
    <cellStyle name="Normal 4 2 2 4 8 2" xfId="6792" xr:uid="{00000000-0005-0000-0000-0000E0120000}"/>
    <cellStyle name="Normal 4 2 2 4 8 2 2" xfId="23656" xr:uid="{F89C378A-466A-41E1-A28B-1D12265FC0C6}"/>
    <cellStyle name="Normal 4 2 2 4 8 2 3" xfId="15227" xr:uid="{9E87F4BB-C506-4F7A-97B6-7DCF88BA7950}"/>
    <cellStyle name="Normal 4 2 2 4 8 2 4" xfId="32084" xr:uid="{E919579D-6C3D-4A6B-B618-701DA33BEA48}"/>
    <cellStyle name="Normal 4 2 2 4 8 3" xfId="19438" xr:uid="{3D1AB53A-2A68-4D13-97E0-AFD020C08829}"/>
    <cellStyle name="Normal 4 2 2 4 8 4" xfId="11009" xr:uid="{931BEBB7-4251-4E9D-9765-C36D275E83B4}"/>
    <cellStyle name="Normal 4 2 2 4 8 5" xfId="27867" xr:uid="{DBD85899-C098-4A8A-B4DC-2381C452821B}"/>
    <cellStyle name="Normal 4 2 2 4 9" xfId="4727" xr:uid="{00000000-0005-0000-0000-0000E1120000}"/>
    <cellStyle name="Normal 4 2 2 4 9 2" xfId="21591" xr:uid="{418E4D42-B885-439E-9429-3431B1ED46A0}"/>
    <cellStyle name="Normal 4 2 2 4 9 3" xfId="13162" xr:uid="{90B914D5-BF91-46D8-9773-A946C507328D}"/>
    <cellStyle name="Normal 4 2 2 4 9 4" xfId="30019" xr:uid="{1A3FAE2A-57C2-4A20-A6DF-C881A48ECD88}"/>
    <cellStyle name="Normal 4 2 2 5" xfId="351" xr:uid="{00000000-0005-0000-0000-0000E2120000}"/>
    <cellStyle name="Normal 4 2 2 5 10" xfId="8948" xr:uid="{451173FC-A464-4055-8533-4AA0F92008C7}"/>
    <cellStyle name="Normal 4 2 2 5 11" xfId="25806" xr:uid="{97CE4689-1686-4A84-A65E-AD08388117AC}"/>
    <cellStyle name="Normal 4 2 2 5 2" xfId="352" xr:uid="{00000000-0005-0000-0000-0000E3120000}"/>
    <cellStyle name="Normal 4 2 2 5 2 10" xfId="25807" xr:uid="{962AD65D-1B5E-49F0-BF90-4441A955FC3C}"/>
    <cellStyle name="Normal 4 2 2 5 2 2" xfId="830" xr:uid="{00000000-0005-0000-0000-0000E4120000}"/>
    <cellStyle name="Normal 4 2 2 5 2 2 2" xfId="3067" xr:uid="{00000000-0005-0000-0000-0000E5120000}"/>
    <cellStyle name="Normal 4 2 2 5 2 2 2 2" xfId="7290" xr:uid="{00000000-0005-0000-0000-0000E6120000}"/>
    <cellStyle name="Normal 4 2 2 5 2 2 2 2 2" xfId="24154" xr:uid="{EE939604-7B2E-49C8-ADB8-85A2BCEC1AE5}"/>
    <cellStyle name="Normal 4 2 2 5 2 2 2 2 3" xfId="15725" xr:uid="{5CAC2E1D-6A37-4D9C-A2CF-3577B787E9B7}"/>
    <cellStyle name="Normal 4 2 2 5 2 2 2 2 4" xfId="32582" xr:uid="{61B7CB00-B365-4DA8-BA43-9FF14824B4CD}"/>
    <cellStyle name="Normal 4 2 2 5 2 2 2 3" xfId="19936" xr:uid="{9664FD3F-8D76-4453-8AFE-63F21B58DD19}"/>
    <cellStyle name="Normal 4 2 2 5 2 2 2 4" xfId="11507" xr:uid="{CFBF78A3-5AAF-44F2-A857-F407A30C514F}"/>
    <cellStyle name="Normal 4 2 2 5 2 2 2 5" xfId="28365" xr:uid="{566758E4-8950-42ED-A9C3-5DAB1F1FEB28}"/>
    <cellStyle name="Normal 4 2 2 5 2 2 3" xfId="5145" xr:uid="{00000000-0005-0000-0000-0000E7120000}"/>
    <cellStyle name="Normal 4 2 2 5 2 2 3 2" xfId="22009" xr:uid="{233DD04D-4A68-4F2E-A17F-028C1C1839B1}"/>
    <cellStyle name="Normal 4 2 2 5 2 2 3 3" xfId="13580" xr:uid="{D159D27D-347D-42CF-BE0C-14D4396795A3}"/>
    <cellStyle name="Normal 4 2 2 5 2 2 3 4" xfId="30437" xr:uid="{1A8A4B07-E4F3-45F2-8816-7F4688D1F8BC}"/>
    <cellStyle name="Normal 4 2 2 5 2 2 4" xfId="17791" xr:uid="{863BAC45-6BE3-4996-994B-B61B7545BBC3}"/>
    <cellStyle name="Normal 4 2 2 5 2 2 5" xfId="9362" xr:uid="{8174427E-6549-4805-BD71-02AC763DFE1A}"/>
    <cellStyle name="Normal 4 2 2 5 2 2 6" xfId="26220" xr:uid="{9AB6101B-5412-469F-8485-41C16A54A6F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2 2 2" xfId="24567" xr:uid="{F021FC82-A5A7-4E01-8ADE-8F85D1A7CBC2}"/>
    <cellStyle name="Normal 4 2 2 5 2 3 2 2 3" xfId="16138" xr:uid="{1B352C19-48A6-4D05-9A26-D0355B5FD645}"/>
    <cellStyle name="Normal 4 2 2 5 2 3 2 2 4" xfId="32995" xr:uid="{52F97DD2-ED9D-4ED2-8598-87A4BFBB8038}"/>
    <cellStyle name="Normal 4 2 2 5 2 3 2 3" xfId="20349" xr:uid="{3E706E20-C881-4FCA-BEA7-CC36DADAC140}"/>
    <cellStyle name="Normal 4 2 2 5 2 3 2 4" xfId="11920" xr:uid="{3CF9048E-53F4-4ADD-9278-E3B815E22DDE}"/>
    <cellStyle name="Normal 4 2 2 5 2 3 2 5" xfId="28778" xr:uid="{ABC86DC0-179F-4764-8AAA-2C399E3B000C}"/>
    <cellStyle name="Normal 4 2 2 5 2 3 3" xfId="5558" xr:uid="{00000000-0005-0000-0000-0000EB120000}"/>
    <cellStyle name="Normal 4 2 2 5 2 3 3 2" xfId="22422" xr:uid="{0503E40F-ADE8-48A3-8ACB-D027FE73F5EF}"/>
    <cellStyle name="Normal 4 2 2 5 2 3 3 3" xfId="13993" xr:uid="{09324340-EF67-400E-A5FC-6900C6AF1225}"/>
    <cellStyle name="Normal 4 2 2 5 2 3 3 4" xfId="30850" xr:uid="{50494A07-77EC-4664-A926-42FC90E4A9FC}"/>
    <cellStyle name="Normal 4 2 2 5 2 3 4" xfId="18204" xr:uid="{3116546C-5641-4A53-A664-986A1268F086}"/>
    <cellStyle name="Normal 4 2 2 5 2 3 5" xfId="9775" xr:uid="{A3498A3B-20B2-4E99-9886-8E0621B1D20F}"/>
    <cellStyle name="Normal 4 2 2 5 2 3 6" xfId="26633" xr:uid="{C1326DA4-429C-4284-85A7-2DE9408BF671}"/>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2 2 2" xfId="24980" xr:uid="{56738A0C-993F-44BA-A163-CDDA61133051}"/>
    <cellStyle name="Normal 4 2 2 5 2 4 2 2 3" xfId="16551" xr:uid="{332D6474-62DC-4E01-9A1D-6F787B4F687F}"/>
    <cellStyle name="Normal 4 2 2 5 2 4 2 2 4" xfId="33408" xr:uid="{13F654CC-9BA4-4F38-ACBF-C66747462465}"/>
    <cellStyle name="Normal 4 2 2 5 2 4 2 3" xfId="20762" xr:uid="{3DD4B4AF-8626-43CF-BAF7-998A253CEB92}"/>
    <cellStyle name="Normal 4 2 2 5 2 4 2 4" xfId="12333" xr:uid="{95B99BB5-2113-4801-B94E-8095EAAA55FF}"/>
    <cellStyle name="Normal 4 2 2 5 2 4 2 5" xfId="29191" xr:uid="{405AE405-B302-4A11-9F79-8AB46DFE0413}"/>
    <cellStyle name="Normal 4 2 2 5 2 4 3" xfId="5971" xr:uid="{00000000-0005-0000-0000-0000EF120000}"/>
    <cellStyle name="Normal 4 2 2 5 2 4 3 2" xfId="22835" xr:uid="{485F31D9-F31B-4F4C-A2D4-A4002EFC8E0B}"/>
    <cellStyle name="Normal 4 2 2 5 2 4 3 3" xfId="14406" xr:uid="{0E06D188-CB60-4EDB-96FA-C0828031C5E9}"/>
    <cellStyle name="Normal 4 2 2 5 2 4 3 4" xfId="31263" xr:uid="{B4A046CF-28ED-417F-A768-24C3EEE9D72C}"/>
    <cellStyle name="Normal 4 2 2 5 2 4 4" xfId="18617" xr:uid="{634930D8-AB0B-4740-A95E-37E5A22D3D49}"/>
    <cellStyle name="Normal 4 2 2 5 2 4 5" xfId="10188" xr:uid="{83DE526C-5F4E-48A1-85F1-C9277F8B051A}"/>
    <cellStyle name="Normal 4 2 2 5 2 4 6" xfId="27046" xr:uid="{A5786E61-0D9A-4881-8574-4CAE002FE21A}"/>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2 2 2" xfId="25393" xr:uid="{332AEDBD-FCAE-439E-90B6-63791BCB3711}"/>
    <cellStyle name="Normal 4 2 2 5 2 5 2 2 3" xfId="16964" xr:uid="{98ED571F-A836-441A-A9AB-8D252F07A973}"/>
    <cellStyle name="Normal 4 2 2 5 2 5 2 2 4" xfId="33821" xr:uid="{A6586DA5-B6C1-4E6F-93CB-0EE744C71147}"/>
    <cellStyle name="Normal 4 2 2 5 2 5 2 3" xfId="21175" xr:uid="{F4CBD267-5038-4705-B8E2-123090A7A571}"/>
    <cellStyle name="Normal 4 2 2 5 2 5 2 4" xfId="12746" xr:uid="{AF8F3A9F-B5F7-4C43-9499-6D20EA500F46}"/>
    <cellStyle name="Normal 4 2 2 5 2 5 2 5" xfId="29604" xr:uid="{E65F2C9A-57A4-4BCD-A598-2D37B4C473AA}"/>
    <cellStyle name="Normal 4 2 2 5 2 5 3" xfId="6384" xr:uid="{00000000-0005-0000-0000-0000F3120000}"/>
    <cellStyle name="Normal 4 2 2 5 2 5 3 2" xfId="23248" xr:uid="{414E4E5E-2910-4349-8858-D0F99C64E6A8}"/>
    <cellStyle name="Normal 4 2 2 5 2 5 3 3" xfId="14819" xr:uid="{9D375B11-0089-44DA-A728-705039656EAF}"/>
    <cellStyle name="Normal 4 2 2 5 2 5 3 4" xfId="31676" xr:uid="{D66832BE-D741-412F-9F80-15AEAF51D912}"/>
    <cellStyle name="Normal 4 2 2 5 2 5 4" xfId="19030" xr:uid="{2A20EA7A-D71C-474C-92A0-971E37CFB561}"/>
    <cellStyle name="Normal 4 2 2 5 2 5 5" xfId="10601" xr:uid="{A8082FC2-214E-4925-9DD4-F0ECA8E38A25}"/>
    <cellStyle name="Normal 4 2 2 5 2 5 6" xfId="27459" xr:uid="{C62E8700-0284-4B51-A4B2-814355059023}"/>
    <cellStyle name="Normal 4 2 2 5 2 6" xfId="2513" xr:uid="{00000000-0005-0000-0000-0000F4120000}"/>
    <cellStyle name="Normal 4 2 2 5 2 6 2" xfId="6797" xr:uid="{00000000-0005-0000-0000-0000F5120000}"/>
    <cellStyle name="Normal 4 2 2 5 2 6 2 2" xfId="23661" xr:uid="{C4D673CC-778E-4E4F-B239-924B9D688DD1}"/>
    <cellStyle name="Normal 4 2 2 5 2 6 2 3" xfId="15232" xr:uid="{AEFA5097-9110-480F-A7F9-60717FA1CD0C}"/>
    <cellStyle name="Normal 4 2 2 5 2 6 2 4" xfId="32089" xr:uid="{623F0B6B-DE07-4901-8589-2608DB462713}"/>
    <cellStyle name="Normal 4 2 2 5 2 6 3" xfId="19443" xr:uid="{CBE4C2A5-64C9-496D-9103-B75B1407D1B6}"/>
    <cellStyle name="Normal 4 2 2 5 2 6 4" xfId="11014" xr:uid="{0320F71E-7661-469A-B5E1-BC37ADA61ACC}"/>
    <cellStyle name="Normal 4 2 2 5 2 6 5" xfId="27872" xr:uid="{8CBF750D-E5B0-471F-9E50-2C16B7F94846}"/>
    <cellStyle name="Normal 4 2 2 5 2 7" xfId="4732" xr:uid="{00000000-0005-0000-0000-0000F6120000}"/>
    <cellStyle name="Normal 4 2 2 5 2 7 2" xfId="21596" xr:uid="{A9346D74-C4E2-49C4-95FA-79C510F30659}"/>
    <cellStyle name="Normal 4 2 2 5 2 7 3" xfId="13167" xr:uid="{13BADCB2-3AB9-4BBA-8D53-7B9066484267}"/>
    <cellStyle name="Normal 4 2 2 5 2 7 4" xfId="30024" xr:uid="{400E96FC-981E-4104-8C92-89A58C7492D4}"/>
    <cellStyle name="Normal 4 2 2 5 2 8" xfId="17378" xr:uid="{D60CF5DA-BAE1-4D43-95AA-5F9083E68926}"/>
    <cellStyle name="Normal 4 2 2 5 2 9" xfId="8949" xr:uid="{826B3DD7-7ED1-45FB-98A2-6E217614670F}"/>
    <cellStyle name="Normal 4 2 2 5 3" xfId="829" xr:uid="{00000000-0005-0000-0000-0000F7120000}"/>
    <cellStyle name="Normal 4 2 2 5 3 2" xfId="3066" xr:uid="{00000000-0005-0000-0000-0000F8120000}"/>
    <cellStyle name="Normal 4 2 2 5 3 2 2" xfId="7289" xr:uid="{00000000-0005-0000-0000-0000F9120000}"/>
    <cellStyle name="Normal 4 2 2 5 3 2 2 2" xfId="24153" xr:uid="{34714955-5654-4FC6-8111-F431C476737B}"/>
    <cellStyle name="Normal 4 2 2 5 3 2 2 3" xfId="15724" xr:uid="{A7C54C31-7FE1-414D-99FE-1060580BEAE2}"/>
    <cellStyle name="Normal 4 2 2 5 3 2 2 4" xfId="32581" xr:uid="{9828CBB5-E88D-45F5-A357-76A190C499F9}"/>
    <cellStyle name="Normal 4 2 2 5 3 2 3" xfId="19935" xr:uid="{0D434838-0C5A-45BC-80D4-C812174E5834}"/>
    <cellStyle name="Normal 4 2 2 5 3 2 4" xfId="11506" xr:uid="{287EB94D-742F-47C1-81C0-5433A0E767DB}"/>
    <cellStyle name="Normal 4 2 2 5 3 2 5" xfId="28364" xr:uid="{45279949-2F80-46ED-B57E-8D5B3273FC7C}"/>
    <cellStyle name="Normal 4 2 2 5 3 3" xfId="5144" xr:uid="{00000000-0005-0000-0000-0000FA120000}"/>
    <cellStyle name="Normal 4 2 2 5 3 3 2" xfId="22008" xr:uid="{C6A4DDBC-8F36-4274-8A59-6F41B94660D9}"/>
    <cellStyle name="Normal 4 2 2 5 3 3 3" xfId="13579" xr:uid="{8429385B-D571-42F0-8715-7DBE5E807886}"/>
    <cellStyle name="Normal 4 2 2 5 3 3 4" xfId="30436" xr:uid="{848FF98E-4373-4435-8292-593C95DFAE15}"/>
    <cellStyle name="Normal 4 2 2 5 3 4" xfId="17790" xr:uid="{737BD3C2-8590-4268-B0C8-77E50A708426}"/>
    <cellStyle name="Normal 4 2 2 5 3 5" xfId="9361" xr:uid="{2343776E-4A35-4FBD-BE85-36FC17A5D06A}"/>
    <cellStyle name="Normal 4 2 2 5 3 6" xfId="26219" xr:uid="{0A9AF79F-CADB-46CD-8B18-B6A5E9DE1D1E}"/>
    <cellStyle name="Normal 4 2 2 5 4" xfId="1249" xr:uid="{00000000-0005-0000-0000-0000FB120000}"/>
    <cellStyle name="Normal 4 2 2 5 4 2" xfId="3479" xr:uid="{00000000-0005-0000-0000-0000FC120000}"/>
    <cellStyle name="Normal 4 2 2 5 4 2 2" xfId="7702" xr:uid="{00000000-0005-0000-0000-0000FD120000}"/>
    <cellStyle name="Normal 4 2 2 5 4 2 2 2" xfId="24566" xr:uid="{0787A6BE-2EFF-4330-AD92-87379DBB40CB}"/>
    <cellStyle name="Normal 4 2 2 5 4 2 2 3" xfId="16137" xr:uid="{43FF1E5B-5CA5-4D4E-8564-E19A9F362ED3}"/>
    <cellStyle name="Normal 4 2 2 5 4 2 2 4" xfId="32994" xr:uid="{77EB6186-8585-4342-AE68-02A22BA87DA6}"/>
    <cellStyle name="Normal 4 2 2 5 4 2 3" xfId="20348" xr:uid="{37371C39-8FB0-46FD-A78B-FD57446D7E6F}"/>
    <cellStyle name="Normal 4 2 2 5 4 2 4" xfId="11919" xr:uid="{BD60D2F4-C094-4249-A7B0-579E4D648554}"/>
    <cellStyle name="Normal 4 2 2 5 4 2 5" xfId="28777" xr:uid="{F16D9532-5F78-430D-BCF9-6F677714026E}"/>
    <cellStyle name="Normal 4 2 2 5 4 3" xfId="5557" xr:uid="{00000000-0005-0000-0000-0000FE120000}"/>
    <cellStyle name="Normal 4 2 2 5 4 3 2" xfId="22421" xr:uid="{664AB951-C346-42CA-8EEC-97F2D5006325}"/>
    <cellStyle name="Normal 4 2 2 5 4 3 3" xfId="13992" xr:uid="{021A053A-B00F-40C6-A901-2E86FA04C6D7}"/>
    <cellStyle name="Normal 4 2 2 5 4 3 4" xfId="30849" xr:uid="{C28A38C0-E13B-458D-8907-D1EA75DB5F61}"/>
    <cellStyle name="Normal 4 2 2 5 4 4" xfId="18203" xr:uid="{5E599A1E-A49C-4786-8DA8-456044A8F19A}"/>
    <cellStyle name="Normal 4 2 2 5 4 5" xfId="9774" xr:uid="{3B0F9A7B-C306-4D3F-B758-E7E8BF8E4C51}"/>
    <cellStyle name="Normal 4 2 2 5 4 6" xfId="26632" xr:uid="{37322C84-E3EE-4E8B-AD75-23C906FE7D68}"/>
    <cellStyle name="Normal 4 2 2 5 5" xfId="1662" xr:uid="{00000000-0005-0000-0000-0000FF120000}"/>
    <cellStyle name="Normal 4 2 2 5 5 2" xfId="3892" xr:uid="{00000000-0005-0000-0000-000000130000}"/>
    <cellStyle name="Normal 4 2 2 5 5 2 2" xfId="8115" xr:uid="{00000000-0005-0000-0000-000001130000}"/>
    <cellStyle name="Normal 4 2 2 5 5 2 2 2" xfId="24979" xr:uid="{F082C651-9545-4059-8365-FE96A85513C8}"/>
    <cellStyle name="Normal 4 2 2 5 5 2 2 3" xfId="16550" xr:uid="{5C81758B-3EE5-479C-B797-98D40A089214}"/>
    <cellStyle name="Normal 4 2 2 5 5 2 2 4" xfId="33407" xr:uid="{FA5C1B08-B3A3-4A71-BCC4-3DCF9E4D4B5C}"/>
    <cellStyle name="Normal 4 2 2 5 5 2 3" xfId="20761" xr:uid="{B2C40748-D856-430D-9D72-FECDB7FF83C4}"/>
    <cellStyle name="Normal 4 2 2 5 5 2 4" xfId="12332" xr:uid="{AF2313E1-B20F-4031-97AA-9ECA1654CFDE}"/>
    <cellStyle name="Normal 4 2 2 5 5 2 5" xfId="29190" xr:uid="{8A82EDD6-4369-48C3-8CAB-2903B258E99F}"/>
    <cellStyle name="Normal 4 2 2 5 5 3" xfId="5970" xr:uid="{00000000-0005-0000-0000-000002130000}"/>
    <cellStyle name="Normal 4 2 2 5 5 3 2" xfId="22834" xr:uid="{FC9F5CD7-1648-4E4A-825B-3809CA388F4B}"/>
    <cellStyle name="Normal 4 2 2 5 5 3 3" xfId="14405" xr:uid="{FC044172-05DD-470F-B865-CC9E5E178E92}"/>
    <cellStyle name="Normal 4 2 2 5 5 3 4" xfId="31262" xr:uid="{DE32DBE3-C22E-4FEB-B29B-670A265E8EA2}"/>
    <cellStyle name="Normal 4 2 2 5 5 4" xfId="18616" xr:uid="{EB5CC897-E35F-41E7-ABD5-7C867DFD57BE}"/>
    <cellStyle name="Normal 4 2 2 5 5 5" xfId="10187" xr:uid="{7B4EA9F0-2B63-4E1B-90E1-76669D9E71BE}"/>
    <cellStyle name="Normal 4 2 2 5 5 6" xfId="27045" xr:uid="{E901CBC5-6A66-4032-A2B0-7A8D96B221CB}"/>
    <cellStyle name="Normal 4 2 2 5 6" xfId="2076" xr:uid="{00000000-0005-0000-0000-000003130000}"/>
    <cellStyle name="Normal 4 2 2 5 6 2" xfId="4305" xr:uid="{00000000-0005-0000-0000-000004130000}"/>
    <cellStyle name="Normal 4 2 2 5 6 2 2" xfId="8528" xr:uid="{00000000-0005-0000-0000-000005130000}"/>
    <cellStyle name="Normal 4 2 2 5 6 2 2 2" xfId="25392" xr:uid="{174749EB-6633-43A7-82CF-BFCD87A26FC9}"/>
    <cellStyle name="Normal 4 2 2 5 6 2 2 3" xfId="16963" xr:uid="{816EA10C-D7C4-4630-847D-A9551071E0D1}"/>
    <cellStyle name="Normal 4 2 2 5 6 2 2 4" xfId="33820" xr:uid="{5F05C1D2-23CE-4566-AF74-7B16BBF755BF}"/>
    <cellStyle name="Normal 4 2 2 5 6 2 3" xfId="21174" xr:uid="{EBCDB92D-F16B-4754-B536-040A8B3FFD3B}"/>
    <cellStyle name="Normal 4 2 2 5 6 2 4" xfId="12745" xr:uid="{CAA29993-0D51-49FE-B496-D9A621C1C052}"/>
    <cellStyle name="Normal 4 2 2 5 6 2 5" xfId="29603" xr:uid="{3F19256F-6B31-40AC-BF3A-8F8512921A03}"/>
    <cellStyle name="Normal 4 2 2 5 6 3" xfId="6383" xr:uid="{00000000-0005-0000-0000-000006130000}"/>
    <cellStyle name="Normal 4 2 2 5 6 3 2" xfId="23247" xr:uid="{0E7D275D-9D5B-4CEF-9F23-CBCF130E33A3}"/>
    <cellStyle name="Normal 4 2 2 5 6 3 3" xfId="14818" xr:uid="{4252D64A-29D9-4AE2-A166-473C6B175FF2}"/>
    <cellStyle name="Normal 4 2 2 5 6 3 4" xfId="31675" xr:uid="{7976A91C-4016-44A0-8CE4-64C1044020BB}"/>
    <cellStyle name="Normal 4 2 2 5 6 4" xfId="19029" xr:uid="{892FCBE2-E405-481D-AE88-C774710E58B5}"/>
    <cellStyle name="Normal 4 2 2 5 6 5" xfId="10600" xr:uid="{57D6E46D-EBEE-467A-AE73-E04FAAF9E521}"/>
    <cellStyle name="Normal 4 2 2 5 6 6" xfId="27458" xr:uid="{0CA99BB9-4EFB-4C3F-A815-A428E73069D4}"/>
    <cellStyle name="Normal 4 2 2 5 7" xfId="2512" xr:uid="{00000000-0005-0000-0000-000007130000}"/>
    <cellStyle name="Normal 4 2 2 5 7 2" xfId="6796" xr:uid="{00000000-0005-0000-0000-000008130000}"/>
    <cellStyle name="Normal 4 2 2 5 7 2 2" xfId="23660" xr:uid="{68CCE6A4-2297-4535-B790-704FE329AC30}"/>
    <cellStyle name="Normal 4 2 2 5 7 2 3" xfId="15231" xr:uid="{F82E82C5-002E-4583-870C-2837997C31DF}"/>
    <cellStyle name="Normal 4 2 2 5 7 2 4" xfId="32088" xr:uid="{39090AA7-1C6C-4643-AD2B-F67DF28172EE}"/>
    <cellStyle name="Normal 4 2 2 5 7 3" xfId="19442" xr:uid="{C1176C9F-68FC-46B3-9E40-36EC13EF9A38}"/>
    <cellStyle name="Normal 4 2 2 5 7 4" xfId="11013" xr:uid="{AD0A5A74-76EC-47B2-B9B9-E7F8BF3454B4}"/>
    <cellStyle name="Normal 4 2 2 5 7 5" xfId="27871" xr:uid="{39FEC223-72DE-4B91-8415-FDF19C0DDE80}"/>
    <cellStyle name="Normal 4 2 2 5 8" xfId="4731" xr:uid="{00000000-0005-0000-0000-000009130000}"/>
    <cellStyle name="Normal 4 2 2 5 8 2" xfId="21595" xr:uid="{547500D0-EA63-4358-A57E-7086EA30F5AC}"/>
    <cellStyle name="Normal 4 2 2 5 8 3" xfId="13166" xr:uid="{1C5CCE4E-B2E2-413E-845D-D2836B78468E}"/>
    <cellStyle name="Normal 4 2 2 5 8 4" xfId="30023" xr:uid="{F61D2761-A2B1-4110-ADBD-01D1ACAA539D}"/>
    <cellStyle name="Normal 4 2 2 5 9" xfId="17377" xr:uid="{59872CEC-4A61-4F13-A37C-793966A98603}"/>
    <cellStyle name="Normal 4 2 2 6" xfId="353" xr:uid="{00000000-0005-0000-0000-00000A130000}"/>
    <cellStyle name="Normal 4 2 2 6 10" xfId="25808" xr:uid="{8039287C-2921-464E-A651-99CE642BDE6D}"/>
    <cellStyle name="Normal 4 2 2 6 2" xfId="831" xr:uid="{00000000-0005-0000-0000-00000B130000}"/>
    <cellStyle name="Normal 4 2 2 6 2 2" xfId="3068" xr:uid="{00000000-0005-0000-0000-00000C130000}"/>
    <cellStyle name="Normal 4 2 2 6 2 2 2" xfId="7291" xr:uid="{00000000-0005-0000-0000-00000D130000}"/>
    <cellStyle name="Normal 4 2 2 6 2 2 2 2" xfId="24155" xr:uid="{41318833-B5CA-4856-838D-506FD7A068F6}"/>
    <cellStyle name="Normal 4 2 2 6 2 2 2 3" xfId="15726" xr:uid="{28F87281-902F-42F0-BC63-2DAA9B14BF5C}"/>
    <cellStyle name="Normal 4 2 2 6 2 2 2 4" xfId="32583" xr:uid="{15B21857-308B-40EF-8AE0-147D4DF0C06D}"/>
    <cellStyle name="Normal 4 2 2 6 2 2 3" xfId="19937" xr:uid="{2C0C33F1-D2C6-4309-8C80-83130B0E4B1F}"/>
    <cellStyle name="Normal 4 2 2 6 2 2 4" xfId="11508" xr:uid="{A68D6A8C-34A4-4AB8-9272-E2801C025C22}"/>
    <cellStyle name="Normal 4 2 2 6 2 2 5" xfId="28366" xr:uid="{FAD4DD25-8B10-4BEF-A0E4-9EF3B5A48EA6}"/>
    <cellStyle name="Normal 4 2 2 6 2 3" xfId="5146" xr:uid="{00000000-0005-0000-0000-00000E130000}"/>
    <cellStyle name="Normal 4 2 2 6 2 3 2" xfId="22010" xr:uid="{E0F029FC-90A0-48A3-8EA4-C1792D47A66C}"/>
    <cellStyle name="Normal 4 2 2 6 2 3 3" xfId="13581" xr:uid="{222048B9-82DC-430B-BF8F-1E622E5AEA74}"/>
    <cellStyle name="Normal 4 2 2 6 2 3 4" xfId="30438" xr:uid="{EB000407-A67B-4342-8D11-99671382313D}"/>
    <cellStyle name="Normal 4 2 2 6 2 4" xfId="17792" xr:uid="{4D93AA4C-AD94-4D6E-889C-7067F7154178}"/>
    <cellStyle name="Normal 4 2 2 6 2 5" xfId="9363" xr:uid="{2256ED56-3973-4733-AAB7-581C2092C324}"/>
    <cellStyle name="Normal 4 2 2 6 2 6" xfId="26221" xr:uid="{611EA7DA-54D6-4C76-8B1D-146950F96EA5}"/>
    <cellStyle name="Normal 4 2 2 6 3" xfId="1251" xr:uid="{00000000-0005-0000-0000-00000F130000}"/>
    <cellStyle name="Normal 4 2 2 6 3 2" xfId="3481" xr:uid="{00000000-0005-0000-0000-000010130000}"/>
    <cellStyle name="Normal 4 2 2 6 3 2 2" xfId="7704" xr:uid="{00000000-0005-0000-0000-000011130000}"/>
    <cellStyle name="Normal 4 2 2 6 3 2 2 2" xfId="24568" xr:uid="{D7E9DD7C-C868-442F-9236-9682E8F5D695}"/>
    <cellStyle name="Normal 4 2 2 6 3 2 2 3" xfId="16139" xr:uid="{840013AC-B401-4EB2-999F-6C74ADAAB68F}"/>
    <cellStyle name="Normal 4 2 2 6 3 2 2 4" xfId="32996" xr:uid="{28D64B01-0082-42B2-A3B5-037F15AD1699}"/>
    <cellStyle name="Normal 4 2 2 6 3 2 3" xfId="20350" xr:uid="{70088137-D57C-456E-9769-344E74CAF102}"/>
    <cellStyle name="Normal 4 2 2 6 3 2 4" xfId="11921" xr:uid="{BD98FFB2-9ED1-431C-AFDB-13F9D451E806}"/>
    <cellStyle name="Normal 4 2 2 6 3 2 5" xfId="28779" xr:uid="{283FBE7F-91CA-4DA1-AFE8-A592B8B5EDC3}"/>
    <cellStyle name="Normal 4 2 2 6 3 3" xfId="5559" xr:uid="{00000000-0005-0000-0000-000012130000}"/>
    <cellStyle name="Normal 4 2 2 6 3 3 2" xfId="22423" xr:uid="{AD403DC4-1BDE-466D-8D60-3FACAE741060}"/>
    <cellStyle name="Normal 4 2 2 6 3 3 3" xfId="13994" xr:uid="{FA4FBB0A-1350-4F20-9B53-50B79453891C}"/>
    <cellStyle name="Normal 4 2 2 6 3 3 4" xfId="30851" xr:uid="{5F0A63F4-B09A-4B42-B7C5-0301065BAB48}"/>
    <cellStyle name="Normal 4 2 2 6 3 4" xfId="18205" xr:uid="{D2CFCBBB-892A-4BA9-B0C3-3FAB0F934271}"/>
    <cellStyle name="Normal 4 2 2 6 3 5" xfId="9776" xr:uid="{13D28F04-4121-4952-B885-08EA6D3077F9}"/>
    <cellStyle name="Normal 4 2 2 6 3 6" xfId="26634" xr:uid="{79B17C2D-45E0-4A31-8E54-CD6ADF7DC5D6}"/>
    <cellStyle name="Normal 4 2 2 6 4" xfId="1664" xr:uid="{00000000-0005-0000-0000-000013130000}"/>
    <cellStyle name="Normal 4 2 2 6 4 2" xfId="3894" xr:uid="{00000000-0005-0000-0000-000014130000}"/>
    <cellStyle name="Normal 4 2 2 6 4 2 2" xfId="8117" xr:uid="{00000000-0005-0000-0000-000015130000}"/>
    <cellStyle name="Normal 4 2 2 6 4 2 2 2" xfId="24981" xr:uid="{C7774C99-94F9-42D7-A5CE-E1FF6D69D9F8}"/>
    <cellStyle name="Normal 4 2 2 6 4 2 2 3" xfId="16552" xr:uid="{1B53CE4D-E81D-41E3-A7AA-0BD801742AE5}"/>
    <cellStyle name="Normal 4 2 2 6 4 2 2 4" xfId="33409" xr:uid="{937A3A99-1B02-4E0B-9A36-53B1EFFDC31C}"/>
    <cellStyle name="Normal 4 2 2 6 4 2 3" xfId="20763" xr:uid="{87BC09FA-0C6E-4CB4-9F9A-83C2882EC438}"/>
    <cellStyle name="Normal 4 2 2 6 4 2 4" xfId="12334" xr:uid="{054DBE56-49EB-43BB-B104-5B2F7920091E}"/>
    <cellStyle name="Normal 4 2 2 6 4 2 5" xfId="29192" xr:uid="{62716DDD-97BB-4B6D-9DB6-DC1760BFF0C6}"/>
    <cellStyle name="Normal 4 2 2 6 4 3" xfId="5972" xr:uid="{00000000-0005-0000-0000-000016130000}"/>
    <cellStyle name="Normal 4 2 2 6 4 3 2" xfId="22836" xr:uid="{7AB07C21-2C5F-42FB-A901-58564D0F68D4}"/>
    <cellStyle name="Normal 4 2 2 6 4 3 3" xfId="14407" xr:uid="{D9405197-3132-4E58-B4F4-D1E14E7913B3}"/>
    <cellStyle name="Normal 4 2 2 6 4 3 4" xfId="31264" xr:uid="{77FA6898-B459-4ADD-84A8-E3274785FD48}"/>
    <cellStyle name="Normal 4 2 2 6 4 4" xfId="18618" xr:uid="{6413F1EF-127A-4068-833D-545E53417CEB}"/>
    <cellStyle name="Normal 4 2 2 6 4 5" xfId="10189" xr:uid="{6069D74E-56C5-4343-91C1-11F529D82F5A}"/>
    <cellStyle name="Normal 4 2 2 6 4 6" xfId="27047" xr:uid="{73C3B3E6-309E-46C6-89E5-C1D2F475DC2E}"/>
    <cellStyle name="Normal 4 2 2 6 5" xfId="2078" xr:uid="{00000000-0005-0000-0000-000017130000}"/>
    <cellStyle name="Normal 4 2 2 6 5 2" xfId="4307" xr:uid="{00000000-0005-0000-0000-000018130000}"/>
    <cellStyle name="Normal 4 2 2 6 5 2 2" xfId="8530" xr:uid="{00000000-0005-0000-0000-000019130000}"/>
    <cellStyle name="Normal 4 2 2 6 5 2 2 2" xfId="25394" xr:uid="{59053456-CD81-44DA-AC48-F2C9A8634DC8}"/>
    <cellStyle name="Normal 4 2 2 6 5 2 2 3" xfId="16965" xr:uid="{B7772480-A43C-4064-BE77-7005A1D8C48B}"/>
    <cellStyle name="Normal 4 2 2 6 5 2 2 4" xfId="33822" xr:uid="{CD1DABD9-6FE4-43C5-A588-9D266C244AED}"/>
    <cellStyle name="Normal 4 2 2 6 5 2 3" xfId="21176" xr:uid="{E1028E1A-45D7-4219-BA19-F6CC74958438}"/>
    <cellStyle name="Normal 4 2 2 6 5 2 4" xfId="12747" xr:uid="{9A410638-F7C9-4B82-9A70-F2D09CEF46CD}"/>
    <cellStyle name="Normal 4 2 2 6 5 2 5" xfId="29605" xr:uid="{6DB90B1B-285B-4189-9B6E-648091D3DEB5}"/>
    <cellStyle name="Normal 4 2 2 6 5 3" xfId="6385" xr:uid="{00000000-0005-0000-0000-00001A130000}"/>
    <cellStyle name="Normal 4 2 2 6 5 3 2" xfId="23249" xr:uid="{4221A2BB-BD84-430B-962F-DCB4B91F34BB}"/>
    <cellStyle name="Normal 4 2 2 6 5 3 3" xfId="14820" xr:uid="{6944EC12-E6C2-49CF-9B21-5324C9ED9286}"/>
    <cellStyle name="Normal 4 2 2 6 5 3 4" xfId="31677" xr:uid="{048EB4B3-A553-4C95-9AD7-FB459737F7C1}"/>
    <cellStyle name="Normal 4 2 2 6 5 4" xfId="19031" xr:uid="{1FCD093C-B87E-4746-981B-452E0CFBACC8}"/>
    <cellStyle name="Normal 4 2 2 6 5 5" xfId="10602" xr:uid="{A6616B36-D7CC-4F7F-9809-373593455BA2}"/>
    <cellStyle name="Normal 4 2 2 6 5 6" xfId="27460" xr:uid="{2D350F31-5D86-45D2-BDD0-85B1C50D21AA}"/>
    <cellStyle name="Normal 4 2 2 6 6" xfId="2514" xr:uid="{00000000-0005-0000-0000-00001B130000}"/>
    <cellStyle name="Normal 4 2 2 6 6 2" xfId="6798" xr:uid="{00000000-0005-0000-0000-00001C130000}"/>
    <cellStyle name="Normal 4 2 2 6 6 2 2" xfId="23662" xr:uid="{23AD6363-8ECA-412E-BCB5-5BCCBB25EA3C}"/>
    <cellStyle name="Normal 4 2 2 6 6 2 3" xfId="15233" xr:uid="{8078E7FE-EF2C-4850-A9A2-63D125B73A01}"/>
    <cellStyle name="Normal 4 2 2 6 6 2 4" xfId="32090" xr:uid="{85654C8F-21F8-4447-A747-F8B1CC52E304}"/>
    <cellStyle name="Normal 4 2 2 6 6 3" xfId="19444" xr:uid="{B8BED0D6-A96C-40D3-8F9B-024988C6C3EE}"/>
    <cellStyle name="Normal 4 2 2 6 6 4" xfId="11015" xr:uid="{8A7BF794-1463-4AB3-80FA-F899B2FBAB79}"/>
    <cellStyle name="Normal 4 2 2 6 6 5" xfId="27873" xr:uid="{82AACC0F-6821-48FD-8F55-3A888975C55D}"/>
    <cellStyle name="Normal 4 2 2 6 7" xfId="4733" xr:uid="{00000000-0005-0000-0000-00001D130000}"/>
    <cellStyle name="Normal 4 2 2 6 7 2" xfId="21597" xr:uid="{C7712D9A-3591-484B-BF06-4E0D6BA4E304}"/>
    <cellStyle name="Normal 4 2 2 6 7 3" xfId="13168" xr:uid="{1936AB88-8EE1-4077-9DDE-A8F90491528C}"/>
    <cellStyle name="Normal 4 2 2 6 7 4" xfId="30025" xr:uid="{4818F822-716E-431C-956F-109EBB8D7479}"/>
    <cellStyle name="Normal 4 2 2 6 8" xfId="17379" xr:uid="{54A824B4-364E-465A-8FAA-D3AC44F3BC59}"/>
    <cellStyle name="Normal 4 2 2 6 9" xfId="8950" xr:uid="{F3DD63C8-F9BD-4A13-8E38-5289B7D46F36}"/>
    <cellStyle name="Normal 4 2 2 7" xfId="816" xr:uid="{00000000-0005-0000-0000-00001E130000}"/>
    <cellStyle name="Normal 4 2 2 7 2" xfId="3053" xr:uid="{00000000-0005-0000-0000-00001F130000}"/>
    <cellStyle name="Normal 4 2 2 7 2 2" xfId="7276" xr:uid="{00000000-0005-0000-0000-000020130000}"/>
    <cellStyle name="Normal 4 2 2 7 2 2 2" xfId="24140" xr:uid="{0361C24E-3F70-450C-8579-BD5A784590B7}"/>
    <cellStyle name="Normal 4 2 2 7 2 2 3" xfId="15711" xr:uid="{9505F71A-922B-4F16-A869-E8D8C9AC00D7}"/>
    <cellStyle name="Normal 4 2 2 7 2 2 4" xfId="32568" xr:uid="{4D6A2391-4826-4F09-A6D4-8A9C9B854D13}"/>
    <cellStyle name="Normal 4 2 2 7 2 3" xfId="19922" xr:uid="{2FA5C933-66EF-4049-BF22-393FF7D633C8}"/>
    <cellStyle name="Normal 4 2 2 7 2 4" xfId="11493" xr:uid="{5920FFBC-939B-40DA-9146-0302B57E5726}"/>
    <cellStyle name="Normal 4 2 2 7 2 5" xfId="28351" xr:uid="{40E53381-832F-4019-B886-A19757EBA6FF}"/>
    <cellStyle name="Normal 4 2 2 7 3" xfId="5131" xr:uid="{00000000-0005-0000-0000-000021130000}"/>
    <cellStyle name="Normal 4 2 2 7 3 2" xfId="21995" xr:uid="{052AC9BE-F2B0-4C3A-BA48-E0DE1DD92106}"/>
    <cellStyle name="Normal 4 2 2 7 3 3" xfId="13566" xr:uid="{0BB508F7-C969-4D05-ADF0-ACDA4128D567}"/>
    <cellStyle name="Normal 4 2 2 7 3 4" xfId="30423" xr:uid="{ECF4988C-9004-406A-88E9-785F775D7076}"/>
    <cellStyle name="Normal 4 2 2 7 4" xfId="17777" xr:uid="{4551DF24-8CF2-4849-9D37-ED3BAF0BF0C6}"/>
    <cellStyle name="Normal 4 2 2 7 5" xfId="9348" xr:uid="{B72BD7E5-6C31-43AB-B87F-7A9133F2048D}"/>
    <cellStyle name="Normal 4 2 2 7 6" xfId="26206" xr:uid="{F90B063D-DC61-4C04-8BC0-95BEEEB6CA13}"/>
    <cellStyle name="Normal 4 2 2 8" xfId="1236" xr:uid="{00000000-0005-0000-0000-000022130000}"/>
    <cellStyle name="Normal 4 2 2 8 2" xfId="3466" xr:uid="{00000000-0005-0000-0000-000023130000}"/>
    <cellStyle name="Normal 4 2 2 8 2 2" xfId="7689" xr:uid="{00000000-0005-0000-0000-000024130000}"/>
    <cellStyle name="Normal 4 2 2 8 2 2 2" xfId="24553" xr:uid="{D84E5578-D98E-44A6-A5F0-E4F3090C229E}"/>
    <cellStyle name="Normal 4 2 2 8 2 2 3" xfId="16124" xr:uid="{7F9EF7CB-035C-4FCB-BEC8-F47A99F22A3D}"/>
    <cellStyle name="Normal 4 2 2 8 2 2 4" xfId="32981" xr:uid="{553AC80B-B1FD-4C9D-8433-89542A1FF46F}"/>
    <cellStyle name="Normal 4 2 2 8 2 3" xfId="20335" xr:uid="{522907F3-BA3B-4AA5-BA8C-EAF72DB33CCA}"/>
    <cellStyle name="Normal 4 2 2 8 2 4" xfId="11906" xr:uid="{486A4C93-5BBC-4C09-9CFE-18B1A774236E}"/>
    <cellStyle name="Normal 4 2 2 8 2 5" xfId="28764" xr:uid="{7C83C000-7D3A-4E7F-B80D-7EAF4335C6BC}"/>
    <cellStyle name="Normal 4 2 2 8 3" xfId="5544" xr:uid="{00000000-0005-0000-0000-000025130000}"/>
    <cellStyle name="Normal 4 2 2 8 3 2" xfId="22408" xr:uid="{0EB56688-A81A-4BB8-AC4E-419FA8EFE025}"/>
    <cellStyle name="Normal 4 2 2 8 3 3" xfId="13979" xr:uid="{B33568A7-DF53-4ED0-A867-719091191C06}"/>
    <cellStyle name="Normal 4 2 2 8 3 4" xfId="30836" xr:uid="{BA0C9DAC-8070-4F18-B531-408A8DA3BCF5}"/>
    <cellStyle name="Normal 4 2 2 8 4" xfId="18190" xr:uid="{EAA8351B-F92D-4FB9-A91D-EBC67BE060A2}"/>
    <cellStyle name="Normal 4 2 2 8 5" xfId="9761" xr:uid="{4ED6A45A-ED7E-4D46-8825-B56A9CEFEF77}"/>
    <cellStyle name="Normal 4 2 2 8 6" xfId="26619" xr:uid="{B5144C3C-0CDE-4439-B3D2-C65F823826A8}"/>
    <cellStyle name="Normal 4 2 2 9" xfId="1649" xr:uid="{00000000-0005-0000-0000-000026130000}"/>
    <cellStyle name="Normal 4 2 2 9 2" xfId="3879" xr:uid="{00000000-0005-0000-0000-000027130000}"/>
    <cellStyle name="Normal 4 2 2 9 2 2" xfId="8102" xr:uid="{00000000-0005-0000-0000-000028130000}"/>
    <cellStyle name="Normal 4 2 2 9 2 2 2" xfId="24966" xr:uid="{60F28425-2B4E-4549-AD3F-4A3A0C1AC797}"/>
    <cellStyle name="Normal 4 2 2 9 2 2 3" xfId="16537" xr:uid="{34600D8C-FC3C-4A88-8938-401F69D7E5E3}"/>
    <cellStyle name="Normal 4 2 2 9 2 2 4" xfId="33394" xr:uid="{90C54D8B-C961-4155-8784-92607E565C31}"/>
    <cellStyle name="Normal 4 2 2 9 2 3" xfId="20748" xr:uid="{60A37AAF-2DB3-4592-AF42-5FC387B6083B}"/>
    <cellStyle name="Normal 4 2 2 9 2 4" xfId="12319" xr:uid="{9E502CB0-70A2-4F0C-B9A0-613BBEE0F724}"/>
    <cellStyle name="Normal 4 2 2 9 2 5" xfId="29177" xr:uid="{EFF4E530-6433-409C-B82F-33B1D34A7F5F}"/>
    <cellStyle name="Normal 4 2 2 9 3" xfId="5957" xr:uid="{00000000-0005-0000-0000-000029130000}"/>
    <cellStyle name="Normal 4 2 2 9 3 2" xfId="22821" xr:uid="{B9044B69-CE9F-440D-AA72-B0548E0E38FA}"/>
    <cellStyle name="Normal 4 2 2 9 3 3" xfId="14392" xr:uid="{3F547E47-37CE-49C7-8396-565726D11D18}"/>
    <cellStyle name="Normal 4 2 2 9 3 4" xfId="31249" xr:uid="{756BE980-5B33-4CDA-AD55-B1315D64649E}"/>
    <cellStyle name="Normal 4 2 2 9 4" xfId="18603" xr:uid="{ADAD6BFF-39CA-459E-A1B5-674069BBCAFA}"/>
    <cellStyle name="Normal 4 2 2 9 5" xfId="10174" xr:uid="{09AF1D0D-6835-4CF8-A384-7977EB86BF06}"/>
    <cellStyle name="Normal 4 2 2 9 6" xfId="27032" xr:uid="{DA4CDEC5-9426-48C9-ACEF-C7A3E49112BC}"/>
    <cellStyle name="Normal 4 2 3" xfId="354" xr:uid="{00000000-0005-0000-0000-00002A130000}"/>
    <cellStyle name="Normal 4 2 4" xfId="355" xr:uid="{00000000-0005-0000-0000-00002B130000}"/>
    <cellStyle name="Normal 4 2 4 10" xfId="4734" xr:uid="{00000000-0005-0000-0000-00002C130000}"/>
    <cellStyle name="Normal 4 2 4 10 2" xfId="21598" xr:uid="{11AF25E9-75D5-4CE6-9AA6-ED8706D51763}"/>
    <cellStyle name="Normal 4 2 4 10 3" xfId="13169" xr:uid="{25990D24-A021-48C3-B100-2CE157180D2D}"/>
    <cellStyle name="Normal 4 2 4 10 4" xfId="30026" xr:uid="{DB2CFD47-3D71-448A-8E2B-92D7EE840927}"/>
    <cellStyle name="Normal 4 2 4 11" xfId="17380" xr:uid="{CD55B4A5-B42F-4520-8559-A40CB55494EA}"/>
    <cellStyle name="Normal 4 2 4 12" xfId="8951" xr:uid="{C7535202-E361-4F00-987F-E5071B322AD6}"/>
    <cellStyle name="Normal 4 2 4 13" xfId="25809" xr:uid="{8E9C188B-1E45-44F1-A88F-121EE9878CA5}"/>
    <cellStyle name="Normal 4 2 4 2" xfId="356" xr:uid="{00000000-0005-0000-0000-00002D130000}"/>
    <cellStyle name="Normal 4 2 4 2 10" xfId="17381" xr:uid="{662C6660-8EFD-4C71-AE99-AA5EFC7F1A8B}"/>
    <cellStyle name="Normal 4 2 4 2 11" xfId="8952" xr:uid="{97B6F373-51DC-47DB-B379-55AF6AA7BCE6}"/>
    <cellStyle name="Normal 4 2 4 2 12" xfId="25810" xr:uid="{DD7929C8-047D-4012-99A9-5F1E24162B48}"/>
    <cellStyle name="Normal 4 2 4 2 2" xfId="357" xr:uid="{00000000-0005-0000-0000-00002E130000}"/>
    <cellStyle name="Normal 4 2 4 2 2 10" xfId="8953" xr:uid="{A950D8C8-4B7A-4502-8CB1-82AF22256FFC}"/>
    <cellStyle name="Normal 4 2 4 2 2 11" xfId="25811" xr:uid="{848F39C4-3230-434E-BBA3-C6DDDC3F66C5}"/>
    <cellStyle name="Normal 4 2 4 2 2 2" xfId="358" xr:uid="{00000000-0005-0000-0000-00002F130000}"/>
    <cellStyle name="Normal 4 2 4 2 2 2 10" xfId="25812" xr:uid="{F2844B07-86F9-451A-8089-FCC85950F094}"/>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2 2 2" xfId="24159" xr:uid="{6CC449EB-9C5A-44D5-A6E7-EA115330665E}"/>
    <cellStyle name="Normal 4 2 4 2 2 2 2 2 2 3" xfId="15730" xr:uid="{4C7ECC3F-8AB1-40F3-9402-27C8F0CDD160}"/>
    <cellStyle name="Normal 4 2 4 2 2 2 2 2 2 4" xfId="32587" xr:uid="{5F32961B-9E55-4E8B-B47F-31989EAFDE91}"/>
    <cellStyle name="Normal 4 2 4 2 2 2 2 2 3" xfId="19941" xr:uid="{F72FDEB7-CDE6-4A56-8088-870238327DEF}"/>
    <cellStyle name="Normal 4 2 4 2 2 2 2 2 4" xfId="11512" xr:uid="{3A02E134-F177-4A9A-A951-80275E7AD5E3}"/>
    <cellStyle name="Normal 4 2 4 2 2 2 2 2 5" xfId="28370" xr:uid="{BD10EE2A-E74B-4ECD-9E2A-0B01CAEC19BC}"/>
    <cellStyle name="Normal 4 2 4 2 2 2 2 3" xfId="5150" xr:uid="{00000000-0005-0000-0000-000033130000}"/>
    <cellStyle name="Normal 4 2 4 2 2 2 2 3 2" xfId="22014" xr:uid="{C0DB219C-7C04-43AD-BD9F-91F2340C8CBD}"/>
    <cellStyle name="Normal 4 2 4 2 2 2 2 3 3" xfId="13585" xr:uid="{A9742443-9922-4E46-808E-B570027CD547}"/>
    <cellStyle name="Normal 4 2 4 2 2 2 2 3 4" xfId="30442" xr:uid="{5B86D57A-1D06-4D7C-97AA-DE9F5E822880}"/>
    <cellStyle name="Normal 4 2 4 2 2 2 2 4" xfId="17796" xr:uid="{3D63EF9A-DB84-4FC4-8707-559E6631DE45}"/>
    <cellStyle name="Normal 4 2 4 2 2 2 2 5" xfId="9367" xr:uid="{1518B58D-ABCD-4445-9350-167B1BC83EE9}"/>
    <cellStyle name="Normal 4 2 4 2 2 2 2 6" xfId="26225" xr:uid="{5B42B9A1-6876-465F-B0BA-752E8D5E0737}"/>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2 2 2" xfId="24572" xr:uid="{58635A04-9809-4A09-B486-DBA6EEFCC077}"/>
    <cellStyle name="Normal 4 2 4 2 2 2 3 2 2 3" xfId="16143" xr:uid="{10DC3C8E-A5C3-4C9F-8BFD-90263FAB5F1C}"/>
    <cellStyle name="Normal 4 2 4 2 2 2 3 2 2 4" xfId="33000" xr:uid="{118A671B-8516-4E0B-A950-550CC34F3E49}"/>
    <cellStyle name="Normal 4 2 4 2 2 2 3 2 3" xfId="20354" xr:uid="{8BA896EC-AB66-429E-AE24-3B1A2E6D9E32}"/>
    <cellStyle name="Normal 4 2 4 2 2 2 3 2 4" xfId="11925" xr:uid="{32C8E1D0-C941-4D93-867F-C28912964113}"/>
    <cellStyle name="Normal 4 2 4 2 2 2 3 2 5" xfId="28783" xr:uid="{A14F6F50-9C3F-44B2-8B25-003F9B262E8D}"/>
    <cellStyle name="Normal 4 2 4 2 2 2 3 3" xfId="5563" xr:uid="{00000000-0005-0000-0000-000037130000}"/>
    <cellStyle name="Normal 4 2 4 2 2 2 3 3 2" xfId="22427" xr:uid="{2C8FA01C-D153-44F1-B1EE-B7A15EC280AC}"/>
    <cellStyle name="Normal 4 2 4 2 2 2 3 3 3" xfId="13998" xr:uid="{0E8FB338-8A25-465F-B1B6-A36B1BB284AE}"/>
    <cellStyle name="Normal 4 2 4 2 2 2 3 3 4" xfId="30855" xr:uid="{2F7C9B3A-36D3-4A6A-A9AF-8AAB7CAB6437}"/>
    <cellStyle name="Normal 4 2 4 2 2 2 3 4" xfId="18209" xr:uid="{FD1A2F51-AC56-404B-A3BF-75117573C4B7}"/>
    <cellStyle name="Normal 4 2 4 2 2 2 3 5" xfId="9780" xr:uid="{81542261-9FBD-4CA3-9D4C-8396D754543E}"/>
    <cellStyle name="Normal 4 2 4 2 2 2 3 6" xfId="26638" xr:uid="{47F33AE2-5B4F-4A9C-ACD3-3C6D57345D4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2 2 2" xfId="24985" xr:uid="{AB565BEA-E31F-4018-A3EC-11E403FB9B88}"/>
    <cellStyle name="Normal 4 2 4 2 2 2 4 2 2 3" xfId="16556" xr:uid="{16AF1853-7F25-4798-AEDE-5594892705AF}"/>
    <cellStyle name="Normal 4 2 4 2 2 2 4 2 2 4" xfId="33413" xr:uid="{23835442-A814-4494-A270-B181086967B6}"/>
    <cellStyle name="Normal 4 2 4 2 2 2 4 2 3" xfId="20767" xr:uid="{8B990B88-B5B9-49BA-B0B6-1D1FFE9D8A7D}"/>
    <cellStyle name="Normal 4 2 4 2 2 2 4 2 4" xfId="12338" xr:uid="{AF5023E0-D234-4532-9D49-7019DC71E985}"/>
    <cellStyle name="Normal 4 2 4 2 2 2 4 2 5" xfId="29196" xr:uid="{2562602A-4251-4B50-BD7C-E6663C0338FA}"/>
    <cellStyle name="Normal 4 2 4 2 2 2 4 3" xfId="5976" xr:uid="{00000000-0005-0000-0000-00003B130000}"/>
    <cellStyle name="Normal 4 2 4 2 2 2 4 3 2" xfId="22840" xr:uid="{C3898E7B-EDE4-4B3B-AA9F-675A139D4A48}"/>
    <cellStyle name="Normal 4 2 4 2 2 2 4 3 3" xfId="14411" xr:uid="{67992A2F-9395-4596-B9E6-63C5F7CF2004}"/>
    <cellStyle name="Normal 4 2 4 2 2 2 4 3 4" xfId="31268" xr:uid="{515111E5-64C7-47B7-8C88-0A5413CA05E7}"/>
    <cellStyle name="Normal 4 2 4 2 2 2 4 4" xfId="18622" xr:uid="{1178CCDB-2EF0-4273-BA8E-2CBDC25A26B0}"/>
    <cellStyle name="Normal 4 2 4 2 2 2 4 5" xfId="10193" xr:uid="{BA0AA91C-C55F-46EE-B6A1-A1C09BE44CB1}"/>
    <cellStyle name="Normal 4 2 4 2 2 2 4 6" xfId="27051" xr:uid="{287723A4-7951-4B0C-9877-19B5D311718B}"/>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2 2 2" xfId="25398" xr:uid="{6C1E28CE-C18D-4D7C-9F93-24CFE5DA3B83}"/>
    <cellStyle name="Normal 4 2 4 2 2 2 5 2 2 3" xfId="16969" xr:uid="{DCEB3F66-95A1-43B4-8A91-45FFF95B9D9E}"/>
    <cellStyle name="Normal 4 2 4 2 2 2 5 2 2 4" xfId="33826" xr:uid="{ABD53A1C-709C-4FE7-8436-427A0A8F62E5}"/>
    <cellStyle name="Normal 4 2 4 2 2 2 5 2 3" xfId="21180" xr:uid="{2E67C676-9349-4350-8FF4-21F22FC2712D}"/>
    <cellStyle name="Normal 4 2 4 2 2 2 5 2 4" xfId="12751" xr:uid="{4A5E8849-0A8A-4C27-8C44-5017F98B649E}"/>
    <cellStyle name="Normal 4 2 4 2 2 2 5 2 5" xfId="29609" xr:uid="{541F36C0-266F-4ACB-A984-F1B8E095FA02}"/>
    <cellStyle name="Normal 4 2 4 2 2 2 5 3" xfId="6389" xr:uid="{00000000-0005-0000-0000-00003F130000}"/>
    <cellStyle name="Normal 4 2 4 2 2 2 5 3 2" xfId="23253" xr:uid="{23F974D0-50CE-46EA-85FF-2DB11327C871}"/>
    <cellStyle name="Normal 4 2 4 2 2 2 5 3 3" xfId="14824" xr:uid="{A95C92E2-24C7-46B9-AF90-5AB3E121D1E6}"/>
    <cellStyle name="Normal 4 2 4 2 2 2 5 3 4" xfId="31681" xr:uid="{B81D443B-6337-4F86-970A-E29F8BB7339E}"/>
    <cellStyle name="Normal 4 2 4 2 2 2 5 4" xfId="19035" xr:uid="{1174C686-59FB-4922-B0C0-57F3B1C00BF9}"/>
    <cellStyle name="Normal 4 2 4 2 2 2 5 5" xfId="10606" xr:uid="{8830D47E-41C9-4B9A-B0B7-83DC3715937E}"/>
    <cellStyle name="Normal 4 2 4 2 2 2 5 6" xfId="27464" xr:uid="{F1AC2891-9740-4252-B334-C3C5396BCD4B}"/>
    <cellStyle name="Normal 4 2 4 2 2 2 6" xfId="2518" xr:uid="{00000000-0005-0000-0000-000040130000}"/>
    <cellStyle name="Normal 4 2 4 2 2 2 6 2" xfId="6802" xr:uid="{00000000-0005-0000-0000-000041130000}"/>
    <cellStyle name="Normal 4 2 4 2 2 2 6 2 2" xfId="23666" xr:uid="{CEC402F7-7303-40A7-B696-F1385DC9A13C}"/>
    <cellStyle name="Normal 4 2 4 2 2 2 6 2 3" xfId="15237" xr:uid="{C6210283-F29C-4E42-AD2F-43BFEAC20366}"/>
    <cellStyle name="Normal 4 2 4 2 2 2 6 2 4" xfId="32094" xr:uid="{26319C90-5CD8-447E-8D4E-9BB69371EC90}"/>
    <cellStyle name="Normal 4 2 4 2 2 2 6 3" xfId="19448" xr:uid="{33654683-4A66-4F90-AEBA-E41F339DDC4B}"/>
    <cellStyle name="Normal 4 2 4 2 2 2 6 4" xfId="11019" xr:uid="{14D78E94-0FD3-4986-8BEA-A26EC9476749}"/>
    <cellStyle name="Normal 4 2 4 2 2 2 6 5" xfId="27877" xr:uid="{5A9AC387-B49E-48A9-B6AA-17438210EE52}"/>
    <cellStyle name="Normal 4 2 4 2 2 2 7" xfId="4737" xr:uid="{00000000-0005-0000-0000-000042130000}"/>
    <cellStyle name="Normal 4 2 4 2 2 2 7 2" xfId="21601" xr:uid="{955BC5A1-720C-421D-A6AE-78BB7C1CA08D}"/>
    <cellStyle name="Normal 4 2 4 2 2 2 7 3" xfId="13172" xr:uid="{FA6C0CC9-1BC9-4D06-AE74-9AECB1D86722}"/>
    <cellStyle name="Normal 4 2 4 2 2 2 7 4" xfId="30029" xr:uid="{3BC369C6-B8C2-45D6-99BE-CA03274C1963}"/>
    <cellStyle name="Normal 4 2 4 2 2 2 8" xfId="17383" xr:uid="{0654511D-19EB-48C7-BBF1-DD7B4A9476DA}"/>
    <cellStyle name="Normal 4 2 4 2 2 2 9" xfId="8954" xr:uid="{DC8612FC-2C8E-42FA-A479-AC1F0A8005B3}"/>
    <cellStyle name="Normal 4 2 4 2 2 3" xfId="834" xr:uid="{00000000-0005-0000-0000-000043130000}"/>
    <cellStyle name="Normal 4 2 4 2 2 3 2" xfId="3071" xr:uid="{00000000-0005-0000-0000-000044130000}"/>
    <cellStyle name="Normal 4 2 4 2 2 3 2 2" xfId="7294" xr:uid="{00000000-0005-0000-0000-000045130000}"/>
    <cellStyle name="Normal 4 2 4 2 2 3 2 2 2" xfId="24158" xr:uid="{0A42F4A7-0982-4EE1-B532-A80F3A6E867A}"/>
    <cellStyle name="Normal 4 2 4 2 2 3 2 2 3" xfId="15729" xr:uid="{E5624C4E-EC48-4EB5-A8DB-AECFC1671FA5}"/>
    <cellStyle name="Normal 4 2 4 2 2 3 2 2 4" xfId="32586" xr:uid="{F4953D2E-3528-4CEC-AE92-94A170B2700C}"/>
    <cellStyle name="Normal 4 2 4 2 2 3 2 3" xfId="19940" xr:uid="{4E9CDEE6-F097-45EE-9063-507E2CDCE2D3}"/>
    <cellStyle name="Normal 4 2 4 2 2 3 2 4" xfId="11511" xr:uid="{B48DA08C-C064-4CA7-9658-48FC29DA1D7D}"/>
    <cellStyle name="Normal 4 2 4 2 2 3 2 5" xfId="28369" xr:uid="{1D40FBD2-8556-46AC-AAE8-11D973F65ED8}"/>
    <cellStyle name="Normal 4 2 4 2 2 3 3" xfId="5149" xr:uid="{00000000-0005-0000-0000-000046130000}"/>
    <cellStyle name="Normal 4 2 4 2 2 3 3 2" xfId="22013" xr:uid="{E83427AE-5863-4B8A-928C-271521C89630}"/>
    <cellStyle name="Normal 4 2 4 2 2 3 3 3" xfId="13584" xr:uid="{61A1C2E1-C72F-4705-BE98-35811DB7CEE7}"/>
    <cellStyle name="Normal 4 2 4 2 2 3 3 4" xfId="30441" xr:uid="{35671674-DA3B-4B9A-A7E2-56E6B214DEF9}"/>
    <cellStyle name="Normal 4 2 4 2 2 3 4" xfId="17795" xr:uid="{1A0AC348-32B0-4D1C-B2B6-D2227DB7CD9E}"/>
    <cellStyle name="Normal 4 2 4 2 2 3 5" xfId="9366" xr:uid="{AFFCDF07-F359-48EE-B997-96D810C846ED}"/>
    <cellStyle name="Normal 4 2 4 2 2 3 6" xfId="26224" xr:uid="{4A5CD8C4-5D1B-485F-8C9F-F4FB212973E4}"/>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2 2 2" xfId="24571" xr:uid="{6CC8AC11-4730-419C-9063-3ACDF9DDE80B}"/>
    <cellStyle name="Normal 4 2 4 2 2 4 2 2 3" xfId="16142" xr:uid="{1DDC700A-69DE-4A3D-B177-CFBDBD4EC515}"/>
    <cellStyle name="Normal 4 2 4 2 2 4 2 2 4" xfId="32999" xr:uid="{A7D9DEF0-0447-4DF2-9AC4-CB7B8A661170}"/>
    <cellStyle name="Normal 4 2 4 2 2 4 2 3" xfId="20353" xr:uid="{70705B9A-3522-458B-BB4B-F1758A1744E9}"/>
    <cellStyle name="Normal 4 2 4 2 2 4 2 4" xfId="11924" xr:uid="{5A637BD6-FA0E-45E8-A437-713071780769}"/>
    <cellStyle name="Normal 4 2 4 2 2 4 2 5" xfId="28782" xr:uid="{38DC4E8C-F968-4376-94B3-674BEE51BFD5}"/>
    <cellStyle name="Normal 4 2 4 2 2 4 3" xfId="5562" xr:uid="{00000000-0005-0000-0000-00004A130000}"/>
    <cellStyle name="Normal 4 2 4 2 2 4 3 2" xfId="22426" xr:uid="{58D52444-CF7F-49F4-89D2-10CD90928DF0}"/>
    <cellStyle name="Normal 4 2 4 2 2 4 3 3" xfId="13997" xr:uid="{D6236E2B-11B5-4F7C-8CC7-34E5523BA175}"/>
    <cellStyle name="Normal 4 2 4 2 2 4 3 4" xfId="30854" xr:uid="{F5858A73-ED8B-467F-BCB3-9B2C83A0603C}"/>
    <cellStyle name="Normal 4 2 4 2 2 4 4" xfId="18208" xr:uid="{C860AFEF-437C-4BD9-A75E-A08393DC9C6E}"/>
    <cellStyle name="Normal 4 2 4 2 2 4 5" xfId="9779" xr:uid="{7C0A2D90-2C8E-4CC9-9491-08E83A412DE8}"/>
    <cellStyle name="Normal 4 2 4 2 2 4 6" xfId="26637" xr:uid="{204F6975-CACD-42DC-A662-9E1D559364FF}"/>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2 2 2" xfId="24984" xr:uid="{B42BE5EB-FF77-426A-9CE6-49297C768ADE}"/>
    <cellStyle name="Normal 4 2 4 2 2 5 2 2 3" xfId="16555" xr:uid="{D55BA6F4-7F61-4D3A-9720-3AA109262636}"/>
    <cellStyle name="Normal 4 2 4 2 2 5 2 2 4" xfId="33412" xr:uid="{DEE5F588-1F98-4E86-ACA0-ED076B7E9B89}"/>
    <cellStyle name="Normal 4 2 4 2 2 5 2 3" xfId="20766" xr:uid="{04DFEC56-AEF1-40C6-9C2D-217A3B142466}"/>
    <cellStyle name="Normal 4 2 4 2 2 5 2 4" xfId="12337" xr:uid="{2123039C-B118-413A-B38E-9B8BA6E0896D}"/>
    <cellStyle name="Normal 4 2 4 2 2 5 2 5" xfId="29195" xr:uid="{A15164A8-C83B-45E4-AF69-7DD022616522}"/>
    <cellStyle name="Normal 4 2 4 2 2 5 3" xfId="5975" xr:uid="{00000000-0005-0000-0000-00004E130000}"/>
    <cellStyle name="Normal 4 2 4 2 2 5 3 2" xfId="22839" xr:uid="{C2CA051D-6353-4CD3-B3C6-886813ACAC51}"/>
    <cellStyle name="Normal 4 2 4 2 2 5 3 3" xfId="14410" xr:uid="{65895200-5C14-43A4-AD3D-4F1D2465AAC6}"/>
    <cellStyle name="Normal 4 2 4 2 2 5 3 4" xfId="31267" xr:uid="{611DD1FB-9C07-423A-B3B3-DC61A7881CB3}"/>
    <cellStyle name="Normal 4 2 4 2 2 5 4" xfId="18621" xr:uid="{50B8EED2-CE02-40B2-8609-248CF8FD7F30}"/>
    <cellStyle name="Normal 4 2 4 2 2 5 5" xfId="10192" xr:uid="{D7BF7545-3521-4C8E-B1D7-C1C6930044CD}"/>
    <cellStyle name="Normal 4 2 4 2 2 5 6" xfId="27050" xr:uid="{B13CCF1D-97A7-46D1-B8AF-CCB9D0D73C55}"/>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2 2 2" xfId="25397" xr:uid="{3BCD5A63-0A73-421A-BC83-06FEE14B92AA}"/>
    <cellStyle name="Normal 4 2 4 2 2 6 2 2 3" xfId="16968" xr:uid="{3FE321B5-E2C8-44C6-BDAE-F27BBE4517D5}"/>
    <cellStyle name="Normal 4 2 4 2 2 6 2 2 4" xfId="33825" xr:uid="{D716C196-3A78-4B63-A6BC-46E451366D33}"/>
    <cellStyle name="Normal 4 2 4 2 2 6 2 3" xfId="21179" xr:uid="{F1CD83B3-DD8E-494D-928E-3BFD8591E1D3}"/>
    <cellStyle name="Normal 4 2 4 2 2 6 2 4" xfId="12750" xr:uid="{8ACD29D3-760B-467C-A437-FA494127D671}"/>
    <cellStyle name="Normal 4 2 4 2 2 6 2 5" xfId="29608" xr:uid="{E3C8AE07-FA9D-4662-BE2F-D5752E38A385}"/>
    <cellStyle name="Normal 4 2 4 2 2 6 3" xfId="6388" xr:uid="{00000000-0005-0000-0000-000052130000}"/>
    <cellStyle name="Normal 4 2 4 2 2 6 3 2" xfId="23252" xr:uid="{2EDB356B-67F5-4F80-AF4C-6C25C00738F7}"/>
    <cellStyle name="Normal 4 2 4 2 2 6 3 3" xfId="14823" xr:uid="{47EEF2CA-4594-4B36-85BC-729BBD64AB48}"/>
    <cellStyle name="Normal 4 2 4 2 2 6 3 4" xfId="31680" xr:uid="{18568CCC-28D3-4CCE-9FC4-DE8FBEB7919E}"/>
    <cellStyle name="Normal 4 2 4 2 2 6 4" xfId="19034" xr:uid="{4752C208-D7A6-4C05-9C87-9736D3BA0C62}"/>
    <cellStyle name="Normal 4 2 4 2 2 6 5" xfId="10605" xr:uid="{A1455763-8180-41BF-B98E-396EBD018BAB}"/>
    <cellStyle name="Normal 4 2 4 2 2 6 6" xfId="27463" xr:uid="{9B8AA43E-C91E-483B-AEDB-56C6E557F12C}"/>
    <cellStyle name="Normal 4 2 4 2 2 7" xfId="2517" xr:uid="{00000000-0005-0000-0000-000053130000}"/>
    <cellStyle name="Normal 4 2 4 2 2 7 2" xfId="6801" xr:uid="{00000000-0005-0000-0000-000054130000}"/>
    <cellStyle name="Normal 4 2 4 2 2 7 2 2" xfId="23665" xr:uid="{F2548279-FFCB-448A-B143-B3DF74D50875}"/>
    <cellStyle name="Normal 4 2 4 2 2 7 2 3" xfId="15236" xr:uid="{DD3C99E8-6FE4-4EF3-B940-F0146E2B1A14}"/>
    <cellStyle name="Normal 4 2 4 2 2 7 2 4" xfId="32093" xr:uid="{0C82A712-4716-49F0-9FEB-E517A914C7FB}"/>
    <cellStyle name="Normal 4 2 4 2 2 7 3" xfId="19447" xr:uid="{CF66BE4D-2078-4C46-BFA1-AA6C0878058C}"/>
    <cellStyle name="Normal 4 2 4 2 2 7 4" xfId="11018" xr:uid="{0F12D6D1-27F0-4D49-96FB-76C12633A596}"/>
    <cellStyle name="Normal 4 2 4 2 2 7 5" xfId="27876" xr:uid="{5DF5DD3C-C9AD-412A-9B4C-2FB127480B7D}"/>
    <cellStyle name="Normal 4 2 4 2 2 8" xfId="4736" xr:uid="{00000000-0005-0000-0000-000055130000}"/>
    <cellStyle name="Normal 4 2 4 2 2 8 2" xfId="21600" xr:uid="{F7796413-5CE6-411D-9F6F-C03988FF815D}"/>
    <cellStyle name="Normal 4 2 4 2 2 8 3" xfId="13171" xr:uid="{654D061C-7A60-467F-8622-BD525E3A770A}"/>
    <cellStyle name="Normal 4 2 4 2 2 8 4" xfId="30028" xr:uid="{812C04D4-BB50-46F6-8FDB-A77649CD54DD}"/>
    <cellStyle name="Normal 4 2 4 2 2 9" xfId="17382" xr:uid="{EC7C930A-EF8A-4F7B-8AA5-1C26A20AE435}"/>
    <cellStyle name="Normal 4 2 4 2 3" xfId="359" xr:uid="{00000000-0005-0000-0000-000056130000}"/>
    <cellStyle name="Normal 4 2 4 2 3 10" xfId="25813" xr:uid="{B06C54D9-26BF-434B-96BF-CB446DA82EF4}"/>
    <cellStyle name="Normal 4 2 4 2 3 2" xfId="836" xr:uid="{00000000-0005-0000-0000-000057130000}"/>
    <cellStyle name="Normal 4 2 4 2 3 2 2" xfId="3073" xr:uid="{00000000-0005-0000-0000-000058130000}"/>
    <cellStyle name="Normal 4 2 4 2 3 2 2 2" xfId="7296" xr:uid="{00000000-0005-0000-0000-000059130000}"/>
    <cellStyle name="Normal 4 2 4 2 3 2 2 2 2" xfId="24160" xr:uid="{44F42159-6AB2-4ECB-8491-E26B53CE72ED}"/>
    <cellStyle name="Normal 4 2 4 2 3 2 2 2 3" xfId="15731" xr:uid="{BAFAC931-3891-4E05-A4ED-A6AC2BF792B4}"/>
    <cellStyle name="Normal 4 2 4 2 3 2 2 2 4" xfId="32588" xr:uid="{2923416A-8A3A-40C3-B1EE-86B04458FFA4}"/>
    <cellStyle name="Normal 4 2 4 2 3 2 2 3" xfId="19942" xr:uid="{94F641C8-588F-47B9-B755-489E6446629A}"/>
    <cellStyle name="Normal 4 2 4 2 3 2 2 4" xfId="11513" xr:uid="{4D67213B-5CA4-48DB-8B07-5793A34ACF0A}"/>
    <cellStyle name="Normal 4 2 4 2 3 2 2 5" xfId="28371" xr:uid="{7F3CBB4B-AE0B-419C-B051-79A6FDFA2D3D}"/>
    <cellStyle name="Normal 4 2 4 2 3 2 3" xfId="5151" xr:uid="{00000000-0005-0000-0000-00005A130000}"/>
    <cellStyle name="Normal 4 2 4 2 3 2 3 2" xfId="22015" xr:uid="{100F60D2-069D-407F-BB5A-4C37E2723A4F}"/>
    <cellStyle name="Normal 4 2 4 2 3 2 3 3" xfId="13586" xr:uid="{F213933D-D9DA-44A3-8187-1020E755A770}"/>
    <cellStyle name="Normal 4 2 4 2 3 2 3 4" xfId="30443" xr:uid="{27BDB4EF-ABB4-42AD-907C-C79EA01607A5}"/>
    <cellStyle name="Normal 4 2 4 2 3 2 4" xfId="17797" xr:uid="{D27BE5F7-2715-485E-88F1-3F93286AD051}"/>
    <cellStyle name="Normal 4 2 4 2 3 2 5" xfId="9368" xr:uid="{8CFE0391-FF04-4812-A26C-9A33E7D49A8A}"/>
    <cellStyle name="Normal 4 2 4 2 3 2 6" xfId="26226" xr:uid="{3530BFAF-00A2-432B-9D89-01009379F314}"/>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2 2 2" xfId="24573" xr:uid="{3DFB6C4B-E2D8-420D-9079-23E355FC8FC7}"/>
    <cellStyle name="Normal 4 2 4 2 3 3 2 2 3" xfId="16144" xr:uid="{1717CEA0-F21B-4BB5-A203-2FEFB90500F9}"/>
    <cellStyle name="Normal 4 2 4 2 3 3 2 2 4" xfId="33001" xr:uid="{A1ECBC0B-E67C-48CB-9067-307257AB2F9C}"/>
    <cellStyle name="Normal 4 2 4 2 3 3 2 3" xfId="20355" xr:uid="{F14DF74F-9AB6-4D1F-970E-88D2DC44A1B7}"/>
    <cellStyle name="Normal 4 2 4 2 3 3 2 4" xfId="11926" xr:uid="{A5EFF1A8-40EB-4487-84A0-A03882295F2F}"/>
    <cellStyle name="Normal 4 2 4 2 3 3 2 5" xfId="28784" xr:uid="{C9554006-2F11-4ADD-90FC-BECF194EDF34}"/>
    <cellStyle name="Normal 4 2 4 2 3 3 3" xfId="5564" xr:uid="{00000000-0005-0000-0000-00005E130000}"/>
    <cellStyle name="Normal 4 2 4 2 3 3 3 2" xfId="22428" xr:uid="{84CEDB35-91B6-4015-BDB4-353E0BA51454}"/>
    <cellStyle name="Normal 4 2 4 2 3 3 3 3" xfId="13999" xr:uid="{D1D654B2-735E-4735-92FE-C3E56E823764}"/>
    <cellStyle name="Normal 4 2 4 2 3 3 3 4" xfId="30856" xr:uid="{AB2757A7-9001-4D5E-B703-E962253E0AA7}"/>
    <cellStyle name="Normal 4 2 4 2 3 3 4" xfId="18210" xr:uid="{5CE033B7-BB8D-4E87-BD3F-CB094C992051}"/>
    <cellStyle name="Normal 4 2 4 2 3 3 5" xfId="9781" xr:uid="{F37F32E8-0FD0-459F-B870-90DC238633E1}"/>
    <cellStyle name="Normal 4 2 4 2 3 3 6" xfId="26639" xr:uid="{20E84D7D-0209-4753-8E0D-F5FE18349048}"/>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2 2 2" xfId="24986" xr:uid="{4EFEAE6B-B9EF-407A-B2C7-01F2C7905976}"/>
    <cellStyle name="Normal 4 2 4 2 3 4 2 2 3" xfId="16557" xr:uid="{DF2D59EC-482B-4F3D-B07B-7ABD52BCC306}"/>
    <cellStyle name="Normal 4 2 4 2 3 4 2 2 4" xfId="33414" xr:uid="{4250928D-139A-44B2-BD82-79F55A401DB1}"/>
    <cellStyle name="Normal 4 2 4 2 3 4 2 3" xfId="20768" xr:uid="{01ED9C18-E436-436A-9F1C-C61E058933B1}"/>
    <cellStyle name="Normal 4 2 4 2 3 4 2 4" xfId="12339" xr:uid="{86D4417F-EE9A-4947-A443-41C771863DFD}"/>
    <cellStyle name="Normal 4 2 4 2 3 4 2 5" xfId="29197" xr:uid="{326A71E8-D74F-415B-8D43-335FCDC88FF4}"/>
    <cellStyle name="Normal 4 2 4 2 3 4 3" xfId="5977" xr:uid="{00000000-0005-0000-0000-000062130000}"/>
    <cellStyle name="Normal 4 2 4 2 3 4 3 2" xfId="22841" xr:uid="{A35662A1-C9C2-4E08-B432-3B4CC3AC1FFB}"/>
    <cellStyle name="Normal 4 2 4 2 3 4 3 3" xfId="14412" xr:uid="{30E5FB80-B408-4B40-B314-3E58F751A22A}"/>
    <cellStyle name="Normal 4 2 4 2 3 4 3 4" xfId="31269" xr:uid="{CA7D019F-4144-4EA2-87DD-9C5CC99B47F7}"/>
    <cellStyle name="Normal 4 2 4 2 3 4 4" xfId="18623" xr:uid="{BA3A5829-4CDD-487A-86C6-82B5921A2F8C}"/>
    <cellStyle name="Normal 4 2 4 2 3 4 5" xfId="10194" xr:uid="{381AFAED-21B0-4520-9080-A878462A16BF}"/>
    <cellStyle name="Normal 4 2 4 2 3 4 6" xfId="27052" xr:uid="{34B57C49-E52E-4C19-9219-BB8C0715D74F}"/>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2 2 2" xfId="25399" xr:uid="{B49EC98A-165F-48C8-A33D-1DA94FC3F213}"/>
    <cellStyle name="Normal 4 2 4 2 3 5 2 2 3" xfId="16970" xr:uid="{20A2A6BB-CA05-47AD-AB6C-1E44F526F11C}"/>
    <cellStyle name="Normal 4 2 4 2 3 5 2 2 4" xfId="33827" xr:uid="{270FE2B8-D14F-4FF6-9037-D0834C290A63}"/>
    <cellStyle name="Normal 4 2 4 2 3 5 2 3" xfId="21181" xr:uid="{EDD20661-2080-4A8C-9AA0-586DF2785EB2}"/>
    <cellStyle name="Normal 4 2 4 2 3 5 2 4" xfId="12752" xr:uid="{98789DC1-5AEC-4961-9237-9F7424D1A761}"/>
    <cellStyle name="Normal 4 2 4 2 3 5 2 5" xfId="29610" xr:uid="{ED0F6F0C-F80D-4D29-8E41-5D5030D09B25}"/>
    <cellStyle name="Normal 4 2 4 2 3 5 3" xfId="6390" xr:uid="{00000000-0005-0000-0000-000066130000}"/>
    <cellStyle name="Normal 4 2 4 2 3 5 3 2" xfId="23254" xr:uid="{91C8FDCF-C423-4695-A197-B257191A8864}"/>
    <cellStyle name="Normal 4 2 4 2 3 5 3 3" xfId="14825" xr:uid="{D189E4FB-2581-42D6-8CA4-5243A81B3BC6}"/>
    <cellStyle name="Normal 4 2 4 2 3 5 3 4" xfId="31682" xr:uid="{CE755733-9B4D-462A-ACB0-953E77E8C450}"/>
    <cellStyle name="Normal 4 2 4 2 3 5 4" xfId="19036" xr:uid="{2DC5D8B4-E6E6-4DE0-B2E9-4EFA658FF83A}"/>
    <cellStyle name="Normal 4 2 4 2 3 5 5" xfId="10607" xr:uid="{9C8CD906-FCF7-4E24-BDA0-A276C3AF226E}"/>
    <cellStyle name="Normal 4 2 4 2 3 5 6" xfId="27465" xr:uid="{8517A9D7-66EE-4F7E-8FD4-DEEE0CFC8CA8}"/>
    <cellStyle name="Normal 4 2 4 2 3 6" xfId="2519" xr:uid="{00000000-0005-0000-0000-000067130000}"/>
    <cellStyle name="Normal 4 2 4 2 3 6 2" xfId="6803" xr:uid="{00000000-0005-0000-0000-000068130000}"/>
    <cellStyle name="Normal 4 2 4 2 3 6 2 2" xfId="23667" xr:uid="{FD7FF680-32FA-4A36-906D-2F035393923C}"/>
    <cellStyle name="Normal 4 2 4 2 3 6 2 3" xfId="15238" xr:uid="{C801343D-9961-4225-AA19-C1F0487EE401}"/>
    <cellStyle name="Normal 4 2 4 2 3 6 2 4" xfId="32095" xr:uid="{6B9B1E63-FE10-4DCA-8F82-60CA17B447AA}"/>
    <cellStyle name="Normal 4 2 4 2 3 6 3" xfId="19449" xr:uid="{63C6DC6A-EA3D-4DB9-91B0-BFDA5BD0BFFD}"/>
    <cellStyle name="Normal 4 2 4 2 3 6 4" xfId="11020" xr:uid="{A0D1F0AE-52B9-4385-A77E-F69BDCF11445}"/>
    <cellStyle name="Normal 4 2 4 2 3 6 5" xfId="27878" xr:uid="{7FB3EBF3-579D-43AE-8F77-B17C4755BFB8}"/>
    <cellStyle name="Normal 4 2 4 2 3 7" xfId="4738" xr:uid="{00000000-0005-0000-0000-000069130000}"/>
    <cellStyle name="Normal 4 2 4 2 3 7 2" xfId="21602" xr:uid="{FBCCC2A0-8990-4797-A98E-21B90BE4D477}"/>
    <cellStyle name="Normal 4 2 4 2 3 7 3" xfId="13173" xr:uid="{D0B7E1B7-59D0-4133-AE88-34A0CF83BC7C}"/>
    <cellStyle name="Normal 4 2 4 2 3 7 4" xfId="30030" xr:uid="{83B9BC29-06A9-4D75-A872-016EDB7F18B5}"/>
    <cellStyle name="Normal 4 2 4 2 3 8" xfId="17384" xr:uid="{C8B95BAE-CBC4-4A3E-801C-5AFD5C6C6573}"/>
    <cellStyle name="Normal 4 2 4 2 3 9" xfId="8955" xr:uid="{EB55997A-FF3C-4C93-A133-7A581E509F0F}"/>
    <cellStyle name="Normal 4 2 4 2 4" xfId="833" xr:uid="{00000000-0005-0000-0000-00006A130000}"/>
    <cellStyle name="Normal 4 2 4 2 4 2" xfId="3070" xr:uid="{00000000-0005-0000-0000-00006B130000}"/>
    <cellStyle name="Normal 4 2 4 2 4 2 2" xfId="7293" xr:uid="{00000000-0005-0000-0000-00006C130000}"/>
    <cellStyle name="Normal 4 2 4 2 4 2 2 2" xfId="24157" xr:uid="{09BC97CA-47F6-4DC0-A918-64BAFDB4D8BD}"/>
    <cellStyle name="Normal 4 2 4 2 4 2 2 3" xfId="15728" xr:uid="{267C9432-D20D-4EB5-A043-A4CAA8CB10FF}"/>
    <cellStyle name="Normal 4 2 4 2 4 2 2 4" xfId="32585" xr:uid="{BB62C7ED-D09C-4DEE-B6D9-048E88A80E88}"/>
    <cellStyle name="Normal 4 2 4 2 4 2 3" xfId="19939" xr:uid="{AAAD6DFA-575C-4E90-9322-DB2F840FE05E}"/>
    <cellStyle name="Normal 4 2 4 2 4 2 4" xfId="11510" xr:uid="{2E04D9CD-0C95-4645-BF9C-E810F1A1383B}"/>
    <cellStyle name="Normal 4 2 4 2 4 2 5" xfId="28368" xr:uid="{2C037190-5C9F-47A4-B9D2-A4061621C921}"/>
    <cellStyle name="Normal 4 2 4 2 4 3" xfId="5148" xr:uid="{00000000-0005-0000-0000-00006D130000}"/>
    <cellStyle name="Normal 4 2 4 2 4 3 2" xfId="22012" xr:uid="{D6E10683-D727-4255-881E-282C37740625}"/>
    <cellStyle name="Normal 4 2 4 2 4 3 3" xfId="13583" xr:uid="{111FA4CC-9A57-4EE0-8AC3-D49F6777A0B4}"/>
    <cellStyle name="Normal 4 2 4 2 4 3 4" xfId="30440" xr:uid="{9681A7B0-2276-4244-91E8-61AFCBB29393}"/>
    <cellStyle name="Normal 4 2 4 2 4 4" xfId="17794" xr:uid="{C0862C0A-7629-41EB-8D90-0906ED426AFF}"/>
    <cellStyle name="Normal 4 2 4 2 4 5" xfId="9365" xr:uid="{5CC1A1C4-7022-48FA-BE36-58E0759D4874}"/>
    <cellStyle name="Normal 4 2 4 2 4 6" xfId="26223" xr:uid="{CAAE369F-F774-462E-BE02-B226EBDF815A}"/>
    <cellStyle name="Normal 4 2 4 2 5" xfId="1253" xr:uid="{00000000-0005-0000-0000-00006E130000}"/>
    <cellStyle name="Normal 4 2 4 2 5 2" xfId="3483" xr:uid="{00000000-0005-0000-0000-00006F130000}"/>
    <cellStyle name="Normal 4 2 4 2 5 2 2" xfId="7706" xr:uid="{00000000-0005-0000-0000-000070130000}"/>
    <cellStyle name="Normal 4 2 4 2 5 2 2 2" xfId="24570" xr:uid="{02F5E29E-6E57-4587-8766-1DA00CE8D4E7}"/>
    <cellStyle name="Normal 4 2 4 2 5 2 2 3" xfId="16141" xr:uid="{80FA27C9-02CF-4940-8A0A-A384FB39CE34}"/>
    <cellStyle name="Normal 4 2 4 2 5 2 2 4" xfId="32998" xr:uid="{20D505E5-83B0-4111-A75A-6E9426C89C64}"/>
    <cellStyle name="Normal 4 2 4 2 5 2 3" xfId="20352" xr:uid="{A3DBC1EA-F97A-494D-A548-5537CA80829F}"/>
    <cellStyle name="Normal 4 2 4 2 5 2 4" xfId="11923" xr:uid="{9DC31015-D114-4E7C-B260-9C644C285D0A}"/>
    <cellStyle name="Normal 4 2 4 2 5 2 5" xfId="28781" xr:uid="{4EAEE165-32E9-44AA-9E15-598C2B8E2181}"/>
    <cellStyle name="Normal 4 2 4 2 5 3" xfId="5561" xr:uid="{00000000-0005-0000-0000-000071130000}"/>
    <cellStyle name="Normal 4 2 4 2 5 3 2" xfId="22425" xr:uid="{F47CD161-DEE8-41B1-98DD-87089C059234}"/>
    <cellStyle name="Normal 4 2 4 2 5 3 3" xfId="13996" xr:uid="{329E0313-54AF-4AE1-8AD3-2203BD137A6C}"/>
    <cellStyle name="Normal 4 2 4 2 5 3 4" xfId="30853" xr:uid="{A14A98A7-071F-4CA8-9A39-D8F90E85BB33}"/>
    <cellStyle name="Normal 4 2 4 2 5 4" xfId="18207" xr:uid="{013C4014-180D-4FD2-B3F6-74F871D627F0}"/>
    <cellStyle name="Normal 4 2 4 2 5 5" xfId="9778" xr:uid="{23D8B897-24EC-450D-8723-219D0BB68177}"/>
    <cellStyle name="Normal 4 2 4 2 5 6" xfId="26636" xr:uid="{7A1D12EA-C8E4-482F-BBF9-0850B14C0F41}"/>
    <cellStyle name="Normal 4 2 4 2 6" xfId="1666" xr:uid="{00000000-0005-0000-0000-000072130000}"/>
    <cellStyle name="Normal 4 2 4 2 6 2" xfId="3896" xr:uid="{00000000-0005-0000-0000-000073130000}"/>
    <cellStyle name="Normal 4 2 4 2 6 2 2" xfId="8119" xr:uid="{00000000-0005-0000-0000-000074130000}"/>
    <cellStyle name="Normal 4 2 4 2 6 2 2 2" xfId="24983" xr:uid="{AD09F5A9-5513-4268-B770-771AA2630B9E}"/>
    <cellStyle name="Normal 4 2 4 2 6 2 2 3" xfId="16554" xr:uid="{1B6E40AB-EB2C-4626-8535-13867FC1CE49}"/>
    <cellStyle name="Normal 4 2 4 2 6 2 2 4" xfId="33411" xr:uid="{435E37CC-69BA-43AB-BDD1-B09A789AEEC4}"/>
    <cellStyle name="Normal 4 2 4 2 6 2 3" xfId="20765" xr:uid="{480B99A7-0509-40CA-B874-553807198473}"/>
    <cellStyle name="Normal 4 2 4 2 6 2 4" xfId="12336" xr:uid="{B4C7711C-86C2-4ECC-86A6-182802AED550}"/>
    <cellStyle name="Normal 4 2 4 2 6 2 5" xfId="29194" xr:uid="{D5693C91-F618-4FA8-9C8A-DABEBBD78A86}"/>
    <cellStyle name="Normal 4 2 4 2 6 3" xfId="5974" xr:uid="{00000000-0005-0000-0000-000075130000}"/>
    <cellStyle name="Normal 4 2 4 2 6 3 2" xfId="22838" xr:uid="{98087FB7-22C1-406B-ABC3-4539B3D287C6}"/>
    <cellStyle name="Normal 4 2 4 2 6 3 3" xfId="14409" xr:uid="{151B0DD5-AEBF-4FAE-ACAC-F3100206C74D}"/>
    <cellStyle name="Normal 4 2 4 2 6 3 4" xfId="31266" xr:uid="{B721D41F-B8D9-47C3-B23F-95788E903706}"/>
    <cellStyle name="Normal 4 2 4 2 6 4" xfId="18620" xr:uid="{4E9E4B97-D0C2-4478-BE86-E92BC0E41DE9}"/>
    <cellStyle name="Normal 4 2 4 2 6 5" xfId="10191" xr:uid="{E6C9EF6A-4A8E-4A45-B2D6-9E63A8C23A58}"/>
    <cellStyle name="Normal 4 2 4 2 6 6" xfId="27049" xr:uid="{86C4C541-7A0C-430E-AFCA-253BCC75B50B}"/>
    <cellStyle name="Normal 4 2 4 2 7" xfId="2080" xr:uid="{00000000-0005-0000-0000-000076130000}"/>
    <cellStyle name="Normal 4 2 4 2 7 2" xfId="4309" xr:uid="{00000000-0005-0000-0000-000077130000}"/>
    <cellStyle name="Normal 4 2 4 2 7 2 2" xfId="8532" xr:uid="{00000000-0005-0000-0000-000078130000}"/>
    <cellStyle name="Normal 4 2 4 2 7 2 2 2" xfId="25396" xr:uid="{F1104025-080D-4674-9B2B-D170BEADA36A}"/>
    <cellStyle name="Normal 4 2 4 2 7 2 2 3" xfId="16967" xr:uid="{FDC08D39-26D5-410B-A9FC-067EF3032065}"/>
    <cellStyle name="Normal 4 2 4 2 7 2 2 4" xfId="33824" xr:uid="{6C672E4F-65B2-4530-BB11-FB7CA2E355C7}"/>
    <cellStyle name="Normal 4 2 4 2 7 2 3" xfId="21178" xr:uid="{A2E960A2-749C-4CCC-81DF-23A858FAD595}"/>
    <cellStyle name="Normal 4 2 4 2 7 2 4" xfId="12749" xr:uid="{BE327DCB-804F-4B10-B926-C2F278E7E8DA}"/>
    <cellStyle name="Normal 4 2 4 2 7 2 5" xfId="29607" xr:uid="{8A1A845D-F096-4662-8E2E-3EF38B54C5E4}"/>
    <cellStyle name="Normal 4 2 4 2 7 3" xfId="6387" xr:uid="{00000000-0005-0000-0000-000079130000}"/>
    <cellStyle name="Normal 4 2 4 2 7 3 2" xfId="23251" xr:uid="{CB7F7DA6-EEFB-4A3D-AD75-B5E8E56934E2}"/>
    <cellStyle name="Normal 4 2 4 2 7 3 3" xfId="14822" xr:uid="{B3D8BF31-A9B1-42AB-AA5B-5BECFD128B01}"/>
    <cellStyle name="Normal 4 2 4 2 7 3 4" xfId="31679" xr:uid="{56E4627F-8874-4537-AEA2-8412ACCE9678}"/>
    <cellStyle name="Normal 4 2 4 2 7 4" xfId="19033" xr:uid="{D2813C71-6D28-4E22-810D-9C871B1F12FB}"/>
    <cellStyle name="Normal 4 2 4 2 7 5" xfId="10604" xr:uid="{DAB21DA8-3EFB-4FE8-BC00-735E1C4476A7}"/>
    <cellStyle name="Normal 4 2 4 2 7 6" xfId="27462" xr:uid="{D8CFD05D-71C2-4EE1-BDA8-D3572E5F2047}"/>
    <cellStyle name="Normal 4 2 4 2 8" xfId="2516" xr:uid="{00000000-0005-0000-0000-00007A130000}"/>
    <cellStyle name="Normal 4 2 4 2 8 2" xfId="6800" xr:uid="{00000000-0005-0000-0000-00007B130000}"/>
    <cellStyle name="Normal 4 2 4 2 8 2 2" xfId="23664" xr:uid="{8B7C419A-97BD-4786-893D-E7009BA93D74}"/>
    <cellStyle name="Normal 4 2 4 2 8 2 3" xfId="15235" xr:uid="{D7D3E09F-1D14-4009-8426-5062DA950C5B}"/>
    <cellStyle name="Normal 4 2 4 2 8 2 4" xfId="32092" xr:uid="{862558BB-EE4E-46BE-8CB6-EA3A0F473FA6}"/>
    <cellStyle name="Normal 4 2 4 2 8 3" xfId="19446" xr:uid="{3A1E1A8D-1BF7-4382-A8B6-2435E6D60768}"/>
    <cellStyle name="Normal 4 2 4 2 8 4" xfId="11017" xr:uid="{8CF4C43E-113A-4417-A8B5-468040F18E9A}"/>
    <cellStyle name="Normal 4 2 4 2 8 5" xfId="27875" xr:uid="{3BE3BEF3-40C8-4FAF-AEAF-CA556A40F60E}"/>
    <cellStyle name="Normal 4 2 4 2 9" xfId="4735" xr:uid="{00000000-0005-0000-0000-00007C130000}"/>
    <cellStyle name="Normal 4 2 4 2 9 2" xfId="21599" xr:uid="{F6B62C22-5EBD-441B-AB09-9048800FF475}"/>
    <cellStyle name="Normal 4 2 4 2 9 3" xfId="13170" xr:uid="{422E1CD6-6E08-4FF8-942E-87BD8DBD6B5B}"/>
    <cellStyle name="Normal 4 2 4 2 9 4" xfId="30027" xr:uid="{FD5D6EDB-F206-46C8-98B3-D5316EFFACCA}"/>
    <cellStyle name="Normal 4 2 4 3" xfId="360" xr:uid="{00000000-0005-0000-0000-00007D130000}"/>
    <cellStyle name="Normal 4 2 4 3 10" xfId="8956" xr:uid="{E78403C9-9B2C-469B-950F-CCA60715ED0D}"/>
    <cellStyle name="Normal 4 2 4 3 11" xfId="25814" xr:uid="{A2E9CCAC-D30A-4AD8-B996-A328B9E0475F}"/>
    <cellStyle name="Normal 4 2 4 3 2" xfId="361" xr:uid="{00000000-0005-0000-0000-00007E130000}"/>
    <cellStyle name="Normal 4 2 4 3 2 10" xfId="25815" xr:uid="{739886E5-58A4-42A9-8275-EB993949408E}"/>
    <cellStyle name="Normal 4 2 4 3 2 2" xfId="838" xr:uid="{00000000-0005-0000-0000-00007F130000}"/>
    <cellStyle name="Normal 4 2 4 3 2 2 2" xfId="3075" xr:uid="{00000000-0005-0000-0000-000080130000}"/>
    <cellStyle name="Normal 4 2 4 3 2 2 2 2" xfId="7298" xr:uid="{00000000-0005-0000-0000-000081130000}"/>
    <cellStyle name="Normal 4 2 4 3 2 2 2 2 2" xfId="24162" xr:uid="{F4536D38-05EA-4311-AEF0-BF6090D515C2}"/>
    <cellStyle name="Normal 4 2 4 3 2 2 2 2 3" xfId="15733" xr:uid="{0E749105-CD1B-4B11-BC9F-44F08EBDC635}"/>
    <cellStyle name="Normal 4 2 4 3 2 2 2 2 4" xfId="32590" xr:uid="{DE1FC543-08DC-4CB7-BCC5-2412A14064DF}"/>
    <cellStyle name="Normal 4 2 4 3 2 2 2 3" xfId="19944" xr:uid="{A115254F-63D6-4962-ABF5-6ECE74EA0CD1}"/>
    <cellStyle name="Normal 4 2 4 3 2 2 2 4" xfId="11515" xr:uid="{9FBBDEBC-9664-464F-AD0F-7F54C81BF5CB}"/>
    <cellStyle name="Normal 4 2 4 3 2 2 2 5" xfId="28373" xr:uid="{B71FE126-EF6F-475C-BD6F-A0B553CF03C6}"/>
    <cellStyle name="Normal 4 2 4 3 2 2 3" xfId="5153" xr:uid="{00000000-0005-0000-0000-000082130000}"/>
    <cellStyle name="Normal 4 2 4 3 2 2 3 2" xfId="22017" xr:uid="{895671FB-7D0D-441A-A3F9-ABE6E99372B0}"/>
    <cellStyle name="Normal 4 2 4 3 2 2 3 3" xfId="13588" xr:uid="{09CB485D-508C-4ED3-9CE8-581643A6B6D3}"/>
    <cellStyle name="Normal 4 2 4 3 2 2 3 4" xfId="30445" xr:uid="{D4C73969-92AA-48AB-B38E-B5F439A47C62}"/>
    <cellStyle name="Normal 4 2 4 3 2 2 4" xfId="17799" xr:uid="{B374086E-936F-40BF-B809-3633EF29D715}"/>
    <cellStyle name="Normal 4 2 4 3 2 2 5" xfId="9370" xr:uid="{D217A5BF-2289-48EF-B8B8-30EE171F2DE6}"/>
    <cellStyle name="Normal 4 2 4 3 2 2 6" xfId="26228" xr:uid="{6E213484-8E93-46D5-9163-9F220339319B}"/>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2 2 2" xfId="24575" xr:uid="{53031986-BEDC-41CE-8857-ECB039E9DF2A}"/>
    <cellStyle name="Normal 4 2 4 3 2 3 2 2 3" xfId="16146" xr:uid="{F90F7FB0-5BE0-46FD-8FCA-79020385229E}"/>
    <cellStyle name="Normal 4 2 4 3 2 3 2 2 4" xfId="33003" xr:uid="{8AFEAF2E-6F8B-4DAA-AD22-95605650E056}"/>
    <cellStyle name="Normal 4 2 4 3 2 3 2 3" xfId="20357" xr:uid="{E9F887A8-91F6-41DD-B980-D35B420B3F58}"/>
    <cellStyle name="Normal 4 2 4 3 2 3 2 4" xfId="11928" xr:uid="{E43A8086-8377-44B3-AF64-634DBBDA6896}"/>
    <cellStyle name="Normal 4 2 4 3 2 3 2 5" xfId="28786" xr:uid="{E3B070C1-B74E-49CF-8DB8-517E754B78F2}"/>
    <cellStyle name="Normal 4 2 4 3 2 3 3" xfId="5566" xr:uid="{00000000-0005-0000-0000-000086130000}"/>
    <cellStyle name="Normal 4 2 4 3 2 3 3 2" xfId="22430" xr:uid="{2BEBC06E-12E8-4059-80DA-086C7C279246}"/>
    <cellStyle name="Normal 4 2 4 3 2 3 3 3" xfId="14001" xr:uid="{F6AF792A-DBDA-49E6-B932-71FB763B9EFD}"/>
    <cellStyle name="Normal 4 2 4 3 2 3 3 4" xfId="30858" xr:uid="{109BFA59-3B9A-45E3-A8CA-85560131AE8C}"/>
    <cellStyle name="Normal 4 2 4 3 2 3 4" xfId="18212" xr:uid="{B74931DF-0477-404E-97AA-85BCEF2C60AB}"/>
    <cellStyle name="Normal 4 2 4 3 2 3 5" xfId="9783" xr:uid="{28AD9DAE-9CB4-48F3-9ABE-7A2205974B2A}"/>
    <cellStyle name="Normal 4 2 4 3 2 3 6" xfId="26641" xr:uid="{47AECBDC-AFE3-422D-B6CE-8B9847ADF5B3}"/>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2 2 2" xfId="24988" xr:uid="{9E67F5A3-4546-41CA-B72D-029B16446E59}"/>
    <cellStyle name="Normal 4 2 4 3 2 4 2 2 3" xfId="16559" xr:uid="{1D2E8375-62BA-4A37-A93C-DDA4915D023C}"/>
    <cellStyle name="Normal 4 2 4 3 2 4 2 2 4" xfId="33416" xr:uid="{D96786B8-FBA1-4412-A44E-EE5406EDE185}"/>
    <cellStyle name="Normal 4 2 4 3 2 4 2 3" xfId="20770" xr:uid="{8C8A8BDE-057B-427B-B4E4-F732862C1195}"/>
    <cellStyle name="Normal 4 2 4 3 2 4 2 4" xfId="12341" xr:uid="{55A7DACD-3667-4303-B009-1A138B1B991C}"/>
    <cellStyle name="Normal 4 2 4 3 2 4 2 5" xfId="29199" xr:uid="{9B0DBBC9-94D9-4348-8F69-4A585085326B}"/>
    <cellStyle name="Normal 4 2 4 3 2 4 3" xfId="5979" xr:uid="{00000000-0005-0000-0000-00008A130000}"/>
    <cellStyle name="Normal 4 2 4 3 2 4 3 2" xfId="22843" xr:uid="{65E095DD-3E74-41CB-B031-D9D24BF9078D}"/>
    <cellStyle name="Normal 4 2 4 3 2 4 3 3" xfId="14414" xr:uid="{5BC2DC7A-4D3C-41B5-8692-F2F1EC980F07}"/>
    <cellStyle name="Normal 4 2 4 3 2 4 3 4" xfId="31271" xr:uid="{E95776E3-F7B7-4E32-8A95-6D80D2FBAAC6}"/>
    <cellStyle name="Normal 4 2 4 3 2 4 4" xfId="18625" xr:uid="{7C8E4E29-709C-4467-B280-6A9D86E71B61}"/>
    <cellStyle name="Normal 4 2 4 3 2 4 5" xfId="10196" xr:uid="{1B839C1E-064E-4566-81BE-43BE3532A3B3}"/>
    <cellStyle name="Normal 4 2 4 3 2 4 6" xfId="27054" xr:uid="{AD9D04E5-38A0-4257-9520-6CB5BD0FF1D5}"/>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2 2 2" xfId="25401" xr:uid="{00250777-897E-4C47-8B40-E079AB4AA4DC}"/>
    <cellStyle name="Normal 4 2 4 3 2 5 2 2 3" xfId="16972" xr:uid="{FC724234-A9AE-4DFD-B9C1-A329D7D1DCF8}"/>
    <cellStyle name="Normal 4 2 4 3 2 5 2 2 4" xfId="33829" xr:uid="{F7AB995D-51E6-4CD8-A2EE-46D20888CD89}"/>
    <cellStyle name="Normal 4 2 4 3 2 5 2 3" xfId="21183" xr:uid="{0022F93D-3BB7-4AFA-840B-0A7813A42120}"/>
    <cellStyle name="Normal 4 2 4 3 2 5 2 4" xfId="12754" xr:uid="{7C8F839F-F0DA-40CD-9B6A-5D135A69D84F}"/>
    <cellStyle name="Normal 4 2 4 3 2 5 2 5" xfId="29612" xr:uid="{EE872C60-9709-4C17-ABCF-9CF488B53D67}"/>
    <cellStyle name="Normal 4 2 4 3 2 5 3" xfId="6392" xr:uid="{00000000-0005-0000-0000-00008E130000}"/>
    <cellStyle name="Normal 4 2 4 3 2 5 3 2" xfId="23256" xr:uid="{6D29CD1E-E8C5-4304-9812-A27C8E426343}"/>
    <cellStyle name="Normal 4 2 4 3 2 5 3 3" xfId="14827" xr:uid="{84DF45BA-F7B0-4C1D-8489-9F30051B6AA6}"/>
    <cellStyle name="Normal 4 2 4 3 2 5 3 4" xfId="31684" xr:uid="{30B5420F-AC5C-42DD-B2D8-2EF48FB575C6}"/>
    <cellStyle name="Normal 4 2 4 3 2 5 4" xfId="19038" xr:uid="{1FAC87A0-B5F9-444D-B240-B998DD92B7A4}"/>
    <cellStyle name="Normal 4 2 4 3 2 5 5" xfId="10609" xr:uid="{07BE47C5-3A84-4A55-B714-B153FA07FA00}"/>
    <cellStyle name="Normal 4 2 4 3 2 5 6" xfId="27467" xr:uid="{2A2AB003-4099-4869-A4B1-571DE919AE9F}"/>
    <cellStyle name="Normal 4 2 4 3 2 6" xfId="2521" xr:uid="{00000000-0005-0000-0000-00008F130000}"/>
    <cellStyle name="Normal 4 2 4 3 2 6 2" xfId="6805" xr:uid="{00000000-0005-0000-0000-000090130000}"/>
    <cellStyle name="Normal 4 2 4 3 2 6 2 2" xfId="23669" xr:uid="{66E99652-0637-432B-8C7D-2A0C1EAB96E9}"/>
    <cellStyle name="Normal 4 2 4 3 2 6 2 3" xfId="15240" xr:uid="{9B90E766-F9DB-40E9-A7A9-FC8579A38C94}"/>
    <cellStyle name="Normal 4 2 4 3 2 6 2 4" xfId="32097" xr:uid="{06633A87-5686-4024-8A11-DF25C6013251}"/>
    <cellStyle name="Normal 4 2 4 3 2 6 3" xfId="19451" xr:uid="{21815013-2F99-4C9D-A967-BC1E190247DF}"/>
    <cellStyle name="Normal 4 2 4 3 2 6 4" xfId="11022" xr:uid="{E54A6391-45B7-402B-9F7D-802F74E35936}"/>
    <cellStyle name="Normal 4 2 4 3 2 6 5" xfId="27880" xr:uid="{1A294E31-C796-40FB-93FA-D79642CBB181}"/>
    <cellStyle name="Normal 4 2 4 3 2 7" xfId="4740" xr:uid="{00000000-0005-0000-0000-000091130000}"/>
    <cellStyle name="Normal 4 2 4 3 2 7 2" xfId="21604" xr:uid="{EE0B9678-5B88-4694-AAA2-963E2D433997}"/>
    <cellStyle name="Normal 4 2 4 3 2 7 3" xfId="13175" xr:uid="{D681CC3C-31D8-4A2F-835A-B66AC3ACCE94}"/>
    <cellStyle name="Normal 4 2 4 3 2 7 4" xfId="30032" xr:uid="{EBCBEC5D-13B3-4508-8C59-DEEE45B3E75F}"/>
    <cellStyle name="Normal 4 2 4 3 2 8" xfId="17386" xr:uid="{95EFD9AD-B1D2-4F86-A123-F4391F5D08A0}"/>
    <cellStyle name="Normal 4 2 4 3 2 9" xfId="8957" xr:uid="{6566C5BB-51C7-4D6B-9C93-8FF5FEAA3F9F}"/>
    <cellStyle name="Normal 4 2 4 3 3" xfId="837" xr:uid="{00000000-0005-0000-0000-000092130000}"/>
    <cellStyle name="Normal 4 2 4 3 3 2" xfId="3074" xr:uid="{00000000-0005-0000-0000-000093130000}"/>
    <cellStyle name="Normal 4 2 4 3 3 2 2" xfId="7297" xr:uid="{00000000-0005-0000-0000-000094130000}"/>
    <cellStyle name="Normal 4 2 4 3 3 2 2 2" xfId="24161" xr:uid="{026DB7CA-E6A7-4E75-B3D4-935697E6F335}"/>
    <cellStyle name="Normal 4 2 4 3 3 2 2 3" xfId="15732" xr:uid="{0A482BD4-6C9C-4D97-9B1A-9D565764E72D}"/>
    <cellStyle name="Normal 4 2 4 3 3 2 2 4" xfId="32589" xr:uid="{F1F63AFF-D111-409E-BE0F-8BFE946B3609}"/>
    <cellStyle name="Normal 4 2 4 3 3 2 3" xfId="19943" xr:uid="{E958220C-9ED8-4625-B191-7BB8D12A81A8}"/>
    <cellStyle name="Normal 4 2 4 3 3 2 4" xfId="11514" xr:uid="{A54BD11D-C084-4EF2-8DB8-388522E3844F}"/>
    <cellStyle name="Normal 4 2 4 3 3 2 5" xfId="28372" xr:uid="{FE5FBC3B-9D9D-4299-9E9B-46F9010EF2AB}"/>
    <cellStyle name="Normal 4 2 4 3 3 3" xfId="5152" xr:uid="{00000000-0005-0000-0000-000095130000}"/>
    <cellStyle name="Normal 4 2 4 3 3 3 2" xfId="22016" xr:uid="{70813B69-42E6-4EAD-BA16-1B48382F7217}"/>
    <cellStyle name="Normal 4 2 4 3 3 3 3" xfId="13587" xr:uid="{32FDC3FF-CB13-47C5-B2B5-4C0F8C895519}"/>
    <cellStyle name="Normal 4 2 4 3 3 3 4" xfId="30444" xr:uid="{77C7874C-A010-4DA7-9061-223985FB1C8A}"/>
    <cellStyle name="Normal 4 2 4 3 3 4" xfId="17798" xr:uid="{B669DACE-659C-4ED3-AB79-160D55208D6C}"/>
    <cellStyle name="Normal 4 2 4 3 3 5" xfId="9369" xr:uid="{7ECE2256-EE30-4E17-A019-A1478A5324E6}"/>
    <cellStyle name="Normal 4 2 4 3 3 6" xfId="26227" xr:uid="{6A9AB933-92FD-46B6-B39B-88FB4FDCC8B9}"/>
    <cellStyle name="Normal 4 2 4 3 4" xfId="1257" xr:uid="{00000000-0005-0000-0000-000096130000}"/>
    <cellStyle name="Normal 4 2 4 3 4 2" xfId="3487" xr:uid="{00000000-0005-0000-0000-000097130000}"/>
    <cellStyle name="Normal 4 2 4 3 4 2 2" xfId="7710" xr:uid="{00000000-0005-0000-0000-000098130000}"/>
    <cellStyle name="Normal 4 2 4 3 4 2 2 2" xfId="24574" xr:uid="{64F91348-C822-488D-A427-FE8531F42857}"/>
    <cellStyle name="Normal 4 2 4 3 4 2 2 3" xfId="16145" xr:uid="{246D40C2-ACAC-43C4-8135-0E0C25AE212F}"/>
    <cellStyle name="Normal 4 2 4 3 4 2 2 4" xfId="33002" xr:uid="{EEC9C37D-CB98-4C8A-B1C6-E6510AE31815}"/>
    <cellStyle name="Normal 4 2 4 3 4 2 3" xfId="20356" xr:uid="{A8A967A1-9F45-4BA0-8C9E-58E983B949AC}"/>
    <cellStyle name="Normal 4 2 4 3 4 2 4" xfId="11927" xr:uid="{3CF3BD18-FE1A-4750-B761-2B921A28E143}"/>
    <cellStyle name="Normal 4 2 4 3 4 2 5" xfId="28785" xr:uid="{29BD9907-259E-4EC3-9AE5-F9CFAF99B415}"/>
    <cellStyle name="Normal 4 2 4 3 4 3" xfId="5565" xr:uid="{00000000-0005-0000-0000-000099130000}"/>
    <cellStyle name="Normal 4 2 4 3 4 3 2" xfId="22429" xr:uid="{44972657-CA3F-4BA2-8105-9A556DBFCBA2}"/>
    <cellStyle name="Normal 4 2 4 3 4 3 3" xfId="14000" xr:uid="{D1737422-CC86-419C-A5BD-059FB4A3CB11}"/>
    <cellStyle name="Normal 4 2 4 3 4 3 4" xfId="30857" xr:uid="{E1B20A12-51B7-445B-B242-A92966C92905}"/>
    <cellStyle name="Normal 4 2 4 3 4 4" xfId="18211" xr:uid="{BA2FB253-CEE5-4132-9B91-7BDB0E7FE9C6}"/>
    <cellStyle name="Normal 4 2 4 3 4 5" xfId="9782" xr:uid="{FC8E4369-FB21-4164-8B36-7DC9403EE710}"/>
    <cellStyle name="Normal 4 2 4 3 4 6" xfId="26640" xr:uid="{D89994AA-561C-44B6-AA14-855FE6543806}"/>
    <cellStyle name="Normal 4 2 4 3 5" xfId="1670" xr:uid="{00000000-0005-0000-0000-00009A130000}"/>
    <cellStyle name="Normal 4 2 4 3 5 2" xfId="3900" xr:uid="{00000000-0005-0000-0000-00009B130000}"/>
    <cellStyle name="Normal 4 2 4 3 5 2 2" xfId="8123" xr:uid="{00000000-0005-0000-0000-00009C130000}"/>
    <cellStyle name="Normal 4 2 4 3 5 2 2 2" xfId="24987" xr:uid="{27BA5657-23D5-479E-8178-D214925A3760}"/>
    <cellStyle name="Normal 4 2 4 3 5 2 2 3" xfId="16558" xr:uid="{620C6939-64AC-48DE-B8D8-5E649C8C64F9}"/>
    <cellStyle name="Normal 4 2 4 3 5 2 2 4" xfId="33415" xr:uid="{250FB532-A895-4AB3-B5FE-D57CF73879BE}"/>
    <cellStyle name="Normal 4 2 4 3 5 2 3" xfId="20769" xr:uid="{907DC33C-82AE-4728-8348-89CA0782AFCE}"/>
    <cellStyle name="Normal 4 2 4 3 5 2 4" xfId="12340" xr:uid="{A6FE8F1D-31FD-42B7-B5B5-92F0CB7D3279}"/>
    <cellStyle name="Normal 4 2 4 3 5 2 5" xfId="29198" xr:uid="{7052B238-8D76-4A80-96AE-A2EE0B267451}"/>
    <cellStyle name="Normal 4 2 4 3 5 3" xfId="5978" xr:uid="{00000000-0005-0000-0000-00009D130000}"/>
    <cellStyle name="Normal 4 2 4 3 5 3 2" xfId="22842" xr:uid="{45892FC0-5E2F-45A2-B0C4-DFE48FDE7E63}"/>
    <cellStyle name="Normal 4 2 4 3 5 3 3" xfId="14413" xr:uid="{5A9A1538-28A7-4D83-933A-DAC5AE181A1A}"/>
    <cellStyle name="Normal 4 2 4 3 5 3 4" xfId="31270" xr:uid="{2D4ACE95-28B4-41F4-96B9-5D775079E419}"/>
    <cellStyle name="Normal 4 2 4 3 5 4" xfId="18624" xr:uid="{94865201-45E3-420C-9615-E16927919B76}"/>
    <cellStyle name="Normal 4 2 4 3 5 5" xfId="10195" xr:uid="{4EACA20D-016D-4B84-AA33-7395CF21F5D7}"/>
    <cellStyle name="Normal 4 2 4 3 5 6" xfId="27053" xr:uid="{75C065C5-A2A5-4713-9FFC-7454A54038E9}"/>
    <cellStyle name="Normal 4 2 4 3 6" xfId="2084" xr:uid="{00000000-0005-0000-0000-00009E130000}"/>
    <cellStyle name="Normal 4 2 4 3 6 2" xfId="4313" xr:uid="{00000000-0005-0000-0000-00009F130000}"/>
    <cellStyle name="Normal 4 2 4 3 6 2 2" xfId="8536" xr:uid="{00000000-0005-0000-0000-0000A0130000}"/>
    <cellStyle name="Normal 4 2 4 3 6 2 2 2" xfId="25400" xr:uid="{62DB29A7-8C3B-4410-A1D0-EAAB46AA025F}"/>
    <cellStyle name="Normal 4 2 4 3 6 2 2 3" xfId="16971" xr:uid="{E9167DAB-F33A-4E4C-BD56-AD587A16467B}"/>
    <cellStyle name="Normal 4 2 4 3 6 2 2 4" xfId="33828" xr:uid="{5DE39177-45D3-4999-9B26-E4BD218341A4}"/>
    <cellStyle name="Normal 4 2 4 3 6 2 3" xfId="21182" xr:uid="{13340891-415B-43AB-8EB7-FBCF552160D4}"/>
    <cellStyle name="Normal 4 2 4 3 6 2 4" xfId="12753" xr:uid="{982F6E3B-D3A8-479F-8967-F77518EA9809}"/>
    <cellStyle name="Normal 4 2 4 3 6 2 5" xfId="29611" xr:uid="{D53B5828-FAED-4DD6-9334-E27FF0E0C411}"/>
    <cellStyle name="Normal 4 2 4 3 6 3" xfId="6391" xr:uid="{00000000-0005-0000-0000-0000A1130000}"/>
    <cellStyle name="Normal 4 2 4 3 6 3 2" xfId="23255" xr:uid="{7123019D-1D0A-4583-BB8C-0E8A5B95EEE4}"/>
    <cellStyle name="Normal 4 2 4 3 6 3 3" xfId="14826" xr:uid="{E0282DC0-AB75-4C2B-ADA0-D092D17B708D}"/>
    <cellStyle name="Normal 4 2 4 3 6 3 4" xfId="31683" xr:uid="{1566DF08-36D2-4F3B-A283-9DC41F22D491}"/>
    <cellStyle name="Normal 4 2 4 3 6 4" xfId="19037" xr:uid="{7B8043F9-C571-4F5D-9D35-5552ADF99DB1}"/>
    <cellStyle name="Normal 4 2 4 3 6 5" xfId="10608" xr:uid="{75C1518F-A5AA-4E95-B358-381095117480}"/>
    <cellStyle name="Normal 4 2 4 3 6 6" xfId="27466" xr:uid="{ECA7D45F-A55E-4929-918F-4441F685FB71}"/>
    <cellStyle name="Normal 4 2 4 3 7" xfId="2520" xr:uid="{00000000-0005-0000-0000-0000A2130000}"/>
    <cellStyle name="Normal 4 2 4 3 7 2" xfId="6804" xr:uid="{00000000-0005-0000-0000-0000A3130000}"/>
    <cellStyle name="Normal 4 2 4 3 7 2 2" xfId="23668" xr:uid="{713C6CBA-824B-479D-8D08-F7503A236A1B}"/>
    <cellStyle name="Normal 4 2 4 3 7 2 3" xfId="15239" xr:uid="{2FF85C7F-D7DB-46BC-B339-C866C7AFCBDB}"/>
    <cellStyle name="Normal 4 2 4 3 7 2 4" xfId="32096" xr:uid="{03C7B176-925C-443F-A342-42E2247C9351}"/>
    <cellStyle name="Normal 4 2 4 3 7 3" xfId="19450" xr:uid="{02AA38E7-B8A9-4763-AF87-28D2A540A643}"/>
    <cellStyle name="Normal 4 2 4 3 7 4" xfId="11021" xr:uid="{20ED0BDA-48E4-4438-80CB-1D69272F449D}"/>
    <cellStyle name="Normal 4 2 4 3 7 5" xfId="27879" xr:uid="{8F8D6DB1-CF58-44DE-97E5-44610564F87E}"/>
    <cellStyle name="Normal 4 2 4 3 8" xfId="4739" xr:uid="{00000000-0005-0000-0000-0000A4130000}"/>
    <cellStyle name="Normal 4 2 4 3 8 2" xfId="21603" xr:uid="{D0445849-C117-4497-AE06-AD908E74EAB8}"/>
    <cellStyle name="Normal 4 2 4 3 8 3" xfId="13174" xr:uid="{7DB3B0BA-F84D-4786-95A3-7FD556EBC976}"/>
    <cellStyle name="Normal 4 2 4 3 8 4" xfId="30031" xr:uid="{7002767E-7B91-4CE5-90DF-33A8D3B0BF53}"/>
    <cellStyle name="Normal 4 2 4 3 9" xfId="17385" xr:uid="{BF1CE729-0742-44E0-9714-7FD4D5ED36CE}"/>
    <cellStyle name="Normal 4 2 4 4" xfId="362" xr:uid="{00000000-0005-0000-0000-0000A5130000}"/>
    <cellStyle name="Normal 4 2 4 4 10" xfId="25816" xr:uid="{646C7206-A65A-4059-9A73-A7E6204B69B3}"/>
    <cellStyle name="Normal 4 2 4 4 2" xfId="839" xr:uid="{00000000-0005-0000-0000-0000A6130000}"/>
    <cellStyle name="Normal 4 2 4 4 2 2" xfId="3076" xr:uid="{00000000-0005-0000-0000-0000A7130000}"/>
    <cellStyle name="Normal 4 2 4 4 2 2 2" xfId="7299" xr:uid="{00000000-0005-0000-0000-0000A8130000}"/>
    <cellStyle name="Normal 4 2 4 4 2 2 2 2" xfId="24163" xr:uid="{FDDF75DA-8BDA-4048-81FE-A3BA3627AA3F}"/>
    <cellStyle name="Normal 4 2 4 4 2 2 2 3" xfId="15734" xr:uid="{8532F2CB-110C-496F-AA71-BD1BC1A4C5F1}"/>
    <cellStyle name="Normal 4 2 4 4 2 2 2 4" xfId="32591" xr:uid="{2B958454-D901-4AC3-9663-ECD3FCDB7345}"/>
    <cellStyle name="Normal 4 2 4 4 2 2 3" xfId="19945" xr:uid="{F37CFACE-E5AA-43E7-BBF6-5E18D304439C}"/>
    <cellStyle name="Normal 4 2 4 4 2 2 4" xfId="11516" xr:uid="{FDC70A17-18D5-4340-8B7C-9C62579C6B64}"/>
    <cellStyle name="Normal 4 2 4 4 2 2 5" xfId="28374" xr:uid="{F5900BBC-8A51-44FB-A87A-ECB8FADFED9B}"/>
    <cellStyle name="Normal 4 2 4 4 2 3" xfId="5154" xr:uid="{00000000-0005-0000-0000-0000A9130000}"/>
    <cellStyle name="Normal 4 2 4 4 2 3 2" xfId="22018" xr:uid="{A9D7110F-BDF7-495C-A8B2-314A36D05665}"/>
    <cellStyle name="Normal 4 2 4 4 2 3 3" xfId="13589" xr:uid="{BF5DC7A1-1917-4857-A30C-EAE9AB12D025}"/>
    <cellStyle name="Normal 4 2 4 4 2 3 4" xfId="30446" xr:uid="{B2081D0B-33DF-405E-A762-C4AAAD855F97}"/>
    <cellStyle name="Normal 4 2 4 4 2 4" xfId="17800" xr:uid="{4B9DF8DC-F6F2-493E-A407-F7B0DBED096C}"/>
    <cellStyle name="Normal 4 2 4 4 2 5" xfId="9371" xr:uid="{ABF0A468-3527-428B-80BC-C08151CA9A4F}"/>
    <cellStyle name="Normal 4 2 4 4 2 6" xfId="26229" xr:uid="{FEE6C6FC-044B-4CF4-BA66-23C21C2339C7}"/>
    <cellStyle name="Normal 4 2 4 4 3" xfId="1259" xr:uid="{00000000-0005-0000-0000-0000AA130000}"/>
    <cellStyle name="Normal 4 2 4 4 3 2" xfId="3489" xr:uid="{00000000-0005-0000-0000-0000AB130000}"/>
    <cellStyle name="Normal 4 2 4 4 3 2 2" xfId="7712" xr:uid="{00000000-0005-0000-0000-0000AC130000}"/>
    <cellStyle name="Normal 4 2 4 4 3 2 2 2" xfId="24576" xr:uid="{9197DC73-25A0-4C03-80BF-1FEF04C00D0F}"/>
    <cellStyle name="Normal 4 2 4 4 3 2 2 3" xfId="16147" xr:uid="{B31C1A1C-F73D-447D-BC62-85B9FB52427C}"/>
    <cellStyle name="Normal 4 2 4 4 3 2 2 4" xfId="33004" xr:uid="{2CFE568D-D320-418C-BDE8-DC9DF0AFA288}"/>
    <cellStyle name="Normal 4 2 4 4 3 2 3" xfId="20358" xr:uid="{72A89E0A-563F-40A2-BD03-CA75B7FC0FF1}"/>
    <cellStyle name="Normal 4 2 4 4 3 2 4" xfId="11929" xr:uid="{7EE2934F-55FE-41C3-AD42-E88DBF1FC19A}"/>
    <cellStyle name="Normal 4 2 4 4 3 2 5" xfId="28787" xr:uid="{EA1352FD-9F4C-4F08-BEA4-19E92EE614D0}"/>
    <cellStyle name="Normal 4 2 4 4 3 3" xfId="5567" xr:uid="{00000000-0005-0000-0000-0000AD130000}"/>
    <cellStyle name="Normal 4 2 4 4 3 3 2" xfId="22431" xr:uid="{270502EA-1375-4A0F-8AB5-1B69A7C54D73}"/>
    <cellStyle name="Normal 4 2 4 4 3 3 3" xfId="14002" xr:uid="{AFCFE198-D933-44F5-A905-9A1372625E9D}"/>
    <cellStyle name="Normal 4 2 4 4 3 3 4" xfId="30859" xr:uid="{858E087A-59A7-4914-815F-D3CAF14E23BB}"/>
    <cellStyle name="Normal 4 2 4 4 3 4" xfId="18213" xr:uid="{73EF2A17-8464-4BB5-8025-DD65C74185F9}"/>
    <cellStyle name="Normal 4 2 4 4 3 5" xfId="9784" xr:uid="{70D561EB-E04E-400C-94F2-19E366090FEC}"/>
    <cellStyle name="Normal 4 2 4 4 3 6" xfId="26642" xr:uid="{5D227E4F-6173-4D24-9B7F-1FD95CC51349}"/>
    <cellStyle name="Normal 4 2 4 4 4" xfId="1672" xr:uid="{00000000-0005-0000-0000-0000AE130000}"/>
    <cellStyle name="Normal 4 2 4 4 4 2" xfId="3902" xr:uid="{00000000-0005-0000-0000-0000AF130000}"/>
    <cellStyle name="Normal 4 2 4 4 4 2 2" xfId="8125" xr:uid="{00000000-0005-0000-0000-0000B0130000}"/>
    <cellStyle name="Normal 4 2 4 4 4 2 2 2" xfId="24989" xr:uid="{F62E4D60-4FD6-4CCF-A67A-0BD7DA298CA0}"/>
    <cellStyle name="Normal 4 2 4 4 4 2 2 3" xfId="16560" xr:uid="{607E1780-BE43-48CF-87E2-639C37B9394E}"/>
    <cellStyle name="Normal 4 2 4 4 4 2 2 4" xfId="33417" xr:uid="{367A0DBA-7434-4898-9A01-020DF630987C}"/>
    <cellStyle name="Normal 4 2 4 4 4 2 3" xfId="20771" xr:uid="{75050994-444B-40DC-A95D-3C71420CF35A}"/>
    <cellStyle name="Normal 4 2 4 4 4 2 4" xfId="12342" xr:uid="{2E10E7F3-8081-481A-95CE-930B74DD001B}"/>
    <cellStyle name="Normal 4 2 4 4 4 2 5" xfId="29200" xr:uid="{6ABFF4DF-8EDE-48B3-A1AE-81D07115176F}"/>
    <cellStyle name="Normal 4 2 4 4 4 3" xfId="5980" xr:uid="{00000000-0005-0000-0000-0000B1130000}"/>
    <cellStyle name="Normal 4 2 4 4 4 3 2" xfId="22844" xr:uid="{486B34C1-920A-45AA-9023-1418BD154014}"/>
    <cellStyle name="Normal 4 2 4 4 4 3 3" xfId="14415" xr:uid="{DEB48C69-D0A6-4EE3-B590-78B7CC460895}"/>
    <cellStyle name="Normal 4 2 4 4 4 3 4" xfId="31272" xr:uid="{52E55E86-A59E-4312-AFC9-D39D4F008C3B}"/>
    <cellStyle name="Normal 4 2 4 4 4 4" xfId="18626" xr:uid="{B59DF7D1-11C7-4AEB-A172-A3615AF3F5AD}"/>
    <cellStyle name="Normal 4 2 4 4 4 5" xfId="10197" xr:uid="{830B6796-93E0-411D-9CE8-97C6DB2E7F25}"/>
    <cellStyle name="Normal 4 2 4 4 4 6" xfId="27055" xr:uid="{4C92C29B-03AF-40F7-BA79-407387F0BF61}"/>
    <cellStyle name="Normal 4 2 4 4 5" xfId="2086" xr:uid="{00000000-0005-0000-0000-0000B2130000}"/>
    <cellStyle name="Normal 4 2 4 4 5 2" xfId="4315" xr:uid="{00000000-0005-0000-0000-0000B3130000}"/>
    <cellStyle name="Normal 4 2 4 4 5 2 2" xfId="8538" xr:uid="{00000000-0005-0000-0000-0000B4130000}"/>
    <cellStyle name="Normal 4 2 4 4 5 2 2 2" xfId="25402" xr:uid="{2357581B-498E-4F0B-9A62-B98C512E7C0F}"/>
    <cellStyle name="Normal 4 2 4 4 5 2 2 3" xfId="16973" xr:uid="{14BF8845-9B06-47A6-B6C4-EB8BBE5BE964}"/>
    <cellStyle name="Normal 4 2 4 4 5 2 2 4" xfId="33830" xr:uid="{95ED3789-F3E1-4152-BC17-43EF1CA658B9}"/>
    <cellStyle name="Normal 4 2 4 4 5 2 3" xfId="21184" xr:uid="{57EDFE8B-0C70-4402-913D-EE5DDB49A464}"/>
    <cellStyle name="Normal 4 2 4 4 5 2 4" xfId="12755" xr:uid="{E055C237-8BB9-454A-BDB8-538260A8B124}"/>
    <cellStyle name="Normal 4 2 4 4 5 2 5" xfId="29613" xr:uid="{9927A53D-E422-4112-917A-B32284A41EB2}"/>
    <cellStyle name="Normal 4 2 4 4 5 3" xfId="6393" xr:uid="{00000000-0005-0000-0000-0000B5130000}"/>
    <cellStyle name="Normal 4 2 4 4 5 3 2" xfId="23257" xr:uid="{A4654F9D-A788-4319-B0FB-A73AE7B85DC9}"/>
    <cellStyle name="Normal 4 2 4 4 5 3 3" xfId="14828" xr:uid="{5093046F-7BAD-46B6-B09F-6A9026EB8C6C}"/>
    <cellStyle name="Normal 4 2 4 4 5 3 4" xfId="31685" xr:uid="{A58A9707-D647-45EE-AB39-4B17FBB26BA4}"/>
    <cellStyle name="Normal 4 2 4 4 5 4" xfId="19039" xr:uid="{6A188958-EAC7-4817-9939-EC2D4F5772C4}"/>
    <cellStyle name="Normal 4 2 4 4 5 5" xfId="10610" xr:uid="{BDD77564-BDC3-47BF-AED2-EA4E21AEAE4C}"/>
    <cellStyle name="Normal 4 2 4 4 5 6" xfId="27468" xr:uid="{55AC34B6-7EB5-4581-93B5-D50FD4B0BCA8}"/>
    <cellStyle name="Normal 4 2 4 4 6" xfId="2522" xr:uid="{00000000-0005-0000-0000-0000B6130000}"/>
    <cellStyle name="Normal 4 2 4 4 6 2" xfId="6806" xr:uid="{00000000-0005-0000-0000-0000B7130000}"/>
    <cellStyle name="Normal 4 2 4 4 6 2 2" xfId="23670" xr:uid="{59E3067A-1129-46F4-A023-07335E82AB97}"/>
    <cellStyle name="Normal 4 2 4 4 6 2 3" xfId="15241" xr:uid="{7940BB3A-AD8C-4D84-A15B-11C8F4BC4B00}"/>
    <cellStyle name="Normal 4 2 4 4 6 2 4" xfId="32098" xr:uid="{E0127FB8-566D-45EF-A15B-3857FA5D665E}"/>
    <cellStyle name="Normal 4 2 4 4 6 3" xfId="19452" xr:uid="{FE8FE1FA-2A62-4481-8125-CB32561EE644}"/>
    <cellStyle name="Normal 4 2 4 4 6 4" xfId="11023" xr:uid="{56C30E82-5F11-4C9C-A466-75FDA9F053AF}"/>
    <cellStyle name="Normal 4 2 4 4 6 5" xfId="27881" xr:uid="{420F5AE7-5029-4098-B933-8941E78CB5E3}"/>
    <cellStyle name="Normal 4 2 4 4 7" xfId="4741" xr:uid="{00000000-0005-0000-0000-0000B8130000}"/>
    <cellStyle name="Normal 4 2 4 4 7 2" xfId="21605" xr:uid="{1AED8F76-7E7A-414A-B231-322B9801B9C1}"/>
    <cellStyle name="Normal 4 2 4 4 7 3" xfId="13176" xr:uid="{95DD0A6E-2392-4EFE-896B-04735096D8EB}"/>
    <cellStyle name="Normal 4 2 4 4 7 4" xfId="30033" xr:uid="{B17EEAE6-A314-4846-96DD-1E53B2AD0BD6}"/>
    <cellStyle name="Normal 4 2 4 4 8" xfId="17387" xr:uid="{FBCD45E9-2EE5-4DCD-BA6F-5CDD90FAA6F6}"/>
    <cellStyle name="Normal 4 2 4 4 9" xfId="8958" xr:uid="{99003A5A-6F6F-4518-8E63-5A0EA480C9C7}"/>
    <cellStyle name="Normal 4 2 4 5" xfId="832" xr:uid="{00000000-0005-0000-0000-0000B9130000}"/>
    <cellStyle name="Normal 4 2 4 5 2" xfId="3069" xr:uid="{00000000-0005-0000-0000-0000BA130000}"/>
    <cellStyle name="Normal 4 2 4 5 2 2" xfId="7292" xr:uid="{00000000-0005-0000-0000-0000BB130000}"/>
    <cellStyle name="Normal 4 2 4 5 2 2 2" xfId="24156" xr:uid="{560E651D-756C-43B7-B9E0-EA8BC8F0ADEA}"/>
    <cellStyle name="Normal 4 2 4 5 2 2 3" xfId="15727" xr:uid="{0C29C737-6F80-452D-B461-A6D491A67D8D}"/>
    <cellStyle name="Normal 4 2 4 5 2 2 4" xfId="32584" xr:uid="{B44BA98A-F89A-48D3-96CE-DE9DB2A56C9C}"/>
    <cellStyle name="Normal 4 2 4 5 2 3" xfId="19938" xr:uid="{EB421EEB-470A-48F6-936F-CA80A2935538}"/>
    <cellStyle name="Normal 4 2 4 5 2 4" xfId="11509" xr:uid="{C288FDCC-3988-4EBC-9636-494D930FFBB2}"/>
    <cellStyle name="Normal 4 2 4 5 2 5" xfId="28367" xr:uid="{CB97A210-7F82-4679-9272-FF972415082B}"/>
    <cellStyle name="Normal 4 2 4 5 3" xfId="5147" xr:uid="{00000000-0005-0000-0000-0000BC130000}"/>
    <cellStyle name="Normal 4 2 4 5 3 2" xfId="22011" xr:uid="{31A56D76-7901-4B5B-910C-FC9460968BD6}"/>
    <cellStyle name="Normal 4 2 4 5 3 3" xfId="13582" xr:uid="{03FB8948-3FE7-4B0A-B0B6-F0746235D2E0}"/>
    <cellStyle name="Normal 4 2 4 5 3 4" xfId="30439" xr:uid="{C2082944-D7B8-4AA7-ADF8-B0685E95FE26}"/>
    <cellStyle name="Normal 4 2 4 5 4" xfId="17793" xr:uid="{5ACC299A-0602-416D-92BE-F0EC7BC35444}"/>
    <cellStyle name="Normal 4 2 4 5 5" xfId="9364" xr:uid="{0C12D703-A84F-4615-985F-9F95BEE86200}"/>
    <cellStyle name="Normal 4 2 4 5 6" xfId="26222" xr:uid="{DE2492C5-AD15-4FDE-9DD7-4CC7E7A05B87}"/>
    <cellStyle name="Normal 4 2 4 6" xfId="1252" xr:uid="{00000000-0005-0000-0000-0000BD130000}"/>
    <cellStyle name="Normal 4 2 4 6 2" xfId="3482" xr:uid="{00000000-0005-0000-0000-0000BE130000}"/>
    <cellStyle name="Normal 4 2 4 6 2 2" xfId="7705" xr:uid="{00000000-0005-0000-0000-0000BF130000}"/>
    <cellStyle name="Normal 4 2 4 6 2 2 2" xfId="24569" xr:uid="{DF061B0C-7C0E-4B23-B7EF-255EF6313936}"/>
    <cellStyle name="Normal 4 2 4 6 2 2 3" xfId="16140" xr:uid="{5C0A8C1C-D365-4695-AF0E-EF23DF6E1FCB}"/>
    <cellStyle name="Normal 4 2 4 6 2 2 4" xfId="32997" xr:uid="{E87EA8C1-4B49-4C6F-A047-172BAC3F81E7}"/>
    <cellStyle name="Normal 4 2 4 6 2 3" xfId="20351" xr:uid="{8C0CA3FB-F939-43FF-948F-1A8B2D3FFC24}"/>
    <cellStyle name="Normal 4 2 4 6 2 4" xfId="11922" xr:uid="{82FCDE53-03F6-42CA-A0C7-D54D5B7C0126}"/>
    <cellStyle name="Normal 4 2 4 6 2 5" xfId="28780" xr:uid="{08307C5A-B76A-4298-98C2-7729D95D387E}"/>
    <cellStyle name="Normal 4 2 4 6 3" xfId="5560" xr:uid="{00000000-0005-0000-0000-0000C0130000}"/>
    <cellStyle name="Normal 4 2 4 6 3 2" xfId="22424" xr:uid="{3E746B97-2C7F-4396-BA58-C35E657B7AEE}"/>
    <cellStyle name="Normal 4 2 4 6 3 3" xfId="13995" xr:uid="{A595DDFE-BD7A-42B6-BFC0-EB5E292A7242}"/>
    <cellStyle name="Normal 4 2 4 6 3 4" xfId="30852" xr:uid="{9500297F-9E02-4ACF-A640-290BDA2D8957}"/>
    <cellStyle name="Normal 4 2 4 6 4" xfId="18206" xr:uid="{20CB4B4A-D109-4045-BD6E-F11F5A7BC3C9}"/>
    <cellStyle name="Normal 4 2 4 6 5" xfId="9777" xr:uid="{DA7E8990-E8EB-4A9E-8DF1-E050C1924FE9}"/>
    <cellStyle name="Normal 4 2 4 6 6" xfId="26635" xr:uid="{33060FBD-A9D4-4BC0-996D-9951F02C0372}"/>
    <cellStyle name="Normal 4 2 4 7" xfId="1665" xr:uid="{00000000-0005-0000-0000-0000C1130000}"/>
    <cellStyle name="Normal 4 2 4 7 2" xfId="3895" xr:uid="{00000000-0005-0000-0000-0000C2130000}"/>
    <cellStyle name="Normal 4 2 4 7 2 2" xfId="8118" xr:uid="{00000000-0005-0000-0000-0000C3130000}"/>
    <cellStyle name="Normal 4 2 4 7 2 2 2" xfId="24982" xr:uid="{5F5B5CF7-C3AC-4DD9-A1D9-B80AA3E8B3FF}"/>
    <cellStyle name="Normal 4 2 4 7 2 2 3" xfId="16553" xr:uid="{30925935-06C8-4C00-BE7F-15F0561C726A}"/>
    <cellStyle name="Normal 4 2 4 7 2 2 4" xfId="33410" xr:uid="{9CC50042-894C-40B7-B15F-1E51A2DFCA78}"/>
    <cellStyle name="Normal 4 2 4 7 2 3" xfId="20764" xr:uid="{29D19B97-C344-4FE1-8A05-134F75103602}"/>
    <cellStyle name="Normal 4 2 4 7 2 4" xfId="12335" xr:uid="{71F5B0EC-B43C-4DBE-ADD2-AF05F202F334}"/>
    <cellStyle name="Normal 4 2 4 7 2 5" xfId="29193" xr:uid="{8A98AD82-D124-46D0-A96A-3C006D3FB7BF}"/>
    <cellStyle name="Normal 4 2 4 7 3" xfId="5973" xr:uid="{00000000-0005-0000-0000-0000C4130000}"/>
    <cellStyle name="Normal 4 2 4 7 3 2" xfId="22837" xr:uid="{DC2689A6-D734-47AA-91DD-561DCFFCDC31}"/>
    <cellStyle name="Normal 4 2 4 7 3 3" xfId="14408" xr:uid="{252F5495-6BD2-4A26-9C00-752DFE8F451B}"/>
    <cellStyle name="Normal 4 2 4 7 3 4" xfId="31265" xr:uid="{A6B7A523-8B58-4250-9352-89536862A721}"/>
    <cellStyle name="Normal 4 2 4 7 4" xfId="18619" xr:uid="{32423408-9BEE-486C-B7DB-E25468CC9AF8}"/>
    <cellStyle name="Normal 4 2 4 7 5" xfId="10190" xr:uid="{A92DFCCE-EE8D-477D-B221-ABA779410A73}"/>
    <cellStyle name="Normal 4 2 4 7 6" xfId="27048" xr:uid="{CCFFC888-4E7C-40BD-B7DD-0EC4BD7CE241}"/>
    <cellStyle name="Normal 4 2 4 8" xfId="2079" xr:uid="{00000000-0005-0000-0000-0000C5130000}"/>
    <cellStyle name="Normal 4 2 4 8 2" xfId="4308" xr:uid="{00000000-0005-0000-0000-0000C6130000}"/>
    <cellStyle name="Normal 4 2 4 8 2 2" xfId="8531" xr:uid="{00000000-0005-0000-0000-0000C7130000}"/>
    <cellStyle name="Normal 4 2 4 8 2 2 2" xfId="25395" xr:uid="{B0815AF5-06DD-4688-B41C-D7011EA28A26}"/>
    <cellStyle name="Normal 4 2 4 8 2 2 3" xfId="16966" xr:uid="{4D60BCB0-3446-407A-8270-17BFF6A87FA0}"/>
    <cellStyle name="Normal 4 2 4 8 2 2 4" xfId="33823" xr:uid="{DAEF47BE-09CE-4C1D-B2F7-34E49CE106A3}"/>
    <cellStyle name="Normal 4 2 4 8 2 3" xfId="21177" xr:uid="{9DB9349E-C145-45C4-80CE-70CFBD1269BD}"/>
    <cellStyle name="Normal 4 2 4 8 2 4" xfId="12748" xr:uid="{D4406700-7E04-4FD1-BB28-FE10E591A3AA}"/>
    <cellStyle name="Normal 4 2 4 8 2 5" xfId="29606" xr:uid="{D153DD0A-C9B9-4963-824B-82D6CF211259}"/>
    <cellStyle name="Normal 4 2 4 8 3" xfId="6386" xr:uid="{00000000-0005-0000-0000-0000C8130000}"/>
    <cellStyle name="Normal 4 2 4 8 3 2" xfId="23250" xr:uid="{640A9FCB-0162-4ADA-A353-A04B1851B55D}"/>
    <cellStyle name="Normal 4 2 4 8 3 3" xfId="14821" xr:uid="{ABC376AD-9071-491B-AD50-58B909FBA245}"/>
    <cellStyle name="Normal 4 2 4 8 3 4" xfId="31678" xr:uid="{9958B744-F4DF-4758-B7C2-F31F522AC0A5}"/>
    <cellStyle name="Normal 4 2 4 8 4" xfId="19032" xr:uid="{DFFEC7F8-FF68-423A-A210-208E57E1BDB6}"/>
    <cellStyle name="Normal 4 2 4 8 5" xfId="10603" xr:uid="{45646346-B803-484B-98A8-293E0C3B7AFC}"/>
    <cellStyle name="Normal 4 2 4 8 6" xfId="27461" xr:uid="{48804B66-F177-41F5-A970-7C8D76E1D768}"/>
    <cellStyle name="Normal 4 2 4 9" xfId="2515" xr:uid="{00000000-0005-0000-0000-0000C9130000}"/>
    <cellStyle name="Normal 4 2 4 9 2" xfId="6799" xr:uid="{00000000-0005-0000-0000-0000CA130000}"/>
    <cellStyle name="Normal 4 2 4 9 2 2" xfId="23663" xr:uid="{2D6D2243-301B-43E9-BFDC-77AD77268F5D}"/>
    <cellStyle name="Normal 4 2 4 9 2 3" xfId="15234" xr:uid="{8C269512-A20F-464E-AAB9-BE386C704E72}"/>
    <cellStyle name="Normal 4 2 4 9 2 4" xfId="32091" xr:uid="{523F916E-00D5-4D74-A826-092737AD1516}"/>
    <cellStyle name="Normal 4 2 4 9 3" xfId="19445" xr:uid="{598C722D-7349-49CD-BA8A-8789348847C9}"/>
    <cellStyle name="Normal 4 2 4 9 4" xfId="11016" xr:uid="{56F97B09-E32B-4C34-92B5-6E19C8091CDA}"/>
    <cellStyle name="Normal 4 2 4 9 5" xfId="27874" xr:uid="{4552D7E4-4D35-4F5A-9B4B-A2E07BBDA72A}"/>
    <cellStyle name="Normal 4 2 5" xfId="363" xr:uid="{00000000-0005-0000-0000-0000CB130000}"/>
    <cellStyle name="Normal 4 2 5 10" xfId="8959" xr:uid="{72CAE541-7461-4375-A730-2792829304CD}"/>
    <cellStyle name="Normal 4 2 5 11" xfId="25817" xr:uid="{3DDDFD6E-AFCF-4E55-8740-E85BBE717319}"/>
    <cellStyle name="Normal 4 2 5 2" xfId="364" xr:uid="{00000000-0005-0000-0000-0000CC130000}"/>
    <cellStyle name="Normal 4 2 5 2 10" xfId="25818" xr:uid="{9EBB2928-0E57-4DB6-9C0B-A87303793A2E}"/>
    <cellStyle name="Normal 4 2 5 2 2" xfId="841" xr:uid="{00000000-0005-0000-0000-0000CD130000}"/>
    <cellStyle name="Normal 4 2 5 2 2 2" xfId="3078" xr:uid="{00000000-0005-0000-0000-0000CE130000}"/>
    <cellStyle name="Normal 4 2 5 2 2 2 2" xfId="7301" xr:uid="{00000000-0005-0000-0000-0000CF130000}"/>
    <cellStyle name="Normal 4 2 5 2 2 2 2 2" xfId="24165" xr:uid="{0D9F2FB8-0FDB-468D-94C6-77ACBE55F252}"/>
    <cellStyle name="Normal 4 2 5 2 2 2 2 3" xfId="15736" xr:uid="{34E60842-AD7C-4D4E-94A9-89564CC7D339}"/>
    <cellStyle name="Normal 4 2 5 2 2 2 2 4" xfId="32593" xr:uid="{E2021E29-AD75-48B7-8104-514800E972C0}"/>
    <cellStyle name="Normal 4 2 5 2 2 2 3" xfId="19947" xr:uid="{EA845DF2-A093-433C-995A-664D511E9612}"/>
    <cellStyle name="Normal 4 2 5 2 2 2 4" xfId="11518" xr:uid="{63C2CFD8-F4E3-4B04-848B-7090C5A44F52}"/>
    <cellStyle name="Normal 4 2 5 2 2 2 5" xfId="28376" xr:uid="{4B670CDB-190D-4DDE-BE17-7A0B9130A7E1}"/>
    <cellStyle name="Normal 4 2 5 2 2 3" xfId="5156" xr:uid="{00000000-0005-0000-0000-0000D0130000}"/>
    <cellStyle name="Normal 4 2 5 2 2 3 2" xfId="22020" xr:uid="{05240433-585D-4EE6-BE1E-47B2B29898F4}"/>
    <cellStyle name="Normal 4 2 5 2 2 3 3" xfId="13591" xr:uid="{291D1A1F-CE02-437E-9127-4CEBF3304061}"/>
    <cellStyle name="Normal 4 2 5 2 2 3 4" xfId="30448" xr:uid="{99082E09-FB27-4CAF-BD90-A98D398E4676}"/>
    <cellStyle name="Normal 4 2 5 2 2 4" xfId="17802" xr:uid="{3DFDAF10-27FE-4149-BE33-C612251449F7}"/>
    <cellStyle name="Normal 4 2 5 2 2 5" xfId="9373" xr:uid="{E81A4230-C82F-426E-B68F-0829E0E054EC}"/>
    <cellStyle name="Normal 4 2 5 2 2 6" xfId="26231" xr:uid="{130E68C0-DE91-4DC3-9161-42D420E46C22}"/>
    <cellStyle name="Normal 4 2 5 2 3" xfId="1261" xr:uid="{00000000-0005-0000-0000-0000D1130000}"/>
    <cellStyle name="Normal 4 2 5 2 3 2" xfId="3491" xr:uid="{00000000-0005-0000-0000-0000D2130000}"/>
    <cellStyle name="Normal 4 2 5 2 3 2 2" xfId="7714" xr:uid="{00000000-0005-0000-0000-0000D3130000}"/>
    <cellStyle name="Normal 4 2 5 2 3 2 2 2" xfId="24578" xr:uid="{52CA156B-9B84-415C-932A-1D2119FEA040}"/>
    <cellStyle name="Normal 4 2 5 2 3 2 2 3" xfId="16149" xr:uid="{FE454361-B0AC-4616-9D04-2386E7DB8A5F}"/>
    <cellStyle name="Normal 4 2 5 2 3 2 2 4" xfId="33006" xr:uid="{6B89AABA-2C42-40A6-8DE8-A1749EAC1164}"/>
    <cellStyle name="Normal 4 2 5 2 3 2 3" xfId="20360" xr:uid="{365071DC-AA6E-491B-AAEC-A82F59F9494B}"/>
    <cellStyle name="Normal 4 2 5 2 3 2 4" xfId="11931" xr:uid="{CA2AD124-BEBD-46DD-9867-1504B59B9E85}"/>
    <cellStyle name="Normal 4 2 5 2 3 2 5" xfId="28789" xr:uid="{24A3813A-26F5-4EAF-AFC4-3126532691ED}"/>
    <cellStyle name="Normal 4 2 5 2 3 3" xfId="5569" xr:uid="{00000000-0005-0000-0000-0000D4130000}"/>
    <cellStyle name="Normal 4 2 5 2 3 3 2" xfId="22433" xr:uid="{F7F44B85-2649-461C-B32F-37A36D54D99F}"/>
    <cellStyle name="Normal 4 2 5 2 3 3 3" xfId="14004" xr:uid="{AC016268-702F-4C12-AD5B-D9C0944936AE}"/>
    <cellStyle name="Normal 4 2 5 2 3 3 4" xfId="30861" xr:uid="{267D9760-894C-43E9-8C19-8480DF3F9550}"/>
    <cellStyle name="Normal 4 2 5 2 3 4" xfId="18215" xr:uid="{0344AE25-CAFD-4B7A-9A87-25D2F9552DA4}"/>
    <cellStyle name="Normal 4 2 5 2 3 5" xfId="9786" xr:uid="{489F4024-3743-4ABA-8364-301C7DB05E17}"/>
    <cellStyle name="Normal 4 2 5 2 3 6" xfId="26644" xr:uid="{CE39E986-B210-4550-B1B9-337FF683BB03}"/>
    <cellStyle name="Normal 4 2 5 2 4" xfId="1674" xr:uid="{00000000-0005-0000-0000-0000D5130000}"/>
    <cellStyle name="Normal 4 2 5 2 4 2" xfId="3904" xr:uid="{00000000-0005-0000-0000-0000D6130000}"/>
    <cellStyle name="Normal 4 2 5 2 4 2 2" xfId="8127" xr:uid="{00000000-0005-0000-0000-0000D7130000}"/>
    <cellStyle name="Normal 4 2 5 2 4 2 2 2" xfId="24991" xr:uid="{21D49F55-B500-4689-8CF8-A516629B6A4E}"/>
    <cellStyle name="Normal 4 2 5 2 4 2 2 3" xfId="16562" xr:uid="{8C85685F-4577-42AC-8ECD-6AA3CE5F9EF7}"/>
    <cellStyle name="Normal 4 2 5 2 4 2 2 4" xfId="33419" xr:uid="{C94C86F8-BED1-4330-BCF4-9BACED7766B9}"/>
    <cellStyle name="Normal 4 2 5 2 4 2 3" xfId="20773" xr:uid="{8CAC9CAB-BCAD-4104-A192-6660BD3065AF}"/>
    <cellStyle name="Normal 4 2 5 2 4 2 4" xfId="12344" xr:uid="{3BC77074-7870-4098-BDBA-AE080DF413D1}"/>
    <cellStyle name="Normal 4 2 5 2 4 2 5" xfId="29202" xr:uid="{9F5B8C77-FD24-4709-AE28-49B69AFDB93E}"/>
    <cellStyle name="Normal 4 2 5 2 4 3" xfId="5982" xr:uid="{00000000-0005-0000-0000-0000D8130000}"/>
    <cellStyle name="Normal 4 2 5 2 4 3 2" xfId="22846" xr:uid="{C28AE060-6534-48FF-8633-9B6A40A952D0}"/>
    <cellStyle name="Normal 4 2 5 2 4 3 3" xfId="14417" xr:uid="{EF1B067B-C1A4-4590-B3C1-94F836A0988C}"/>
    <cellStyle name="Normal 4 2 5 2 4 3 4" xfId="31274" xr:uid="{764EDA56-3659-419F-A826-FA4AD461EAE3}"/>
    <cellStyle name="Normal 4 2 5 2 4 4" xfId="18628" xr:uid="{2C550FF1-5C2B-4955-A98D-FD132F4D3BA1}"/>
    <cellStyle name="Normal 4 2 5 2 4 5" xfId="10199" xr:uid="{EB45FE6C-945D-4251-8745-589490FC309A}"/>
    <cellStyle name="Normal 4 2 5 2 4 6" xfId="27057" xr:uid="{644E0A7A-392D-4C5F-A016-CFD2EE09E434}"/>
    <cellStyle name="Normal 4 2 5 2 5" xfId="2088" xr:uid="{00000000-0005-0000-0000-0000D9130000}"/>
    <cellStyle name="Normal 4 2 5 2 5 2" xfId="4317" xr:uid="{00000000-0005-0000-0000-0000DA130000}"/>
    <cellStyle name="Normal 4 2 5 2 5 2 2" xfId="8540" xr:uid="{00000000-0005-0000-0000-0000DB130000}"/>
    <cellStyle name="Normal 4 2 5 2 5 2 2 2" xfId="25404" xr:uid="{B1785F9D-1D9A-4711-9B51-0A61C5591B0E}"/>
    <cellStyle name="Normal 4 2 5 2 5 2 2 3" xfId="16975" xr:uid="{F6EFA162-30B3-45CA-AD0D-D32A177AD1D1}"/>
    <cellStyle name="Normal 4 2 5 2 5 2 2 4" xfId="33832" xr:uid="{FB05EA1C-CAAB-4EDA-9424-65D521CBD647}"/>
    <cellStyle name="Normal 4 2 5 2 5 2 3" xfId="21186" xr:uid="{6ACE40C1-4898-4D90-8B02-812B08764DB5}"/>
    <cellStyle name="Normal 4 2 5 2 5 2 4" xfId="12757" xr:uid="{E255ABE2-A015-4FE2-8D63-93962EAEB23D}"/>
    <cellStyle name="Normal 4 2 5 2 5 2 5" xfId="29615" xr:uid="{8F4B2772-D627-445E-8305-D9A88FD3B394}"/>
    <cellStyle name="Normal 4 2 5 2 5 3" xfId="6395" xr:uid="{00000000-0005-0000-0000-0000DC130000}"/>
    <cellStyle name="Normal 4 2 5 2 5 3 2" xfId="23259" xr:uid="{7EFDE6CF-1BD3-471F-9A46-7C9EECA27147}"/>
    <cellStyle name="Normal 4 2 5 2 5 3 3" xfId="14830" xr:uid="{405812BC-B28A-48E5-938C-3516FF4C695C}"/>
    <cellStyle name="Normal 4 2 5 2 5 3 4" xfId="31687" xr:uid="{788E0B3E-D293-46AF-8FC2-A75687012785}"/>
    <cellStyle name="Normal 4 2 5 2 5 4" xfId="19041" xr:uid="{34A69BFD-A903-43A5-8A8B-6D88BC1ACFF2}"/>
    <cellStyle name="Normal 4 2 5 2 5 5" xfId="10612" xr:uid="{A5B329FB-7545-4668-B9B3-28B3699B483B}"/>
    <cellStyle name="Normal 4 2 5 2 5 6" xfId="27470" xr:uid="{82DF5518-8AD0-4674-878B-70A652DD0E49}"/>
    <cellStyle name="Normal 4 2 5 2 6" xfId="2524" xr:uid="{00000000-0005-0000-0000-0000DD130000}"/>
    <cellStyle name="Normal 4 2 5 2 6 2" xfId="6808" xr:uid="{00000000-0005-0000-0000-0000DE130000}"/>
    <cellStyle name="Normal 4 2 5 2 6 2 2" xfId="23672" xr:uid="{99078F60-3373-44CC-9187-1C4F674385CB}"/>
    <cellStyle name="Normal 4 2 5 2 6 2 3" xfId="15243" xr:uid="{8D22889D-8982-4E10-B848-8B1679FA169E}"/>
    <cellStyle name="Normal 4 2 5 2 6 2 4" xfId="32100" xr:uid="{19E60A23-2221-40CB-AB46-81F049A83FE9}"/>
    <cellStyle name="Normal 4 2 5 2 6 3" xfId="19454" xr:uid="{852B6A8C-C450-4FC1-A4E6-4F26E7E8C6A2}"/>
    <cellStyle name="Normal 4 2 5 2 6 4" xfId="11025" xr:uid="{371FB3AF-F0F1-4653-8606-24FFF964E4C6}"/>
    <cellStyle name="Normal 4 2 5 2 6 5" xfId="27883" xr:uid="{EB3B76BA-9EA7-4690-B8A3-75F374E7BE9F}"/>
    <cellStyle name="Normal 4 2 5 2 7" xfId="4743" xr:uid="{00000000-0005-0000-0000-0000DF130000}"/>
    <cellStyle name="Normal 4 2 5 2 7 2" xfId="21607" xr:uid="{2170A5D7-F29E-4838-B83E-ECE7920E74BD}"/>
    <cellStyle name="Normal 4 2 5 2 7 3" xfId="13178" xr:uid="{31A021B6-2821-4797-A283-A89429D21963}"/>
    <cellStyle name="Normal 4 2 5 2 7 4" xfId="30035" xr:uid="{6E9C47B1-4652-4814-A8E4-5CE77EE9C146}"/>
    <cellStyle name="Normal 4 2 5 2 8" xfId="17389" xr:uid="{56F3B683-A974-457E-9E21-950EA7A56C9C}"/>
    <cellStyle name="Normal 4 2 5 2 9" xfId="8960" xr:uid="{271CFEA5-6A54-4EBF-BCD4-2EAA3A8AE158}"/>
    <cellStyle name="Normal 4 2 5 3" xfId="840" xr:uid="{00000000-0005-0000-0000-0000E0130000}"/>
    <cellStyle name="Normal 4 2 5 3 2" xfId="3077" xr:uid="{00000000-0005-0000-0000-0000E1130000}"/>
    <cellStyle name="Normal 4 2 5 3 2 2" xfId="7300" xr:uid="{00000000-0005-0000-0000-0000E2130000}"/>
    <cellStyle name="Normal 4 2 5 3 2 2 2" xfId="24164" xr:uid="{2E2EDF2B-F771-46F5-89FA-885B3C30856E}"/>
    <cellStyle name="Normal 4 2 5 3 2 2 3" xfId="15735" xr:uid="{11E70018-5733-4EC4-B64C-CE56C099055A}"/>
    <cellStyle name="Normal 4 2 5 3 2 2 4" xfId="32592" xr:uid="{F7591F06-055E-4E3E-B005-37FFB7CFA8A6}"/>
    <cellStyle name="Normal 4 2 5 3 2 3" xfId="19946" xr:uid="{E58F46D7-EB15-4F35-A94E-A5176CA8549E}"/>
    <cellStyle name="Normal 4 2 5 3 2 4" xfId="11517" xr:uid="{931E51E9-8A6D-4EFB-BC24-03CD463E32F7}"/>
    <cellStyle name="Normal 4 2 5 3 2 5" xfId="28375" xr:uid="{0B953800-16D8-46B5-BFD1-7A67547C2939}"/>
    <cellStyle name="Normal 4 2 5 3 3" xfId="5155" xr:uid="{00000000-0005-0000-0000-0000E3130000}"/>
    <cellStyle name="Normal 4 2 5 3 3 2" xfId="22019" xr:uid="{73D36A03-B54A-4732-AF4D-EC43EA0A89B3}"/>
    <cellStyle name="Normal 4 2 5 3 3 3" xfId="13590" xr:uid="{A8C2353B-A61C-4376-BFE7-0EB27D45D865}"/>
    <cellStyle name="Normal 4 2 5 3 3 4" xfId="30447" xr:uid="{D876EC1D-4C32-4C29-A534-63FB062A06F8}"/>
    <cellStyle name="Normal 4 2 5 3 4" xfId="17801" xr:uid="{2BC88DB3-D888-44CB-A879-DC6C8B90DFE0}"/>
    <cellStyle name="Normal 4 2 5 3 5" xfId="9372" xr:uid="{0BCCAF77-0887-40FE-9FB4-FD68FE80F4F5}"/>
    <cellStyle name="Normal 4 2 5 3 6" xfId="26230" xr:uid="{920833B5-9C69-4694-AE6E-F218A5FC4A7D}"/>
    <cellStyle name="Normal 4 2 5 4" xfId="1260" xr:uid="{00000000-0005-0000-0000-0000E4130000}"/>
    <cellStyle name="Normal 4 2 5 4 2" xfId="3490" xr:uid="{00000000-0005-0000-0000-0000E5130000}"/>
    <cellStyle name="Normal 4 2 5 4 2 2" xfId="7713" xr:uid="{00000000-0005-0000-0000-0000E6130000}"/>
    <cellStyle name="Normal 4 2 5 4 2 2 2" xfId="24577" xr:uid="{B838E725-12FF-4D16-B441-B87922C0FD53}"/>
    <cellStyle name="Normal 4 2 5 4 2 2 3" xfId="16148" xr:uid="{98295181-992B-4959-8228-6180EFDFBDE8}"/>
    <cellStyle name="Normal 4 2 5 4 2 2 4" xfId="33005" xr:uid="{9880F411-75BD-40E5-A600-CED2DD2A4985}"/>
    <cellStyle name="Normal 4 2 5 4 2 3" xfId="20359" xr:uid="{F45DD32E-6E10-4F16-9438-93FF98F73599}"/>
    <cellStyle name="Normal 4 2 5 4 2 4" xfId="11930" xr:uid="{D10579AE-D5FE-43BF-A844-F61BE3734D34}"/>
    <cellStyle name="Normal 4 2 5 4 2 5" xfId="28788" xr:uid="{B5026ED2-A517-4404-9E31-5F9C1D271BA3}"/>
    <cellStyle name="Normal 4 2 5 4 3" xfId="5568" xr:uid="{00000000-0005-0000-0000-0000E7130000}"/>
    <cellStyle name="Normal 4 2 5 4 3 2" xfId="22432" xr:uid="{21765EBA-FF22-42B7-BFA0-ED83DDB16D15}"/>
    <cellStyle name="Normal 4 2 5 4 3 3" xfId="14003" xr:uid="{56DC7B71-DBC4-4319-A31B-90EEDAB3BB72}"/>
    <cellStyle name="Normal 4 2 5 4 3 4" xfId="30860" xr:uid="{71AD227A-A6AA-4459-A1DA-FBCF3FA48852}"/>
    <cellStyle name="Normal 4 2 5 4 4" xfId="18214" xr:uid="{F0B3B05A-9855-4EF5-A012-048971E17FA7}"/>
    <cellStyle name="Normal 4 2 5 4 5" xfId="9785" xr:uid="{619F9F8E-C241-48CF-A946-EB416678393B}"/>
    <cellStyle name="Normal 4 2 5 4 6" xfId="26643" xr:uid="{E14D4D8E-1BCA-4A9D-9CA2-4E9E7F5A01F0}"/>
    <cellStyle name="Normal 4 2 5 5" xfId="1673" xr:uid="{00000000-0005-0000-0000-0000E8130000}"/>
    <cellStyle name="Normal 4 2 5 5 2" xfId="3903" xr:uid="{00000000-0005-0000-0000-0000E9130000}"/>
    <cellStyle name="Normal 4 2 5 5 2 2" xfId="8126" xr:uid="{00000000-0005-0000-0000-0000EA130000}"/>
    <cellStyle name="Normal 4 2 5 5 2 2 2" xfId="24990" xr:uid="{6A208DBC-CECF-4C36-B958-E2F67DE165E0}"/>
    <cellStyle name="Normal 4 2 5 5 2 2 3" xfId="16561" xr:uid="{54C50C10-D1CE-4F32-9D97-07736AD768A0}"/>
    <cellStyle name="Normal 4 2 5 5 2 2 4" xfId="33418" xr:uid="{E81C02BD-4073-4F1C-B418-0D5BFAC5BE6C}"/>
    <cellStyle name="Normal 4 2 5 5 2 3" xfId="20772" xr:uid="{0367B601-3A1E-4AAC-80A3-FAA25C3B7BDB}"/>
    <cellStyle name="Normal 4 2 5 5 2 4" xfId="12343" xr:uid="{7DBB08CB-CC58-401C-8EEC-4DC5B1345863}"/>
    <cellStyle name="Normal 4 2 5 5 2 5" xfId="29201" xr:uid="{CDA6EBEC-12F3-4FE5-919F-278C43195A70}"/>
    <cellStyle name="Normal 4 2 5 5 3" xfId="5981" xr:uid="{00000000-0005-0000-0000-0000EB130000}"/>
    <cellStyle name="Normal 4 2 5 5 3 2" xfId="22845" xr:uid="{E71C639C-5599-4792-AC9F-1276279FA149}"/>
    <cellStyle name="Normal 4 2 5 5 3 3" xfId="14416" xr:uid="{F4982B99-6004-4702-B2A3-F61E22EFD97C}"/>
    <cellStyle name="Normal 4 2 5 5 3 4" xfId="31273" xr:uid="{163212D7-99E8-4CC3-97E5-EC9AD5F10C17}"/>
    <cellStyle name="Normal 4 2 5 5 4" xfId="18627" xr:uid="{5228BEFF-D646-4287-A8A9-FB6519ED6929}"/>
    <cellStyle name="Normal 4 2 5 5 5" xfId="10198" xr:uid="{A2D2FD5F-8F3D-4BBC-804A-63CF13F03110}"/>
    <cellStyle name="Normal 4 2 5 5 6" xfId="27056" xr:uid="{19591388-2CAB-488B-A10F-C7F1119B6874}"/>
    <cellStyle name="Normal 4 2 5 6" xfId="2087" xr:uid="{00000000-0005-0000-0000-0000EC130000}"/>
    <cellStyle name="Normal 4 2 5 6 2" xfId="4316" xr:uid="{00000000-0005-0000-0000-0000ED130000}"/>
    <cellStyle name="Normal 4 2 5 6 2 2" xfId="8539" xr:uid="{00000000-0005-0000-0000-0000EE130000}"/>
    <cellStyle name="Normal 4 2 5 6 2 2 2" xfId="25403" xr:uid="{00C8FA1D-9F79-4A3E-98F5-88F5447F0B7E}"/>
    <cellStyle name="Normal 4 2 5 6 2 2 3" xfId="16974" xr:uid="{433CB8B3-1972-41F1-BE24-D819232813C0}"/>
    <cellStyle name="Normal 4 2 5 6 2 2 4" xfId="33831" xr:uid="{90E09BD1-FA81-4AE5-9244-C33677EF4010}"/>
    <cellStyle name="Normal 4 2 5 6 2 3" xfId="21185" xr:uid="{052411C2-03A6-43DF-9BDC-7770BA1A5AFE}"/>
    <cellStyle name="Normal 4 2 5 6 2 4" xfId="12756" xr:uid="{DC0399EA-F4E0-45DB-BE5E-73AE58D93F42}"/>
    <cellStyle name="Normal 4 2 5 6 2 5" xfId="29614" xr:uid="{BB6DA8F3-B953-464A-8A6D-CC82393B0A7C}"/>
    <cellStyle name="Normal 4 2 5 6 3" xfId="6394" xr:uid="{00000000-0005-0000-0000-0000EF130000}"/>
    <cellStyle name="Normal 4 2 5 6 3 2" xfId="23258" xr:uid="{D377BD10-7306-48B6-8C73-7C42BFBE919E}"/>
    <cellStyle name="Normal 4 2 5 6 3 3" xfId="14829" xr:uid="{6AC48666-AE6A-444B-9C1D-5D339BA7DD20}"/>
    <cellStyle name="Normal 4 2 5 6 3 4" xfId="31686" xr:uid="{EB1865AC-517F-4963-98BF-E18DB7A91B16}"/>
    <cellStyle name="Normal 4 2 5 6 4" xfId="19040" xr:uid="{76AB5C86-A2B9-4258-BB3D-D27FA1AD93F4}"/>
    <cellStyle name="Normal 4 2 5 6 5" xfId="10611" xr:uid="{9B0C1EF1-2651-4BD4-8724-F47C62D765A4}"/>
    <cellStyle name="Normal 4 2 5 6 6" xfId="27469" xr:uid="{36C6C7A3-D057-482B-9C67-330EF8109388}"/>
    <cellStyle name="Normal 4 2 5 7" xfId="2523" xr:uid="{00000000-0005-0000-0000-0000F0130000}"/>
    <cellStyle name="Normal 4 2 5 7 2" xfId="6807" xr:uid="{00000000-0005-0000-0000-0000F1130000}"/>
    <cellStyle name="Normal 4 2 5 7 2 2" xfId="23671" xr:uid="{C375AFE7-8152-4C21-80E5-8651C320C44D}"/>
    <cellStyle name="Normal 4 2 5 7 2 3" xfId="15242" xr:uid="{95472D63-3BD6-4C28-9856-029FB15C9270}"/>
    <cellStyle name="Normal 4 2 5 7 2 4" xfId="32099" xr:uid="{0D94A7D5-5CE3-4562-8F8C-DD0F615FF470}"/>
    <cellStyle name="Normal 4 2 5 7 3" xfId="19453" xr:uid="{3E4F64F4-D6E6-4E56-B7E3-B03A1AFE3C49}"/>
    <cellStyle name="Normal 4 2 5 7 4" xfId="11024" xr:uid="{595DB64C-612D-460E-A5A6-A6E8C03CC58D}"/>
    <cellStyle name="Normal 4 2 5 7 5" xfId="27882" xr:uid="{BD1DEB9B-EB79-4AD1-AB9F-1295D3E71979}"/>
    <cellStyle name="Normal 4 2 5 8" xfId="4742" xr:uid="{00000000-0005-0000-0000-0000F2130000}"/>
    <cellStyle name="Normal 4 2 5 8 2" xfId="21606" xr:uid="{377BE28E-E020-467E-B398-55D68EEFD98F}"/>
    <cellStyle name="Normal 4 2 5 8 3" xfId="13177" xr:uid="{1867DD52-9B1F-4509-87C3-4BC097690015}"/>
    <cellStyle name="Normal 4 2 5 8 4" xfId="30034" xr:uid="{406125DD-1C2E-4926-9C5B-065F466449E7}"/>
    <cellStyle name="Normal 4 2 5 9" xfId="17388" xr:uid="{FE503114-BD11-4006-A20F-164F802EAB9E}"/>
    <cellStyle name="Normal 4 2 6" xfId="365" xr:uid="{00000000-0005-0000-0000-0000F3130000}"/>
    <cellStyle name="Normal 4 2 6 10" xfId="25819" xr:uid="{3DF738CE-1334-464E-98B8-096BE2BA981E}"/>
    <cellStyle name="Normal 4 2 6 2" xfId="842" xr:uid="{00000000-0005-0000-0000-0000F4130000}"/>
    <cellStyle name="Normal 4 2 6 2 2" xfId="3079" xr:uid="{00000000-0005-0000-0000-0000F5130000}"/>
    <cellStyle name="Normal 4 2 6 2 2 2" xfId="7302" xr:uid="{00000000-0005-0000-0000-0000F6130000}"/>
    <cellStyle name="Normal 4 2 6 2 2 2 2" xfId="24166" xr:uid="{1ACF86EE-0FA2-41BA-9210-646956208601}"/>
    <cellStyle name="Normal 4 2 6 2 2 2 3" xfId="15737" xr:uid="{4AD25638-C314-4251-8563-A3306CEF0752}"/>
    <cellStyle name="Normal 4 2 6 2 2 2 4" xfId="32594" xr:uid="{5BB158EB-F19D-45B0-B5FF-A7543E29948F}"/>
    <cellStyle name="Normal 4 2 6 2 2 3" xfId="19948" xr:uid="{4276AB25-6E8E-48FC-80A1-6C928B670700}"/>
    <cellStyle name="Normal 4 2 6 2 2 4" xfId="11519" xr:uid="{6C695F35-3F69-40A8-8D27-7AD5CC867ED6}"/>
    <cellStyle name="Normal 4 2 6 2 2 5" xfId="28377" xr:uid="{09855814-A328-4D91-907A-0D2C934C06F7}"/>
    <cellStyle name="Normal 4 2 6 2 3" xfId="5157" xr:uid="{00000000-0005-0000-0000-0000F7130000}"/>
    <cellStyle name="Normal 4 2 6 2 3 2" xfId="22021" xr:uid="{19CD5604-6A45-43ED-9DE5-326F71C81E3B}"/>
    <cellStyle name="Normal 4 2 6 2 3 3" xfId="13592" xr:uid="{79428FE0-9F9B-49D2-A26C-20920874223A}"/>
    <cellStyle name="Normal 4 2 6 2 3 4" xfId="30449" xr:uid="{0A8EA7C2-E545-4804-8751-7DA06EDA3086}"/>
    <cellStyle name="Normal 4 2 6 2 4" xfId="17803" xr:uid="{F0ABFA15-C140-49FA-8277-25784C3CF0C2}"/>
    <cellStyle name="Normal 4 2 6 2 5" xfId="9374" xr:uid="{0ED6D176-5009-44DD-A097-48A13AD3261E}"/>
    <cellStyle name="Normal 4 2 6 2 6" xfId="26232" xr:uid="{F0BD7351-324D-4EC6-8837-DF707671A49E}"/>
    <cellStyle name="Normal 4 2 6 3" xfId="1262" xr:uid="{00000000-0005-0000-0000-0000F8130000}"/>
    <cellStyle name="Normal 4 2 6 3 2" xfId="3492" xr:uid="{00000000-0005-0000-0000-0000F9130000}"/>
    <cellStyle name="Normal 4 2 6 3 2 2" xfId="7715" xr:uid="{00000000-0005-0000-0000-0000FA130000}"/>
    <cellStyle name="Normal 4 2 6 3 2 2 2" xfId="24579" xr:uid="{1A3764CD-7514-4B24-86AE-4327CFB9A50D}"/>
    <cellStyle name="Normal 4 2 6 3 2 2 3" xfId="16150" xr:uid="{03E9A155-53C1-4973-A45F-E2416DE72A0E}"/>
    <cellStyle name="Normal 4 2 6 3 2 2 4" xfId="33007" xr:uid="{4532C3CD-0FF8-4316-93F6-808D60BFC733}"/>
    <cellStyle name="Normal 4 2 6 3 2 3" xfId="20361" xr:uid="{D441FD2B-2441-41EE-85F7-8A044DBBEB28}"/>
    <cellStyle name="Normal 4 2 6 3 2 4" xfId="11932" xr:uid="{3A2AB27B-95DE-4075-94B0-5B9FC67FF9DC}"/>
    <cellStyle name="Normal 4 2 6 3 2 5" xfId="28790" xr:uid="{E00CA471-250A-497D-816C-5EE7946DF6FC}"/>
    <cellStyle name="Normal 4 2 6 3 3" xfId="5570" xr:uid="{00000000-0005-0000-0000-0000FB130000}"/>
    <cellStyle name="Normal 4 2 6 3 3 2" xfId="22434" xr:uid="{B3A029D1-38B1-4718-ADB8-86D21C53AF56}"/>
    <cellStyle name="Normal 4 2 6 3 3 3" xfId="14005" xr:uid="{1C887844-319C-4F9A-9878-79A910B90940}"/>
    <cellStyle name="Normal 4 2 6 3 3 4" xfId="30862" xr:uid="{CBE7E02E-200F-4423-83C7-A831896C8D10}"/>
    <cellStyle name="Normal 4 2 6 3 4" xfId="18216" xr:uid="{DAD11639-C60E-47F3-8EBB-6577D199BD6D}"/>
    <cellStyle name="Normal 4 2 6 3 5" xfId="9787" xr:uid="{3884CF70-A174-4CB5-A763-3B983DA4B50B}"/>
    <cellStyle name="Normal 4 2 6 3 6" xfId="26645" xr:uid="{123C2F49-B0C8-4F13-A72D-CCE4C46C783C}"/>
    <cellStyle name="Normal 4 2 6 4" xfId="1675" xr:uid="{00000000-0005-0000-0000-0000FC130000}"/>
    <cellStyle name="Normal 4 2 6 4 2" xfId="3905" xr:uid="{00000000-0005-0000-0000-0000FD130000}"/>
    <cellStyle name="Normal 4 2 6 4 2 2" xfId="8128" xr:uid="{00000000-0005-0000-0000-0000FE130000}"/>
    <cellStyle name="Normal 4 2 6 4 2 2 2" xfId="24992" xr:uid="{B1A1551F-7687-47CD-959C-44EF5237F6FE}"/>
    <cellStyle name="Normal 4 2 6 4 2 2 3" xfId="16563" xr:uid="{4067236B-E303-4C7A-95BE-DB5EA9707516}"/>
    <cellStyle name="Normal 4 2 6 4 2 2 4" xfId="33420" xr:uid="{A9063695-21D0-46AE-8DDE-16A0064351FC}"/>
    <cellStyle name="Normal 4 2 6 4 2 3" xfId="20774" xr:uid="{322F6FD6-D659-4744-BFB4-19EF7501EA0C}"/>
    <cellStyle name="Normal 4 2 6 4 2 4" xfId="12345" xr:uid="{BB212D22-3098-4DB2-93A4-1C77D3962425}"/>
    <cellStyle name="Normal 4 2 6 4 2 5" xfId="29203" xr:uid="{34AE39B5-07CE-4599-AF8D-8463D169EA0F}"/>
    <cellStyle name="Normal 4 2 6 4 3" xfId="5983" xr:uid="{00000000-0005-0000-0000-0000FF130000}"/>
    <cellStyle name="Normal 4 2 6 4 3 2" xfId="22847" xr:uid="{42439923-A70E-40DF-A217-432624DBABF3}"/>
    <cellStyle name="Normal 4 2 6 4 3 3" xfId="14418" xr:uid="{549E7154-1A0D-4401-8FA2-F9D0EB9AF0AB}"/>
    <cellStyle name="Normal 4 2 6 4 3 4" xfId="31275" xr:uid="{54E7C880-B4CA-4866-825D-2F0813714FCA}"/>
    <cellStyle name="Normal 4 2 6 4 4" xfId="18629" xr:uid="{38EFFE95-FA75-48F2-8835-F2FBB53FA704}"/>
    <cellStyle name="Normal 4 2 6 4 5" xfId="10200" xr:uid="{BD9CA4E6-AF6F-4429-A001-C92F0864956A}"/>
    <cellStyle name="Normal 4 2 6 4 6" xfId="27058" xr:uid="{8D3904C3-6072-415D-ABF1-C75E2F06AF93}"/>
    <cellStyle name="Normal 4 2 6 5" xfId="2089" xr:uid="{00000000-0005-0000-0000-000000140000}"/>
    <cellStyle name="Normal 4 2 6 5 2" xfId="4318" xr:uid="{00000000-0005-0000-0000-000001140000}"/>
    <cellStyle name="Normal 4 2 6 5 2 2" xfId="8541" xr:uid="{00000000-0005-0000-0000-000002140000}"/>
    <cellStyle name="Normal 4 2 6 5 2 2 2" xfId="25405" xr:uid="{A18A904F-9853-4A7F-A25A-BB13F36E4880}"/>
    <cellStyle name="Normal 4 2 6 5 2 2 3" xfId="16976" xr:uid="{A80D6CF9-A08E-4186-911F-D1A207DFA377}"/>
    <cellStyle name="Normal 4 2 6 5 2 2 4" xfId="33833" xr:uid="{FD2EC81B-32A8-4DC8-AF2F-3C128C4B8BE4}"/>
    <cellStyle name="Normal 4 2 6 5 2 3" xfId="21187" xr:uid="{4F0D8FC9-7258-4912-B9E5-29A408E72933}"/>
    <cellStyle name="Normal 4 2 6 5 2 4" xfId="12758" xr:uid="{CF1A0299-463B-496B-99AB-2DB2064C11B0}"/>
    <cellStyle name="Normal 4 2 6 5 2 5" xfId="29616" xr:uid="{776FC7D7-2E0E-475C-AC58-F448870B08D1}"/>
    <cellStyle name="Normal 4 2 6 5 3" xfId="6396" xr:uid="{00000000-0005-0000-0000-000003140000}"/>
    <cellStyle name="Normal 4 2 6 5 3 2" xfId="23260" xr:uid="{2E104D6C-BC47-45F0-96AC-793CD385F9E5}"/>
    <cellStyle name="Normal 4 2 6 5 3 3" xfId="14831" xr:uid="{A0ECF7D0-67CC-45FC-8E97-713B5421AE63}"/>
    <cellStyle name="Normal 4 2 6 5 3 4" xfId="31688" xr:uid="{EF8844C6-674B-4E7B-927E-D3DD3558E9D9}"/>
    <cellStyle name="Normal 4 2 6 5 4" xfId="19042" xr:uid="{325C5A64-E143-4406-81ED-B7552BCE84D3}"/>
    <cellStyle name="Normal 4 2 6 5 5" xfId="10613" xr:uid="{659F88F5-794C-4314-8F88-45F7FBDBE397}"/>
    <cellStyle name="Normal 4 2 6 5 6" xfId="27471" xr:uid="{377960B0-1217-462D-A2CD-9505E205EF10}"/>
    <cellStyle name="Normal 4 2 6 6" xfId="2525" xr:uid="{00000000-0005-0000-0000-000004140000}"/>
    <cellStyle name="Normal 4 2 6 6 2" xfId="6809" xr:uid="{00000000-0005-0000-0000-000005140000}"/>
    <cellStyle name="Normal 4 2 6 6 2 2" xfId="23673" xr:uid="{C6DB8315-2379-4DBD-B2F0-1AFC4E24D221}"/>
    <cellStyle name="Normal 4 2 6 6 2 3" xfId="15244" xr:uid="{2AC8E755-51AC-4492-8EC9-48C49CF6DE3E}"/>
    <cellStyle name="Normal 4 2 6 6 2 4" xfId="32101" xr:uid="{C8106B15-D55A-4C76-841F-7BEFC098E994}"/>
    <cellStyle name="Normal 4 2 6 6 3" xfId="19455" xr:uid="{767E7A6F-B36E-4D7A-AFB1-B13AC7FC500D}"/>
    <cellStyle name="Normal 4 2 6 6 4" xfId="11026" xr:uid="{1E933774-D048-40AD-9DDF-845B1499D7A0}"/>
    <cellStyle name="Normal 4 2 6 6 5" xfId="27884" xr:uid="{99C10EA2-6873-49A5-87A3-CB8D41A09AE9}"/>
    <cellStyle name="Normal 4 2 6 7" xfId="4744" xr:uid="{00000000-0005-0000-0000-000006140000}"/>
    <cellStyle name="Normal 4 2 6 7 2" xfId="21608" xr:uid="{F6A484FA-241A-4DEE-86D9-DF0A678B1593}"/>
    <cellStyle name="Normal 4 2 6 7 3" xfId="13179" xr:uid="{AF3F3701-E27E-4EAA-B76B-FE7046E0F3CF}"/>
    <cellStyle name="Normal 4 2 6 7 4" xfId="30036" xr:uid="{F63DC1D4-8AE2-471E-BC74-10160C4EA5CC}"/>
    <cellStyle name="Normal 4 2 6 8" xfId="17390" xr:uid="{4C98AFEE-9BC4-4DF4-BF00-093A352CFFF7}"/>
    <cellStyle name="Normal 4 2 6 9" xfId="8961" xr:uid="{9E32B7E7-9C99-40F8-8FD1-7AC474C4AAFC}"/>
    <cellStyle name="Normal 4 3" xfId="366" xr:uid="{00000000-0005-0000-0000-000007140000}"/>
    <cellStyle name="Normal 4 3 10" xfId="17391" xr:uid="{B7613897-C8F9-4797-96D6-D99B0129465D}"/>
    <cellStyle name="Normal 4 3 11" xfId="8962" xr:uid="{72B84B56-F1F9-43A2-875B-C51FAA0C5229}"/>
    <cellStyle name="Normal 4 3 12" xfId="25820" xr:uid="{9B1FBD53-265B-4AF1-8005-22C3DD30E892}"/>
    <cellStyle name="Normal 4 3 2" xfId="367" xr:uid="{00000000-0005-0000-0000-000008140000}"/>
    <cellStyle name="Normal 4 3 2 2" xfId="368" xr:uid="{00000000-0005-0000-0000-000009140000}"/>
    <cellStyle name="Normal 4 3 2 2 2" xfId="369" xr:uid="{00000000-0005-0000-0000-00000A140000}"/>
    <cellStyle name="Normal 4 3 2 2 2 10" xfId="17392" xr:uid="{20404894-CE39-4F4A-A64F-8D2BD2C7D781}"/>
    <cellStyle name="Normal 4 3 2 2 2 11" xfId="8963" xr:uid="{A78FB16E-BCD5-47CE-8443-FF431A1DE799}"/>
    <cellStyle name="Normal 4 3 2 2 2 12" xfId="25821" xr:uid="{81449ADA-C8E1-4B32-A8B3-F67CC022C486}"/>
    <cellStyle name="Normal 4 3 2 2 2 2" xfId="370" xr:uid="{00000000-0005-0000-0000-00000B140000}"/>
    <cellStyle name="Normal 4 3 2 2 2 2 10" xfId="8964" xr:uid="{EB1E9E47-6F8D-4839-BCE5-64FB8D9A0AEE}"/>
    <cellStyle name="Normal 4 3 2 2 2 2 11" xfId="25822" xr:uid="{7CB91F09-04E1-4A30-89F9-EFA32CB9FB3C}"/>
    <cellStyle name="Normal 4 3 2 2 2 2 2" xfId="371" xr:uid="{00000000-0005-0000-0000-00000C140000}"/>
    <cellStyle name="Normal 4 3 2 2 2 2 2 10" xfId="25823" xr:uid="{CA340C8F-1AAD-4981-8045-64762BCE5068}"/>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2 2 2" xfId="24170" xr:uid="{6A520035-507D-404D-9566-BAAD9708880C}"/>
    <cellStyle name="Normal 4 3 2 2 2 2 2 2 2 2 3" xfId="15741" xr:uid="{48AC2CB6-7DE4-45A2-86E9-B3713F70C7A1}"/>
    <cellStyle name="Normal 4 3 2 2 2 2 2 2 2 2 4" xfId="32598" xr:uid="{7261F6C0-DE4D-4613-800D-AE9411E3DA2B}"/>
    <cellStyle name="Normal 4 3 2 2 2 2 2 2 2 3" xfId="19952" xr:uid="{DEC95575-EC6B-4A4C-81AC-89662CC11395}"/>
    <cellStyle name="Normal 4 3 2 2 2 2 2 2 2 4" xfId="11523" xr:uid="{CDD36B81-51CE-40C4-BB6D-8630F1006FA9}"/>
    <cellStyle name="Normal 4 3 2 2 2 2 2 2 2 5" xfId="28381" xr:uid="{05087415-A472-41EB-9250-287409073DF5}"/>
    <cellStyle name="Normal 4 3 2 2 2 2 2 2 3" xfId="5161" xr:uid="{00000000-0005-0000-0000-000010140000}"/>
    <cellStyle name="Normal 4 3 2 2 2 2 2 2 3 2" xfId="22025" xr:uid="{53003D08-69D3-480F-B56C-58654E9BE3B3}"/>
    <cellStyle name="Normal 4 3 2 2 2 2 2 2 3 3" xfId="13596" xr:uid="{841725DF-6AF4-4957-AFFF-39ACD2294F6A}"/>
    <cellStyle name="Normal 4 3 2 2 2 2 2 2 3 4" xfId="30453" xr:uid="{DF5BB7D6-6428-4787-BDDD-A99B5E2DB1E9}"/>
    <cellStyle name="Normal 4 3 2 2 2 2 2 2 4" xfId="17807" xr:uid="{6ACA5523-6427-4430-8121-A23F90618BA9}"/>
    <cellStyle name="Normal 4 3 2 2 2 2 2 2 5" xfId="9378" xr:uid="{7731EBA2-4C90-40AF-A952-FB28FA2912ED}"/>
    <cellStyle name="Normal 4 3 2 2 2 2 2 2 6" xfId="26236" xr:uid="{C02132C0-94E2-481D-90F1-0089566BBA6B}"/>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2 2 2" xfId="24583" xr:uid="{7E9C7935-FB8A-4E20-9963-AEE8A1A484F7}"/>
    <cellStyle name="Normal 4 3 2 2 2 2 2 3 2 2 3" xfId="16154" xr:uid="{06C6E607-DF7F-4FC6-A63B-FCD6FB41BC7B}"/>
    <cellStyle name="Normal 4 3 2 2 2 2 2 3 2 2 4" xfId="33011" xr:uid="{842F0E7D-F8D2-42BB-8B9B-9287A46DD747}"/>
    <cellStyle name="Normal 4 3 2 2 2 2 2 3 2 3" xfId="20365" xr:uid="{821AF3A6-8BE4-4FAC-8D74-8D9D24695C49}"/>
    <cellStyle name="Normal 4 3 2 2 2 2 2 3 2 4" xfId="11936" xr:uid="{E533FBC2-6EFB-4355-A8EA-FB8992DCE3BB}"/>
    <cellStyle name="Normal 4 3 2 2 2 2 2 3 2 5" xfId="28794" xr:uid="{53B65A11-908A-4CED-A796-5E3D6F560D24}"/>
    <cellStyle name="Normal 4 3 2 2 2 2 2 3 3" xfId="5574" xr:uid="{00000000-0005-0000-0000-000014140000}"/>
    <cellStyle name="Normal 4 3 2 2 2 2 2 3 3 2" xfId="22438" xr:uid="{5B2F39F8-EC71-458A-9FF1-7D8CBB56F3BB}"/>
    <cellStyle name="Normal 4 3 2 2 2 2 2 3 3 3" xfId="14009" xr:uid="{FA5208C5-B5DB-45B1-B6D2-53913537F1B9}"/>
    <cellStyle name="Normal 4 3 2 2 2 2 2 3 3 4" xfId="30866" xr:uid="{02D7479A-ED92-400C-BDF0-7CCD508E56DC}"/>
    <cellStyle name="Normal 4 3 2 2 2 2 2 3 4" xfId="18220" xr:uid="{904AC02A-3EC2-4FD5-8933-9B2301A0BFC0}"/>
    <cellStyle name="Normal 4 3 2 2 2 2 2 3 5" xfId="9791" xr:uid="{F09F92DA-1E02-4C29-B933-168E9D1F6075}"/>
    <cellStyle name="Normal 4 3 2 2 2 2 2 3 6" xfId="26649" xr:uid="{C33E44EE-3EB1-42CC-B25F-AB6277FF0C95}"/>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2 2 2" xfId="24996" xr:uid="{FC9BBB56-C0F9-42F8-AD8C-CDE29F1550E8}"/>
    <cellStyle name="Normal 4 3 2 2 2 2 2 4 2 2 3" xfId="16567" xr:uid="{135EFDB4-CFD2-4CB3-95DA-C386C3E67C0B}"/>
    <cellStyle name="Normal 4 3 2 2 2 2 2 4 2 2 4" xfId="33424" xr:uid="{FB69727B-A681-4451-8C91-8E5DAB6CD8F3}"/>
    <cellStyle name="Normal 4 3 2 2 2 2 2 4 2 3" xfId="20778" xr:uid="{01C918C1-1B18-41C9-A97E-13F0CB6D98FC}"/>
    <cellStyle name="Normal 4 3 2 2 2 2 2 4 2 4" xfId="12349" xr:uid="{7AFA26AC-C22A-4DCE-B83F-43614749DD2D}"/>
    <cellStyle name="Normal 4 3 2 2 2 2 2 4 2 5" xfId="29207" xr:uid="{1C6C8255-FF42-4D0C-BCAD-683B09F4F38D}"/>
    <cellStyle name="Normal 4 3 2 2 2 2 2 4 3" xfId="5987" xr:uid="{00000000-0005-0000-0000-000018140000}"/>
    <cellStyle name="Normal 4 3 2 2 2 2 2 4 3 2" xfId="22851" xr:uid="{57B095CA-18BC-48EF-B1D7-585815B7AC7B}"/>
    <cellStyle name="Normal 4 3 2 2 2 2 2 4 3 3" xfId="14422" xr:uid="{F386691C-CFBC-4CE2-B91F-E36ABC1703DF}"/>
    <cellStyle name="Normal 4 3 2 2 2 2 2 4 3 4" xfId="31279" xr:uid="{1F1AD5A8-5B5E-4D2C-9ECB-D3422C8AD536}"/>
    <cellStyle name="Normal 4 3 2 2 2 2 2 4 4" xfId="18633" xr:uid="{7641CE72-B250-49AE-8C73-C344BD0C790E}"/>
    <cellStyle name="Normal 4 3 2 2 2 2 2 4 5" xfId="10204" xr:uid="{12F1CD39-18A8-424A-AC80-3547BD2D975D}"/>
    <cellStyle name="Normal 4 3 2 2 2 2 2 4 6" xfId="27062" xr:uid="{95D5863C-E0F8-4B1C-B211-8F4915D4AFA7}"/>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2 2 2" xfId="25409" xr:uid="{0F0695FD-F6A9-44F4-AA15-6CFEFB3202EE}"/>
    <cellStyle name="Normal 4 3 2 2 2 2 2 5 2 2 3" xfId="16980" xr:uid="{96F1FD30-3072-43C9-9E5B-7BA774789688}"/>
    <cellStyle name="Normal 4 3 2 2 2 2 2 5 2 2 4" xfId="33837" xr:uid="{86328890-5FBB-419D-AB89-A24DD3B28CF3}"/>
    <cellStyle name="Normal 4 3 2 2 2 2 2 5 2 3" xfId="21191" xr:uid="{ED18E9C6-9697-4DD5-AF22-199E5417B823}"/>
    <cellStyle name="Normal 4 3 2 2 2 2 2 5 2 4" xfId="12762" xr:uid="{6AE19CD5-FB28-441B-804A-0832D6CDF1C8}"/>
    <cellStyle name="Normal 4 3 2 2 2 2 2 5 2 5" xfId="29620" xr:uid="{1B3006DB-F7CE-441B-B2EA-3D8E091C24C8}"/>
    <cellStyle name="Normal 4 3 2 2 2 2 2 5 3" xfId="6400" xr:uid="{00000000-0005-0000-0000-00001C140000}"/>
    <cellStyle name="Normal 4 3 2 2 2 2 2 5 3 2" xfId="23264" xr:uid="{90A77957-0232-41CC-B674-A1781337C30E}"/>
    <cellStyle name="Normal 4 3 2 2 2 2 2 5 3 3" xfId="14835" xr:uid="{AD4E20C7-BAA4-42AB-8CF0-B7019117401F}"/>
    <cellStyle name="Normal 4 3 2 2 2 2 2 5 3 4" xfId="31692" xr:uid="{FC5AE1B9-1D4E-48D1-BA4F-EDD024F09E03}"/>
    <cellStyle name="Normal 4 3 2 2 2 2 2 5 4" xfId="19046" xr:uid="{8FFB3861-C234-4DF3-AF1A-8F645E978BE3}"/>
    <cellStyle name="Normal 4 3 2 2 2 2 2 5 5" xfId="10617" xr:uid="{D930850F-036B-4E00-9C15-4E8FB7F7EFF3}"/>
    <cellStyle name="Normal 4 3 2 2 2 2 2 5 6" xfId="27475" xr:uid="{4C059CF5-507E-4F02-8F57-1446D2B469D9}"/>
    <cellStyle name="Normal 4 3 2 2 2 2 2 6" xfId="2529" xr:uid="{00000000-0005-0000-0000-00001D140000}"/>
    <cellStyle name="Normal 4 3 2 2 2 2 2 6 2" xfId="6813" xr:uid="{00000000-0005-0000-0000-00001E140000}"/>
    <cellStyle name="Normal 4 3 2 2 2 2 2 6 2 2" xfId="23677" xr:uid="{41DF5C37-05E1-41F0-8988-A3E7FCD15F55}"/>
    <cellStyle name="Normal 4 3 2 2 2 2 2 6 2 3" xfId="15248" xr:uid="{8085E33E-0C3C-4503-85DF-AE22808EFBFF}"/>
    <cellStyle name="Normal 4 3 2 2 2 2 2 6 2 4" xfId="32105" xr:uid="{224DDF07-615F-40A4-85F7-8EDDB6B6995C}"/>
    <cellStyle name="Normal 4 3 2 2 2 2 2 6 3" xfId="19459" xr:uid="{C5C3DA33-2CBA-4FA8-94A2-F09037E00BCE}"/>
    <cellStyle name="Normal 4 3 2 2 2 2 2 6 4" xfId="11030" xr:uid="{59F306D1-020B-411C-8A28-67609C3AD9D6}"/>
    <cellStyle name="Normal 4 3 2 2 2 2 2 6 5" xfId="27888" xr:uid="{AFF4D5EA-E89E-43E5-ACE0-E79258D4A138}"/>
    <cellStyle name="Normal 4 3 2 2 2 2 2 7" xfId="4748" xr:uid="{00000000-0005-0000-0000-00001F140000}"/>
    <cellStyle name="Normal 4 3 2 2 2 2 2 7 2" xfId="21612" xr:uid="{27CDFBC6-0C31-4534-B631-7B26556F9D45}"/>
    <cellStyle name="Normal 4 3 2 2 2 2 2 7 3" xfId="13183" xr:uid="{B206EE32-BED2-4AC9-9057-48D6FC66AAF2}"/>
    <cellStyle name="Normal 4 3 2 2 2 2 2 7 4" xfId="30040" xr:uid="{789562E9-47E2-4475-AF98-2C4C426A3DDB}"/>
    <cellStyle name="Normal 4 3 2 2 2 2 2 8" xfId="17394" xr:uid="{897C5BD8-2265-4034-97FD-8BD731F47E68}"/>
    <cellStyle name="Normal 4 3 2 2 2 2 2 9" xfId="8965" xr:uid="{7DDB3506-53A7-4E95-A9B4-A2B56AD4696D}"/>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2 2 2" xfId="24169" xr:uid="{0BC441DD-7A8C-4197-B73C-759620204771}"/>
    <cellStyle name="Normal 4 3 2 2 2 2 3 2 2 3" xfId="15740" xr:uid="{F40587D0-B404-427B-B48C-F022209141B7}"/>
    <cellStyle name="Normal 4 3 2 2 2 2 3 2 2 4" xfId="32597" xr:uid="{8E21399C-E601-4C65-96EE-EDA785D3ADD2}"/>
    <cellStyle name="Normal 4 3 2 2 2 2 3 2 3" xfId="19951" xr:uid="{C8207C3F-4DEF-4E77-8258-0B6340912ACA}"/>
    <cellStyle name="Normal 4 3 2 2 2 2 3 2 4" xfId="11522" xr:uid="{8FADE14E-E8D7-4DC2-911F-C63D076253F0}"/>
    <cellStyle name="Normal 4 3 2 2 2 2 3 2 5" xfId="28380" xr:uid="{70868BCE-78B0-477A-8256-0D979EB21F36}"/>
    <cellStyle name="Normal 4 3 2 2 2 2 3 3" xfId="5160" xr:uid="{00000000-0005-0000-0000-000023140000}"/>
    <cellStyle name="Normal 4 3 2 2 2 2 3 3 2" xfId="22024" xr:uid="{1CD18F89-C176-4B38-87CC-64CB3876A8D6}"/>
    <cellStyle name="Normal 4 3 2 2 2 2 3 3 3" xfId="13595" xr:uid="{3380FC7A-BA39-4043-94CE-749A1593322D}"/>
    <cellStyle name="Normal 4 3 2 2 2 2 3 3 4" xfId="30452" xr:uid="{7DA2B28B-65C2-44F9-8EE3-93F8DB640420}"/>
    <cellStyle name="Normal 4 3 2 2 2 2 3 4" xfId="17806" xr:uid="{2D3AA79A-9F0C-4D6C-80F7-254B42A1767B}"/>
    <cellStyle name="Normal 4 3 2 2 2 2 3 5" xfId="9377" xr:uid="{A640F682-816F-4EAC-BBD8-7EA6E1E38364}"/>
    <cellStyle name="Normal 4 3 2 2 2 2 3 6" xfId="26235" xr:uid="{EDDAE230-3CD3-4FDA-B280-6791F04102A6}"/>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2 2 2" xfId="24582" xr:uid="{EEBACA8C-1B75-435D-9510-9806FDAF63A5}"/>
    <cellStyle name="Normal 4 3 2 2 2 2 4 2 2 3" xfId="16153" xr:uid="{B502513A-BBBF-45D5-9031-EDD9C6176B37}"/>
    <cellStyle name="Normal 4 3 2 2 2 2 4 2 2 4" xfId="33010" xr:uid="{F5D1E1AA-3C53-4891-935E-6ACA61125D23}"/>
    <cellStyle name="Normal 4 3 2 2 2 2 4 2 3" xfId="20364" xr:uid="{8CB0C81D-B86F-4232-8096-879B0FC76643}"/>
    <cellStyle name="Normal 4 3 2 2 2 2 4 2 4" xfId="11935" xr:uid="{2803A02E-A491-4171-A6F7-1EDA52E22AAD}"/>
    <cellStyle name="Normal 4 3 2 2 2 2 4 2 5" xfId="28793" xr:uid="{59701181-839E-424C-B2DD-57DF88B5220E}"/>
    <cellStyle name="Normal 4 3 2 2 2 2 4 3" xfId="5573" xr:uid="{00000000-0005-0000-0000-000027140000}"/>
    <cellStyle name="Normal 4 3 2 2 2 2 4 3 2" xfId="22437" xr:uid="{4C4B45CB-DAED-45E2-AF0B-C6305BD684DC}"/>
    <cellStyle name="Normal 4 3 2 2 2 2 4 3 3" xfId="14008" xr:uid="{D8B071B8-A97A-4B93-B813-0D51DA7BD685}"/>
    <cellStyle name="Normal 4 3 2 2 2 2 4 3 4" xfId="30865" xr:uid="{AB42B4A1-384D-4CB6-84F9-D3C1427D38E6}"/>
    <cellStyle name="Normal 4 3 2 2 2 2 4 4" xfId="18219" xr:uid="{9DC8CDA2-E323-42BE-92F8-9790F14C01E6}"/>
    <cellStyle name="Normal 4 3 2 2 2 2 4 5" xfId="9790" xr:uid="{4460BC24-DD81-4549-AF2B-BDA13F872E08}"/>
    <cellStyle name="Normal 4 3 2 2 2 2 4 6" xfId="26648" xr:uid="{80F1E656-E864-4188-9888-627F67378561}"/>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2 2 2" xfId="24995" xr:uid="{CFF81DDC-434B-4A5A-BC82-2917419FFABA}"/>
    <cellStyle name="Normal 4 3 2 2 2 2 5 2 2 3" xfId="16566" xr:uid="{98BF2AA7-084B-4BA9-8D58-E0F8349F4580}"/>
    <cellStyle name="Normal 4 3 2 2 2 2 5 2 2 4" xfId="33423" xr:uid="{D992ED61-0649-4376-9F2F-E71BCD1583B8}"/>
    <cellStyle name="Normal 4 3 2 2 2 2 5 2 3" xfId="20777" xr:uid="{2F19A012-1713-4374-A8D1-60B5AA5AC8C8}"/>
    <cellStyle name="Normal 4 3 2 2 2 2 5 2 4" xfId="12348" xr:uid="{F9591F3C-8392-4C72-8DCA-DD471E37D2AC}"/>
    <cellStyle name="Normal 4 3 2 2 2 2 5 2 5" xfId="29206" xr:uid="{2FA0D662-7739-4AFA-965C-46ECD77DE57A}"/>
    <cellStyle name="Normal 4 3 2 2 2 2 5 3" xfId="5986" xr:uid="{00000000-0005-0000-0000-00002B140000}"/>
    <cellStyle name="Normal 4 3 2 2 2 2 5 3 2" xfId="22850" xr:uid="{E138A6AC-B8EC-417C-9D01-D1516FC431D0}"/>
    <cellStyle name="Normal 4 3 2 2 2 2 5 3 3" xfId="14421" xr:uid="{3A2411AD-6C30-4D71-8654-F1B871ACA539}"/>
    <cellStyle name="Normal 4 3 2 2 2 2 5 3 4" xfId="31278" xr:uid="{4A75AA1A-FEFE-4089-9435-0BFAC56C76E4}"/>
    <cellStyle name="Normal 4 3 2 2 2 2 5 4" xfId="18632" xr:uid="{B6C48EE3-7078-4D69-AEF3-E2E0EA8FA7B4}"/>
    <cellStyle name="Normal 4 3 2 2 2 2 5 5" xfId="10203" xr:uid="{52317D4C-F3CB-4F82-9557-09B639010FBA}"/>
    <cellStyle name="Normal 4 3 2 2 2 2 5 6" xfId="27061" xr:uid="{0EDAE9E2-A119-421B-8827-4E9FDEFF62CF}"/>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2 2 2" xfId="25408" xr:uid="{89F3CF1E-8745-473B-827F-1D67415DB173}"/>
    <cellStyle name="Normal 4 3 2 2 2 2 6 2 2 3" xfId="16979" xr:uid="{764FCF6D-815D-48EA-B747-AD31EBEF64AB}"/>
    <cellStyle name="Normal 4 3 2 2 2 2 6 2 2 4" xfId="33836" xr:uid="{780CEBA9-5D42-4474-AF95-04F358BF550E}"/>
    <cellStyle name="Normal 4 3 2 2 2 2 6 2 3" xfId="21190" xr:uid="{5BF7BBD1-3960-49C0-9E08-627C8F38269E}"/>
    <cellStyle name="Normal 4 3 2 2 2 2 6 2 4" xfId="12761" xr:uid="{A72EF757-DB97-402A-A886-8D32D23B756A}"/>
    <cellStyle name="Normal 4 3 2 2 2 2 6 2 5" xfId="29619" xr:uid="{7F2303E3-03FF-418C-BFAF-E1E64EA8399B}"/>
    <cellStyle name="Normal 4 3 2 2 2 2 6 3" xfId="6399" xr:uid="{00000000-0005-0000-0000-00002F140000}"/>
    <cellStyle name="Normal 4 3 2 2 2 2 6 3 2" xfId="23263" xr:uid="{F07CA10D-9EEB-4CFA-A3DA-E3F32583B59A}"/>
    <cellStyle name="Normal 4 3 2 2 2 2 6 3 3" xfId="14834" xr:uid="{8A2026C7-0B35-4BF0-92D8-A2E5DCD254C4}"/>
    <cellStyle name="Normal 4 3 2 2 2 2 6 3 4" xfId="31691" xr:uid="{E8D0FE25-F899-4CF1-A22F-CD418AEFFD5F}"/>
    <cellStyle name="Normal 4 3 2 2 2 2 6 4" xfId="19045" xr:uid="{32F14F3C-F620-46EB-B974-74A3F8CC9C7A}"/>
    <cellStyle name="Normal 4 3 2 2 2 2 6 5" xfId="10616" xr:uid="{460D23F0-325C-4F36-B8BD-49333DBBDFFA}"/>
    <cellStyle name="Normal 4 3 2 2 2 2 6 6" xfId="27474" xr:uid="{474B496A-2635-46B4-9DE1-918293816E2F}"/>
    <cellStyle name="Normal 4 3 2 2 2 2 7" xfId="2528" xr:uid="{00000000-0005-0000-0000-000030140000}"/>
    <cellStyle name="Normal 4 3 2 2 2 2 7 2" xfId="6812" xr:uid="{00000000-0005-0000-0000-000031140000}"/>
    <cellStyle name="Normal 4 3 2 2 2 2 7 2 2" xfId="23676" xr:uid="{0922DF44-C574-473A-A490-6554411F4AD4}"/>
    <cellStyle name="Normal 4 3 2 2 2 2 7 2 3" xfId="15247" xr:uid="{5B747573-047F-407D-A0B2-1D4E166C5B1D}"/>
    <cellStyle name="Normal 4 3 2 2 2 2 7 2 4" xfId="32104" xr:uid="{D1068C0C-EBBF-4C10-BA88-E3960256361E}"/>
    <cellStyle name="Normal 4 3 2 2 2 2 7 3" xfId="19458" xr:uid="{3C82410D-293E-4236-B17A-E9858682B3BB}"/>
    <cellStyle name="Normal 4 3 2 2 2 2 7 4" xfId="11029" xr:uid="{10424894-D734-420B-BDF6-116375B4D8E3}"/>
    <cellStyle name="Normal 4 3 2 2 2 2 7 5" xfId="27887" xr:uid="{F7D67CAB-6A8E-41A2-9540-DE0F3D6383B6}"/>
    <cellStyle name="Normal 4 3 2 2 2 2 8" xfId="4747" xr:uid="{00000000-0005-0000-0000-000032140000}"/>
    <cellStyle name="Normal 4 3 2 2 2 2 8 2" xfId="21611" xr:uid="{9FA951CC-58E3-46DA-A1A9-CFE2F0FAAF5B}"/>
    <cellStyle name="Normal 4 3 2 2 2 2 8 3" xfId="13182" xr:uid="{78EE801C-8AB1-4943-810A-AEC3FADFE383}"/>
    <cellStyle name="Normal 4 3 2 2 2 2 8 4" xfId="30039" xr:uid="{679C3E0F-40ED-468A-B4E4-6355674FEA0C}"/>
    <cellStyle name="Normal 4 3 2 2 2 2 9" xfId="17393" xr:uid="{9DF7CE3E-1D09-431D-A260-DBA0AC9A474A}"/>
    <cellStyle name="Normal 4 3 2 2 2 3" xfId="372" xr:uid="{00000000-0005-0000-0000-000033140000}"/>
    <cellStyle name="Normal 4 3 2 2 2 3 10" xfId="25824" xr:uid="{E84A819D-21A5-4414-AF83-C7A09BDD0D74}"/>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2 2 2" xfId="24171" xr:uid="{51E67095-231F-4342-8B3C-5A0B270AD235}"/>
    <cellStyle name="Normal 4 3 2 2 2 3 2 2 2 3" xfId="15742" xr:uid="{443FD77C-E37A-4055-8B92-AB8538937AEF}"/>
    <cellStyle name="Normal 4 3 2 2 2 3 2 2 2 4" xfId="32599" xr:uid="{BAEEA890-9478-44D5-99E5-36AEDEF570E4}"/>
    <cellStyle name="Normal 4 3 2 2 2 3 2 2 3" xfId="19953" xr:uid="{A3DD833A-AB6E-4FC2-84DB-BE7C1CA56FDB}"/>
    <cellStyle name="Normal 4 3 2 2 2 3 2 2 4" xfId="11524" xr:uid="{A786FC7F-4A53-4286-A6BE-53DA4F1F083C}"/>
    <cellStyle name="Normal 4 3 2 2 2 3 2 2 5" xfId="28382" xr:uid="{DE8502C0-AF1B-43CA-8F7D-97654E9FE900}"/>
    <cellStyle name="Normal 4 3 2 2 2 3 2 3" xfId="5162" xr:uid="{00000000-0005-0000-0000-000037140000}"/>
    <cellStyle name="Normal 4 3 2 2 2 3 2 3 2" xfId="22026" xr:uid="{C8226244-0CDF-4CAD-ABFE-B49CE1ED8332}"/>
    <cellStyle name="Normal 4 3 2 2 2 3 2 3 3" xfId="13597" xr:uid="{14ECDD0F-4CB6-4C62-AE04-B9EF43A10842}"/>
    <cellStyle name="Normal 4 3 2 2 2 3 2 3 4" xfId="30454" xr:uid="{D75C9159-1D18-4693-BC22-EA2A8120617D}"/>
    <cellStyle name="Normal 4 3 2 2 2 3 2 4" xfId="17808" xr:uid="{FEE42E40-D85B-438C-84FF-BD79905F6256}"/>
    <cellStyle name="Normal 4 3 2 2 2 3 2 5" xfId="9379" xr:uid="{3A39695A-02EC-43BF-AEF3-1B865DE8DBAA}"/>
    <cellStyle name="Normal 4 3 2 2 2 3 2 6" xfId="26237" xr:uid="{2707F0ED-6D2C-486E-B495-EF0AFA905F8E}"/>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2 2 2" xfId="24584" xr:uid="{7F0AB280-B9CA-4DD1-A8CA-85206007BED9}"/>
    <cellStyle name="Normal 4 3 2 2 2 3 3 2 2 3" xfId="16155" xr:uid="{4667DB12-95BE-4F45-B73F-423BBABDEDB3}"/>
    <cellStyle name="Normal 4 3 2 2 2 3 3 2 2 4" xfId="33012" xr:uid="{B1E54D87-5B21-410C-8AE0-284020521E31}"/>
    <cellStyle name="Normal 4 3 2 2 2 3 3 2 3" xfId="20366" xr:uid="{75B8E727-5649-462A-84C7-FA37D514AC55}"/>
    <cellStyle name="Normal 4 3 2 2 2 3 3 2 4" xfId="11937" xr:uid="{E7467FE3-1F87-442D-BCB9-B919F3EEC3D0}"/>
    <cellStyle name="Normal 4 3 2 2 2 3 3 2 5" xfId="28795" xr:uid="{A087A925-AB20-47AD-BC20-2C7E345870AA}"/>
    <cellStyle name="Normal 4 3 2 2 2 3 3 3" xfId="5575" xr:uid="{00000000-0005-0000-0000-00003B140000}"/>
    <cellStyle name="Normal 4 3 2 2 2 3 3 3 2" xfId="22439" xr:uid="{1F4EE3E9-A2E3-4805-9EA7-AA17EC1D0579}"/>
    <cellStyle name="Normal 4 3 2 2 2 3 3 3 3" xfId="14010" xr:uid="{AEEE773F-5C19-49F1-BDC1-BFEECD47750F}"/>
    <cellStyle name="Normal 4 3 2 2 2 3 3 3 4" xfId="30867" xr:uid="{F4E1010D-FDEF-459E-9264-A778B2177804}"/>
    <cellStyle name="Normal 4 3 2 2 2 3 3 4" xfId="18221" xr:uid="{605CF763-5E6B-4EC8-B742-18CF74923BB8}"/>
    <cellStyle name="Normal 4 3 2 2 2 3 3 5" xfId="9792" xr:uid="{4F062E8D-7F9E-4809-BC17-B1A41976E5F0}"/>
    <cellStyle name="Normal 4 3 2 2 2 3 3 6" xfId="26650" xr:uid="{CF51CD51-4243-4C6C-A383-3B44BFDC7132}"/>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2 2 2" xfId="24997" xr:uid="{D262D17E-7F72-4FB0-91F4-D70352270CC2}"/>
    <cellStyle name="Normal 4 3 2 2 2 3 4 2 2 3" xfId="16568" xr:uid="{84ED4D0B-CBE3-4A08-8886-C5B7D9B16AFF}"/>
    <cellStyle name="Normal 4 3 2 2 2 3 4 2 2 4" xfId="33425" xr:uid="{7A068435-F7AA-4ED0-AE4B-B485846F7FB8}"/>
    <cellStyle name="Normal 4 3 2 2 2 3 4 2 3" xfId="20779" xr:uid="{0DEA1A2D-528D-4128-AC8C-43113C8D2CCE}"/>
    <cellStyle name="Normal 4 3 2 2 2 3 4 2 4" xfId="12350" xr:uid="{42911B9C-3FF3-4BE0-8FB5-4F7981A8BBC6}"/>
    <cellStyle name="Normal 4 3 2 2 2 3 4 2 5" xfId="29208" xr:uid="{CF955FA7-BBC9-49A5-B63B-90EA584BB204}"/>
    <cellStyle name="Normal 4 3 2 2 2 3 4 3" xfId="5988" xr:uid="{00000000-0005-0000-0000-00003F140000}"/>
    <cellStyle name="Normal 4 3 2 2 2 3 4 3 2" xfId="22852" xr:uid="{70881987-013F-4732-9A36-5BE467A01532}"/>
    <cellStyle name="Normal 4 3 2 2 2 3 4 3 3" xfId="14423" xr:uid="{876E6F5B-EF1F-48E8-B069-489335D6B4E9}"/>
    <cellStyle name="Normal 4 3 2 2 2 3 4 3 4" xfId="31280" xr:uid="{D3F1F545-3ABA-4CDD-961B-7F6115760D41}"/>
    <cellStyle name="Normal 4 3 2 2 2 3 4 4" xfId="18634" xr:uid="{F854808D-A2F5-4B7C-8483-71FA16BF20E5}"/>
    <cellStyle name="Normal 4 3 2 2 2 3 4 5" xfId="10205" xr:uid="{1C0DBC97-920B-44CD-9531-5757BD998967}"/>
    <cellStyle name="Normal 4 3 2 2 2 3 4 6" xfId="27063" xr:uid="{FEFFD2E3-4B9A-4175-AD4B-1A22832BF33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2 2 2" xfId="25410" xr:uid="{FE2C5FE4-0525-44D3-AC67-16C4E732C83B}"/>
    <cellStyle name="Normal 4 3 2 2 2 3 5 2 2 3" xfId="16981" xr:uid="{886AE72E-20FF-4F48-85E8-4E1D3FE8F898}"/>
    <cellStyle name="Normal 4 3 2 2 2 3 5 2 2 4" xfId="33838" xr:uid="{7DBC9E21-DA68-42A4-AEA6-7C0ACD71DEBC}"/>
    <cellStyle name="Normal 4 3 2 2 2 3 5 2 3" xfId="21192" xr:uid="{61D63D2E-CB82-4CF6-A6FA-B4E26E45E77F}"/>
    <cellStyle name="Normal 4 3 2 2 2 3 5 2 4" xfId="12763" xr:uid="{86EA2871-6C0F-4BF6-B649-721760726F3E}"/>
    <cellStyle name="Normal 4 3 2 2 2 3 5 2 5" xfId="29621" xr:uid="{0B2D0574-F46E-4490-B16C-FA51AE14FB94}"/>
    <cellStyle name="Normal 4 3 2 2 2 3 5 3" xfId="6401" xr:uid="{00000000-0005-0000-0000-000043140000}"/>
    <cellStyle name="Normal 4 3 2 2 2 3 5 3 2" xfId="23265" xr:uid="{18E90084-0371-445D-98CA-373752AF3025}"/>
    <cellStyle name="Normal 4 3 2 2 2 3 5 3 3" xfId="14836" xr:uid="{B5DBF7C2-55E5-4D82-88F7-5761862429D5}"/>
    <cellStyle name="Normal 4 3 2 2 2 3 5 3 4" xfId="31693" xr:uid="{DB6E2908-EDE1-4A0F-9906-4BFD7987682E}"/>
    <cellStyle name="Normal 4 3 2 2 2 3 5 4" xfId="19047" xr:uid="{42D48502-559F-4402-90A3-9A61945ED1D5}"/>
    <cellStyle name="Normal 4 3 2 2 2 3 5 5" xfId="10618" xr:uid="{48A3451E-9DD7-4CDD-A112-5B2DFCCFDE03}"/>
    <cellStyle name="Normal 4 3 2 2 2 3 5 6" xfId="27476" xr:uid="{9017D682-F0B1-4D08-A242-5D3FAE028F7A}"/>
    <cellStyle name="Normal 4 3 2 2 2 3 6" xfId="2530" xr:uid="{00000000-0005-0000-0000-000044140000}"/>
    <cellStyle name="Normal 4 3 2 2 2 3 6 2" xfId="6814" xr:uid="{00000000-0005-0000-0000-000045140000}"/>
    <cellStyle name="Normal 4 3 2 2 2 3 6 2 2" xfId="23678" xr:uid="{C711A0A2-0AF6-40F0-B088-89E3AAF7E9EF}"/>
    <cellStyle name="Normal 4 3 2 2 2 3 6 2 3" xfId="15249" xr:uid="{F7C19E31-49EE-4EE6-9FFD-98527C64B0FF}"/>
    <cellStyle name="Normal 4 3 2 2 2 3 6 2 4" xfId="32106" xr:uid="{842102EC-577C-4BCF-AB31-14376C5C0F1F}"/>
    <cellStyle name="Normal 4 3 2 2 2 3 6 3" xfId="19460" xr:uid="{65145946-1D4B-4268-8039-5A4A1EAF0349}"/>
    <cellStyle name="Normal 4 3 2 2 2 3 6 4" xfId="11031" xr:uid="{38F7F12B-B7E1-4B99-AF7B-2347F160575B}"/>
    <cellStyle name="Normal 4 3 2 2 2 3 6 5" xfId="27889" xr:uid="{25752D57-BBAF-4D9E-96C5-0BAFD34C41DC}"/>
    <cellStyle name="Normal 4 3 2 2 2 3 7" xfId="4749" xr:uid="{00000000-0005-0000-0000-000046140000}"/>
    <cellStyle name="Normal 4 3 2 2 2 3 7 2" xfId="21613" xr:uid="{2CC56425-1F5E-4B23-89EF-66565D372AE9}"/>
    <cellStyle name="Normal 4 3 2 2 2 3 7 3" xfId="13184" xr:uid="{08791F4F-48D7-423B-AA81-FF9AD0D10B76}"/>
    <cellStyle name="Normal 4 3 2 2 2 3 7 4" xfId="30041" xr:uid="{E7E7E606-7E26-4A25-80CB-06A92A01864A}"/>
    <cellStyle name="Normal 4 3 2 2 2 3 8" xfId="17395" xr:uid="{9AF8DE36-A65B-4DE5-8A9E-E980C1AEAEF9}"/>
    <cellStyle name="Normal 4 3 2 2 2 3 9" xfId="8966" xr:uid="{669C9B33-0C5E-4A0F-81DA-25FFA2666097}"/>
    <cellStyle name="Normal 4 3 2 2 2 4" xfId="845" xr:uid="{00000000-0005-0000-0000-000047140000}"/>
    <cellStyle name="Normal 4 3 2 2 2 4 2" xfId="3081" xr:uid="{00000000-0005-0000-0000-000048140000}"/>
    <cellStyle name="Normal 4 3 2 2 2 4 2 2" xfId="7304" xr:uid="{00000000-0005-0000-0000-000049140000}"/>
    <cellStyle name="Normal 4 3 2 2 2 4 2 2 2" xfId="24168" xr:uid="{CF4BE392-0BE5-4E53-A36B-034C4098086E}"/>
    <cellStyle name="Normal 4 3 2 2 2 4 2 2 3" xfId="15739" xr:uid="{7AAF3D83-BD18-49D0-B7D2-DC8E9F816E14}"/>
    <cellStyle name="Normal 4 3 2 2 2 4 2 2 4" xfId="32596" xr:uid="{B4595476-3899-42CB-8AB4-6377F2B9EA01}"/>
    <cellStyle name="Normal 4 3 2 2 2 4 2 3" xfId="19950" xr:uid="{5091A18E-8236-4C14-99AC-48B50D72F73B}"/>
    <cellStyle name="Normal 4 3 2 2 2 4 2 4" xfId="11521" xr:uid="{0C5C2544-5EFB-46D8-879D-13042411F99C}"/>
    <cellStyle name="Normal 4 3 2 2 2 4 2 5" xfId="28379" xr:uid="{D0BD0EE0-933E-43B9-8866-5FB6F05B9A84}"/>
    <cellStyle name="Normal 4 3 2 2 2 4 3" xfId="5159" xr:uid="{00000000-0005-0000-0000-00004A140000}"/>
    <cellStyle name="Normal 4 3 2 2 2 4 3 2" xfId="22023" xr:uid="{018B654C-1DA9-4FF7-A4E3-F84F869E25B1}"/>
    <cellStyle name="Normal 4 3 2 2 2 4 3 3" xfId="13594" xr:uid="{46D1CC69-4BB8-4D8E-9C93-B3C7C108341E}"/>
    <cellStyle name="Normal 4 3 2 2 2 4 3 4" xfId="30451" xr:uid="{5CCE49CB-E69F-4B9A-A5AD-1B27113F9841}"/>
    <cellStyle name="Normal 4 3 2 2 2 4 4" xfId="17805" xr:uid="{E6DE3ECF-C937-48FA-923A-B69B3B565B6E}"/>
    <cellStyle name="Normal 4 3 2 2 2 4 5" xfId="9376" xr:uid="{DDC84DC6-7451-462A-849E-C8CE41E980E2}"/>
    <cellStyle name="Normal 4 3 2 2 2 4 6" xfId="26234" xr:uid="{ED269B9B-259B-483D-A426-A23C1BB0DCBE}"/>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2 2 2" xfId="24581" xr:uid="{9D9B2253-FA4F-4230-AE57-268EFD68BB14}"/>
    <cellStyle name="Normal 4 3 2 2 2 5 2 2 3" xfId="16152" xr:uid="{E655BF78-E99A-4B7F-877F-0D523C413B83}"/>
    <cellStyle name="Normal 4 3 2 2 2 5 2 2 4" xfId="33009" xr:uid="{FF50ECEC-94A6-4A39-A5F6-65D12F7E182F}"/>
    <cellStyle name="Normal 4 3 2 2 2 5 2 3" xfId="20363" xr:uid="{64B2AA42-EF1B-4046-9DAB-CCEC0FC48AF1}"/>
    <cellStyle name="Normal 4 3 2 2 2 5 2 4" xfId="11934" xr:uid="{02104B78-FAF8-4C58-8A21-A5B7CC243088}"/>
    <cellStyle name="Normal 4 3 2 2 2 5 2 5" xfId="28792" xr:uid="{B609B8D0-6B73-4996-A61A-A17F38CA193E}"/>
    <cellStyle name="Normal 4 3 2 2 2 5 3" xfId="5572" xr:uid="{00000000-0005-0000-0000-00004E140000}"/>
    <cellStyle name="Normal 4 3 2 2 2 5 3 2" xfId="22436" xr:uid="{24297713-97BD-4E03-B398-E719FB6FDD2B}"/>
    <cellStyle name="Normal 4 3 2 2 2 5 3 3" xfId="14007" xr:uid="{A1D304D0-BAA0-4BB6-8E28-BBE6484697B8}"/>
    <cellStyle name="Normal 4 3 2 2 2 5 3 4" xfId="30864" xr:uid="{6EE04572-1992-4550-B9E9-5D95744A940C}"/>
    <cellStyle name="Normal 4 3 2 2 2 5 4" xfId="18218" xr:uid="{151FA7C2-05C7-4F6A-929B-3F5C371F2520}"/>
    <cellStyle name="Normal 4 3 2 2 2 5 5" xfId="9789" xr:uid="{2F0101D7-4EB1-4991-9F72-01D5A45C936C}"/>
    <cellStyle name="Normal 4 3 2 2 2 5 6" xfId="26647" xr:uid="{9A5A1AFB-074C-4EBF-85F1-574D59D44ED8}"/>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2 2 2" xfId="24994" xr:uid="{3BE164B8-2F8E-4F63-9CFE-80A92BB0E255}"/>
    <cellStyle name="Normal 4 3 2 2 2 6 2 2 3" xfId="16565" xr:uid="{4583D91F-A776-4D74-A8F9-32C76238A65A}"/>
    <cellStyle name="Normal 4 3 2 2 2 6 2 2 4" xfId="33422" xr:uid="{4F62B974-F831-44B4-8110-65A83C9DEBC0}"/>
    <cellStyle name="Normal 4 3 2 2 2 6 2 3" xfId="20776" xr:uid="{66E725A1-F8D7-4E95-85A2-186FE9C0A151}"/>
    <cellStyle name="Normal 4 3 2 2 2 6 2 4" xfId="12347" xr:uid="{30B907B1-F4D6-4829-B717-621CB30E5EBF}"/>
    <cellStyle name="Normal 4 3 2 2 2 6 2 5" xfId="29205" xr:uid="{947F66B4-A4E7-4B9C-911C-ED343F083825}"/>
    <cellStyle name="Normal 4 3 2 2 2 6 3" xfId="5985" xr:uid="{00000000-0005-0000-0000-000052140000}"/>
    <cellStyle name="Normal 4 3 2 2 2 6 3 2" xfId="22849" xr:uid="{C18BC2CE-BBF3-445C-9C43-2491EFF07D39}"/>
    <cellStyle name="Normal 4 3 2 2 2 6 3 3" xfId="14420" xr:uid="{7FF87814-66E3-4C66-9871-C3FC2721FC70}"/>
    <cellStyle name="Normal 4 3 2 2 2 6 3 4" xfId="31277" xr:uid="{329E3894-EA28-464E-963B-E43CEC14CE18}"/>
    <cellStyle name="Normal 4 3 2 2 2 6 4" xfId="18631" xr:uid="{708D9591-E960-4192-97CF-D8E0FFEF409A}"/>
    <cellStyle name="Normal 4 3 2 2 2 6 5" xfId="10202" xr:uid="{227BA040-68FB-4039-BA09-B448DFBFB883}"/>
    <cellStyle name="Normal 4 3 2 2 2 6 6" xfId="27060" xr:uid="{88E879E8-4B72-44C2-B0CF-FEF835530653}"/>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2 2 2" xfId="25407" xr:uid="{4E693336-FC79-460C-BDD6-4BC8611F901F}"/>
    <cellStyle name="Normal 4 3 2 2 2 7 2 2 3" xfId="16978" xr:uid="{055E364D-4FE2-41B3-9230-03FF312425E4}"/>
    <cellStyle name="Normal 4 3 2 2 2 7 2 2 4" xfId="33835" xr:uid="{890F7CE9-E418-49C1-A492-A309A5817DBE}"/>
    <cellStyle name="Normal 4 3 2 2 2 7 2 3" xfId="21189" xr:uid="{F152BA5F-1D4C-43D2-A470-6DE9E43A6962}"/>
    <cellStyle name="Normal 4 3 2 2 2 7 2 4" xfId="12760" xr:uid="{323F83E9-0C05-4AC2-8BB9-0EA812481225}"/>
    <cellStyle name="Normal 4 3 2 2 2 7 2 5" xfId="29618" xr:uid="{498A42B2-8A70-4D5B-A7E0-49026BA6AB8B}"/>
    <cellStyle name="Normal 4 3 2 2 2 7 3" xfId="6398" xr:uid="{00000000-0005-0000-0000-000056140000}"/>
    <cellStyle name="Normal 4 3 2 2 2 7 3 2" xfId="23262" xr:uid="{313C3A74-8769-429A-93F1-312796B61748}"/>
    <cellStyle name="Normal 4 3 2 2 2 7 3 3" xfId="14833" xr:uid="{5D90EEDE-7AF2-48C3-9B6E-ECC00CA917A1}"/>
    <cellStyle name="Normal 4 3 2 2 2 7 3 4" xfId="31690" xr:uid="{65A502BB-C0B6-4910-8312-003568A6334C}"/>
    <cellStyle name="Normal 4 3 2 2 2 7 4" xfId="19044" xr:uid="{399CC5D8-1896-45ED-98DE-8B86CDEB7621}"/>
    <cellStyle name="Normal 4 3 2 2 2 7 5" xfId="10615" xr:uid="{17267C17-3E67-464A-9856-DD69368007B3}"/>
    <cellStyle name="Normal 4 3 2 2 2 7 6" xfId="27473" xr:uid="{2710451D-FBD5-4037-BA3D-482B696F2960}"/>
    <cellStyle name="Normal 4 3 2 2 2 8" xfId="2527" xr:uid="{00000000-0005-0000-0000-000057140000}"/>
    <cellStyle name="Normal 4 3 2 2 2 8 2" xfId="6811" xr:uid="{00000000-0005-0000-0000-000058140000}"/>
    <cellStyle name="Normal 4 3 2 2 2 8 2 2" xfId="23675" xr:uid="{E0E3DF6F-DD8C-4AB2-A8A1-9E6F30F06B05}"/>
    <cellStyle name="Normal 4 3 2 2 2 8 2 3" xfId="15246" xr:uid="{4FCCC603-CC3F-4A86-A580-7CAA4D6C6135}"/>
    <cellStyle name="Normal 4 3 2 2 2 8 2 4" xfId="32103" xr:uid="{D708E342-B7E5-4B02-AD68-47C17EFBD33D}"/>
    <cellStyle name="Normal 4 3 2 2 2 8 3" xfId="19457" xr:uid="{F2C7EF6C-B10C-4D80-A6B4-DADA5E580FF8}"/>
    <cellStyle name="Normal 4 3 2 2 2 8 4" xfId="11028" xr:uid="{4E6FFD44-7BB0-4637-BBE7-1F7D386D7BA6}"/>
    <cellStyle name="Normal 4 3 2 2 2 8 5" xfId="27886" xr:uid="{9B0FFD69-5413-4650-9E96-1BC79765F259}"/>
    <cellStyle name="Normal 4 3 2 2 2 9" xfId="4746" xr:uid="{00000000-0005-0000-0000-000059140000}"/>
    <cellStyle name="Normal 4 3 2 2 2 9 2" xfId="21610" xr:uid="{2ED38224-1F20-45A1-85EB-8830F9603662}"/>
    <cellStyle name="Normal 4 3 2 2 2 9 3" xfId="13181" xr:uid="{AB28C498-203D-4BF9-9B12-F09CA4C66F15}"/>
    <cellStyle name="Normal 4 3 2 2 2 9 4" xfId="30038" xr:uid="{D9DB4403-3B67-4B21-9341-15F7B64D377A}"/>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10" xfId="17396" xr:uid="{D8AC8DCE-545B-4CB4-8035-6DC9E869C02B}"/>
    <cellStyle name="Normal 4 3 3 11" xfId="8967" xr:uid="{9D9A550E-BCF6-4A90-81A6-8E00F8AE49A8}"/>
    <cellStyle name="Normal 4 3 3 12" xfId="25825" xr:uid="{36B1E840-36B3-4D51-8405-FCA8E5CE83D0}"/>
    <cellStyle name="Normal 4 3 3 2" xfId="375" xr:uid="{00000000-0005-0000-0000-00005E140000}"/>
    <cellStyle name="Normal 4 3 3 2 10" xfId="8968" xr:uid="{2643D4AD-5971-45FE-B84D-9D12B6DEC0D1}"/>
    <cellStyle name="Normal 4 3 3 2 11" xfId="25826" xr:uid="{F072B5DC-8035-4FC5-AA5D-8B5A711E9181}"/>
    <cellStyle name="Normal 4 3 3 2 2" xfId="376" xr:uid="{00000000-0005-0000-0000-00005F140000}"/>
    <cellStyle name="Normal 4 3 3 2 2 10" xfId="25827" xr:uid="{1B40FF2A-A123-4154-93F7-1C7E653E8E43}"/>
    <cellStyle name="Normal 4 3 3 2 2 2" xfId="852" xr:uid="{00000000-0005-0000-0000-000060140000}"/>
    <cellStyle name="Normal 4 3 3 2 2 2 2" xfId="3087" xr:uid="{00000000-0005-0000-0000-000061140000}"/>
    <cellStyle name="Normal 4 3 3 2 2 2 2 2" xfId="7310" xr:uid="{00000000-0005-0000-0000-000062140000}"/>
    <cellStyle name="Normal 4 3 3 2 2 2 2 2 2" xfId="24174" xr:uid="{0F5E1202-D634-4751-B6A8-26F71D29C52D}"/>
    <cellStyle name="Normal 4 3 3 2 2 2 2 2 3" xfId="15745" xr:uid="{2CA1D9D5-779C-4C04-822F-109A66C311CF}"/>
    <cellStyle name="Normal 4 3 3 2 2 2 2 2 4" xfId="32602" xr:uid="{5926C10C-0DDF-45DD-A0A0-F1A895E4139E}"/>
    <cellStyle name="Normal 4 3 3 2 2 2 2 3" xfId="19956" xr:uid="{A47A6B01-D63A-4E64-8C68-AC3FC9DFDD14}"/>
    <cellStyle name="Normal 4 3 3 2 2 2 2 4" xfId="11527" xr:uid="{03AC781C-6FB7-4745-8C12-0D5C8AD2F049}"/>
    <cellStyle name="Normal 4 3 3 2 2 2 2 5" xfId="28385" xr:uid="{0E27ACC9-BC7D-4095-B776-823CABADB60A}"/>
    <cellStyle name="Normal 4 3 3 2 2 2 3" xfId="5165" xr:uid="{00000000-0005-0000-0000-000063140000}"/>
    <cellStyle name="Normal 4 3 3 2 2 2 3 2" xfId="22029" xr:uid="{328B5AC5-4AAB-4DBC-943A-E6D611D47C82}"/>
    <cellStyle name="Normal 4 3 3 2 2 2 3 3" xfId="13600" xr:uid="{DF333AB8-4C98-4E7F-841A-D610EFF3F545}"/>
    <cellStyle name="Normal 4 3 3 2 2 2 3 4" xfId="30457" xr:uid="{C1E3D27C-BE0D-4BE7-809B-85FB0B4DA148}"/>
    <cellStyle name="Normal 4 3 3 2 2 2 4" xfId="17811" xr:uid="{0F58A8AE-11D6-41D6-9B4C-4490DEF0DD7B}"/>
    <cellStyle name="Normal 4 3 3 2 2 2 5" xfId="9382" xr:uid="{06CFE904-90FE-4396-A417-9A34086CABFF}"/>
    <cellStyle name="Normal 4 3 3 2 2 2 6" xfId="26240" xr:uid="{7B250EE6-E4E7-45F4-B0AB-3EDF7A61948E}"/>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2 2 2" xfId="24587" xr:uid="{61F7EFD1-F166-4014-9B11-3DD71947F2CE}"/>
    <cellStyle name="Normal 4 3 3 2 2 3 2 2 3" xfId="16158" xr:uid="{72C8A844-DA4B-4ACE-9F85-77FC72D0AC65}"/>
    <cellStyle name="Normal 4 3 3 2 2 3 2 2 4" xfId="33015" xr:uid="{3B3D7C44-617D-4885-85D5-D2E6A195EC25}"/>
    <cellStyle name="Normal 4 3 3 2 2 3 2 3" xfId="20369" xr:uid="{136177E2-B797-4E7D-B9C3-289826AA6E80}"/>
    <cellStyle name="Normal 4 3 3 2 2 3 2 4" xfId="11940" xr:uid="{BF4F78A2-D309-47FF-86E2-33EAF6287CC3}"/>
    <cellStyle name="Normal 4 3 3 2 2 3 2 5" xfId="28798" xr:uid="{7AD02DA1-3A79-4C08-9BB0-9584416C0A93}"/>
    <cellStyle name="Normal 4 3 3 2 2 3 3" xfId="5578" xr:uid="{00000000-0005-0000-0000-000067140000}"/>
    <cellStyle name="Normal 4 3 3 2 2 3 3 2" xfId="22442" xr:uid="{2129997B-F236-453B-B6B8-6F6282324D3F}"/>
    <cellStyle name="Normal 4 3 3 2 2 3 3 3" xfId="14013" xr:uid="{A065EC77-46F6-441E-95C6-957C785E77A1}"/>
    <cellStyle name="Normal 4 3 3 2 2 3 3 4" xfId="30870" xr:uid="{F07FEAB6-5E71-4743-B2D2-531F26C81342}"/>
    <cellStyle name="Normal 4 3 3 2 2 3 4" xfId="18224" xr:uid="{32B4E875-92BA-4296-BCB6-4F3E79A9D1BE}"/>
    <cellStyle name="Normal 4 3 3 2 2 3 5" xfId="9795" xr:uid="{901D4F2A-2DEA-4B5C-9A4D-04FB5D6C5198}"/>
    <cellStyle name="Normal 4 3 3 2 2 3 6" xfId="26653" xr:uid="{66D96EE7-41BE-4584-930F-6FF93EDC3F2B}"/>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2 2 2" xfId="25000" xr:uid="{D4AFC983-04A2-425E-965A-54B34CCA00C0}"/>
    <cellStyle name="Normal 4 3 3 2 2 4 2 2 3" xfId="16571" xr:uid="{1635431F-6B01-47EB-B517-69940CBCCC19}"/>
    <cellStyle name="Normal 4 3 3 2 2 4 2 2 4" xfId="33428" xr:uid="{63790D1E-A1B4-4332-948C-DE29967A14C0}"/>
    <cellStyle name="Normal 4 3 3 2 2 4 2 3" xfId="20782" xr:uid="{E353B6B9-2813-4465-876C-5C6B332CF371}"/>
    <cellStyle name="Normal 4 3 3 2 2 4 2 4" xfId="12353" xr:uid="{52291E81-1704-442E-9784-AE0D71BAB233}"/>
    <cellStyle name="Normal 4 3 3 2 2 4 2 5" xfId="29211" xr:uid="{75523E72-5276-459B-8607-577D9A72328C}"/>
    <cellStyle name="Normal 4 3 3 2 2 4 3" xfId="5991" xr:uid="{00000000-0005-0000-0000-00006B140000}"/>
    <cellStyle name="Normal 4 3 3 2 2 4 3 2" xfId="22855" xr:uid="{E01D1ADE-C985-433E-A917-A0FCAFDE57F8}"/>
    <cellStyle name="Normal 4 3 3 2 2 4 3 3" xfId="14426" xr:uid="{26CD2DA7-9141-443E-87F9-5E2C38A679EC}"/>
    <cellStyle name="Normal 4 3 3 2 2 4 3 4" xfId="31283" xr:uid="{D38D937E-DB54-433F-9DCE-8B7CC0172551}"/>
    <cellStyle name="Normal 4 3 3 2 2 4 4" xfId="18637" xr:uid="{0AA9928F-B706-47B6-9359-99764440BC90}"/>
    <cellStyle name="Normal 4 3 3 2 2 4 5" xfId="10208" xr:uid="{6C4DD1C3-9A8E-4800-B93B-0779BDA82608}"/>
    <cellStyle name="Normal 4 3 3 2 2 4 6" xfId="27066" xr:uid="{01A8C1AC-C8C7-4CFF-888F-115DEC374D2F}"/>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2 2 2" xfId="25413" xr:uid="{1871F773-78EA-4A11-8262-68CEBE12841B}"/>
    <cellStyle name="Normal 4 3 3 2 2 5 2 2 3" xfId="16984" xr:uid="{F4FBF15B-FAA5-4E52-9C0B-BD9B5C446B4C}"/>
    <cellStyle name="Normal 4 3 3 2 2 5 2 2 4" xfId="33841" xr:uid="{1CA74390-849F-45C7-812A-3038564ABE03}"/>
    <cellStyle name="Normal 4 3 3 2 2 5 2 3" xfId="21195" xr:uid="{FC256602-9D6F-46D7-BC6E-800F1D6258C7}"/>
    <cellStyle name="Normal 4 3 3 2 2 5 2 4" xfId="12766" xr:uid="{9BC789BC-D2E8-4647-8ED8-3B6A2CF2FCB6}"/>
    <cellStyle name="Normal 4 3 3 2 2 5 2 5" xfId="29624" xr:uid="{844F4F5E-6155-4D0B-AE24-712C0A36769E}"/>
    <cellStyle name="Normal 4 3 3 2 2 5 3" xfId="6404" xr:uid="{00000000-0005-0000-0000-00006F140000}"/>
    <cellStyle name="Normal 4 3 3 2 2 5 3 2" xfId="23268" xr:uid="{25D5B88B-9029-403B-ACC7-2E939A615995}"/>
    <cellStyle name="Normal 4 3 3 2 2 5 3 3" xfId="14839" xr:uid="{D6029930-A432-464E-BB5C-1E2A884B977C}"/>
    <cellStyle name="Normal 4 3 3 2 2 5 3 4" xfId="31696" xr:uid="{D3104ABD-521E-4E34-9DB6-12EDC977676C}"/>
    <cellStyle name="Normal 4 3 3 2 2 5 4" xfId="19050" xr:uid="{755B7846-AC0B-418B-9744-46546F714261}"/>
    <cellStyle name="Normal 4 3 3 2 2 5 5" xfId="10621" xr:uid="{90F5F42E-6DEA-4E19-89CD-FEE0E3F6644F}"/>
    <cellStyle name="Normal 4 3 3 2 2 5 6" xfId="27479" xr:uid="{DEA6DAA7-A2E5-4CC5-A94C-CF084B003029}"/>
    <cellStyle name="Normal 4 3 3 2 2 6" xfId="2533" xr:uid="{00000000-0005-0000-0000-000070140000}"/>
    <cellStyle name="Normal 4 3 3 2 2 6 2" xfId="6817" xr:uid="{00000000-0005-0000-0000-000071140000}"/>
    <cellStyle name="Normal 4 3 3 2 2 6 2 2" xfId="23681" xr:uid="{A3C95B75-677F-472F-844B-84B1EB2D1B8D}"/>
    <cellStyle name="Normal 4 3 3 2 2 6 2 3" xfId="15252" xr:uid="{6BE66DC3-1A89-4E5B-A702-D3DCFA8ED3CE}"/>
    <cellStyle name="Normal 4 3 3 2 2 6 2 4" xfId="32109" xr:uid="{808B1636-FC80-4C84-ABE5-5943D5952385}"/>
    <cellStyle name="Normal 4 3 3 2 2 6 3" xfId="19463" xr:uid="{53254E8B-FFC7-41B4-9E75-B687FEFB1A29}"/>
    <cellStyle name="Normal 4 3 3 2 2 6 4" xfId="11034" xr:uid="{80762FCA-1EEF-4611-963D-F21E2703D960}"/>
    <cellStyle name="Normal 4 3 3 2 2 6 5" xfId="27892" xr:uid="{524F6027-247D-4B5C-AB14-E1A87FC4FCB9}"/>
    <cellStyle name="Normal 4 3 3 2 2 7" xfId="4752" xr:uid="{00000000-0005-0000-0000-000072140000}"/>
    <cellStyle name="Normal 4 3 3 2 2 7 2" xfId="21616" xr:uid="{D5731ECD-8C6E-4A8C-919B-B4EA174AC774}"/>
    <cellStyle name="Normal 4 3 3 2 2 7 3" xfId="13187" xr:uid="{F9D75F2A-9E61-4E91-A72E-5A626EAE17C9}"/>
    <cellStyle name="Normal 4 3 3 2 2 7 4" xfId="30044" xr:uid="{0FE55D8C-CC83-4741-A9CE-AC9302A80838}"/>
    <cellStyle name="Normal 4 3 3 2 2 8" xfId="17398" xr:uid="{8310811D-9EB4-4286-8A10-9C23BDF2655F}"/>
    <cellStyle name="Normal 4 3 3 2 2 9" xfId="8969" xr:uid="{BA637530-12BB-43C8-B95B-C4A3A9D30384}"/>
    <cellStyle name="Normal 4 3 3 2 3" xfId="851" xr:uid="{00000000-0005-0000-0000-000073140000}"/>
    <cellStyle name="Normal 4 3 3 2 3 2" xfId="3086" xr:uid="{00000000-0005-0000-0000-000074140000}"/>
    <cellStyle name="Normal 4 3 3 2 3 2 2" xfId="7309" xr:uid="{00000000-0005-0000-0000-000075140000}"/>
    <cellStyle name="Normal 4 3 3 2 3 2 2 2" xfId="24173" xr:uid="{782624C0-04FC-417B-BE7C-6124BF7CE5D4}"/>
    <cellStyle name="Normal 4 3 3 2 3 2 2 3" xfId="15744" xr:uid="{238B7BD7-50A0-4CDC-B253-9F1C6136F9D5}"/>
    <cellStyle name="Normal 4 3 3 2 3 2 2 4" xfId="32601" xr:uid="{4B1CD555-BF5F-4A40-A17C-52D3B4BD62D0}"/>
    <cellStyle name="Normal 4 3 3 2 3 2 3" xfId="19955" xr:uid="{BD19A5D9-AEDE-4DD3-81BD-05A18F2902D1}"/>
    <cellStyle name="Normal 4 3 3 2 3 2 4" xfId="11526" xr:uid="{906CEDC5-F117-4C87-AC5E-13ACEA99B98B}"/>
    <cellStyle name="Normal 4 3 3 2 3 2 5" xfId="28384" xr:uid="{DFEF247E-1DC3-484C-BF79-C19FBA4BBE41}"/>
    <cellStyle name="Normal 4 3 3 2 3 3" xfId="5164" xr:uid="{00000000-0005-0000-0000-000076140000}"/>
    <cellStyle name="Normal 4 3 3 2 3 3 2" xfId="22028" xr:uid="{D2A2AB0A-5C67-4290-BCF5-2147E9BC1C14}"/>
    <cellStyle name="Normal 4 3 3 2 3 3 3" xfId="13599" xr:uid="{CE4E91D8-6A0B-465E-A9EC-AB8B71C3712E}"/>
    <cellStyle name="Normal 4 3 3 2 3 3 4" xfId="30456" xr:uid="{E66C64B2-F483-436A-A8F5-C76F2266ECD9}"/>
    <cellStyle name="Normal 4 3 3 2 3 4" xfId="17810" xr:uid="{B4962982-2562-4795-973D-025BE71A1BC3}"/>
    <cellStyle name="Normal 4 3 3 2 3 5" xfId="9381" xr:uid="{A2181533-D4D6-44D2-B4A8-E61C424F7225}"/>
    <cellStyle name="Normal 4 3 3 2 3 6" xfId="26239" xr:uid="{3232ACDC-7768-4088-8DBD-ACEBC88FBE93}"/>
    <cellStyle name="Normal 4 3 3 2 4" xfId="1269" xr:uid="{00000000-0005-0000-0000-000077140000}"/>
    <cellStyle name="Normal 4 3 3 2 4 2" xfId="3499" xr:uid="{00000000-0005-0000-0000-000078140000}"/>
    <cellStyle name="Normal 4 3 3 2 4 2 2" xfId="7722" xr:uid="{00000000-0005-0000-0000-000079140000}"/>
    <cellStyle name="Normal 4 3 3 2 4 2 2 2" xfId="24586" xr:uid="{2035D7F5-DAC1-4157-BF65-96615F7CCF0E}"/>
    <cellStyle name="Normal 4 3 3 2 4 2 2 3" xfId="16157" xr:uid="{1C5E9153-BB0D-4F90-97EC-E76571174DC6}"/>
    <cellStyle name="Normal 4 3 3 2 4 2 2 4" xfId="33014" xr:uid="{33D6EE65-DE2E-408E-8295-B5A5E771C1FA}"/>
    <cellStyle name="Normal 4 3 3 2 4 2 3" xfId="20368" xr:uid="{EE3921A5-820F-4175-9435-B86690E415C8}"/>
    <cellStyle name="Normal 4 3 3 2 4 2 4" xfId="11939" xr:uid="{40C83FE0-7092-4EF1-BB92-A557F204A0B5}"/>
    <cellStyle name="Normal 4 3 3 2 4 2 5" xfId="28797" xr:uid="{2F1620D9-B21E-4AEC-B558-471ACD977D7F}"/>
    <cellStyle name="Normal 4 3 3 2 4 3" xfId="5577" xr:uid="{00000000-0005-0000-0000-00007A140000}"/>
    <cellStyle name="Normal 4 3 3 2 4 3 2" xfId="22441" xr:uid="{1A98681F-6A8F-4E2A-B72D-AE455DFE8FA1}"/>
    <cellStyle name="Normal 4 3 3 2 4 3 3" xfId="14012" xr:uid="{509F43E3-B570-4BC3-A125-050F382A93A1}"/>
    <cellStyle name="Normal 4 3 3 2 4 3 4" xfId="30869" xr:uid="{B7FECC77-D69A-4771-8B11-2F7967C05D23}"/>
    <cellStyle name="Normal 4 3 3 2 4 4" xfId="18223" xr:uid="{3FEFC0AE-9527-4D7E-9E1E-591228CD1A2F}"/>
    <cellStyle name="Normal 4 3 3 2 4 5" xfId="9794" xr:uid="{DA3D5CAC-1C67-482C-9F7E-0E7A83ECA9F6}"/>
    <cellStyle name="Normal 4 3 3 2 4 6" xfId="26652" xr:uid="{AEA4142A-F58C-401F-8985-BE9117359179}"/>
    <cellStyle name="Normal 4 3 3 2 5" xfId="1682" xr:uid="{00000000-0005-0000-0000-00007B140000}"/>
    <cellStyle name="Normal 4 3 3 2 5 2" xfId="3912" xr:uid="{00000000-0005-0000-0000-00007C140000}"/>
    <cellStyle name="Normal 4 3 3 2 5 2 2" xfId="8135" xr:uid="{00000000-0005-0000-0000-00007D140000}"/>
    <cellStyle name="Normal 4 3 3 2 5 2 2 2" xfId="24999" xr:uid="{D8D6AAF9-DB7E-4601-93EA-351339B7A44D}"/>
    <cellStyle name="Normal 4 3 3 2 5 2 2 3" xfId="16570" xr:uid="{F413ACD8-0D5C-494F-B7D1-FF8821ADC841}"/>
    <cellStyle name="Normal 4 3 3 2 5 2 2 4" xfId="33427" xr:uid="{D3F0B9D1-8F98-499A-AC88-D0A4338DD0EF}"/>
    <cellStyle name="Normal 4 3 3 2 5 2 3" xfId="20781" xr:uid="{2D6B8585-BC11-4A55-BD9E-D574BB2E2B4C}"/>
    <cellStyle name="Normal 4 3 3 2 5 2 4" xfId="12352" xr:uid="{88D56324-4DAB-479A-B692-6346DC93452A}"/>
    <cellStyle name="Normal 4 3 3 2 5 2 5" xfId="29210" xr:uid="{E371692A-01B1-47AB-8020-216F74BF660A}"/>
    <cellStyle name="Normal 4 3 3 2 5 3" xfId="5990" xr:uid="{00000000-0005-0000-0000-00007E140000}"/>
    <cellStyle name="Normal 4 3 3 2 5 3 2" xfId="22854" xr:uid="{0CD1B5FD-8B9B-412F-A21C-0909D8E2643A}"/>
    <cellStyle name="Normal 4 3 3 2 5 3 3" xfId="14425" xr:uid="{DC5EFA1E-645F-4E83-A47A-2D72DAB9801C}"/>
    <cellStyle name="Normal 4 3 3 2 5 3 4" xfId="31282" xr:uid="{B14D4D6B-3425-4901-8130-61464171F4C4}"/>
    <cellStyle name="Normal 4 3 3 2 5 4" xfId="18636" xr:uid="{76B6B9E4-B080-4736-9617-57373A086224}"/>
    <cellStyle name="Normal 4 3 3 2 5 5" xfId="10207" xr:uid="{636C2362-D95B-4BDB-A3DE-F3D357CFAFA7}"/>
    <cellStyle name="Normal 4 3 3 2 5 6" xfId="27065" xr:uid="{3510ABAD-6751-4C5D-ADA6-47E4B22A1F03}"/>
    <cellStyle name="Normal 4 3 3 2 6" xfId="2096" xr:uid="{00000000-0005-0000-0000-00007F140000}"/>
    <cellStyle name="Normal 4 3 3 2 6 2" xfId="4325" xr:uid="{00000000-0005-0000-0000-000080140000}"/>
    <cellStyle name="Normal 4 3 3 2 6 2 2" xfId="8548" xr:uid="{00000000-0005-0000-0000-000081140000}"/>
    <cellStyle name="Normal 4 3 3 2 6 2 2 2" xfId="25412" xr:uid="{4666D990-FAB1-446B-ADBD-4AF52359AAC0}"/>
    <cellStyle name="Normal 4 3 3 2 6 2 2 3" xfId="16983" xr:uid="{9BF96553-BE95-43C8-945D-B1540FD7CF9D}"/>
    <cellStyle name="Normal 4 3 3 2 6 2 2 4" xfId="33840" xr:uid="{5B50C87F-8A9D-4127-97F9-23F96899D58F}"/>
    <cellStyle name="Normal 4 3 3 2 6 2 3" xfId="21194" xr:uid="{6BBE2DC5-9B9A-46EA-B6E0-B48725029F6B}"/>
    <cellStyle name="Normal 4 3 3 2 6 2 4" xfId="12765" xr:uid="{162689DE-3283-4F64-90E9-A0DA977CDB1E}"/>
    <cellStyle name="Normal 4 3 3 2 6 2 5" xfId="29623" xr:uid="{595B9748-35E6-48FE-AFFF-2A4C80E0383C}"/>
    <cellStyle name="Normal 4 3 3 2 6 3" xfId="6403" xr:uid="{00000000-0005-0000-0000-000082140000}"/>
    <cellStyle name="Normal 4 3 3 2 6 3 2" xfId="23267" xr:uid="{B1B78D75-CAD1-4751-9752-0D48181B4509}"/>
    <cellStyle name="Normal 4 3 3 2 6 3 3" xfId="14838" xr:uid="{B3C636CB-C46B-40BD-AE4A-E7CEA46FA98C}"/>
    <cellStyle name="Normal 4 3 3 2 6 3 4" xfId="31695" xr:uid="{ADDECCCA-718F-48B7-BCEF-50365343978C}"/>
    <cellStyle name="Normal 4 3 3 2 6 4" xfId="19049" xr:uid="{5AF27D35-6167-40BC-B861-8E171C269AA5}"/>
    <cellStyle name="Normal 4 3 3 2 6 5" xfId="10620" xr:uid="{7C919DEA-B89F-4563-8445-D9790A24A9C7}"/>
    <cellStyle name="Normal 4 3 3 2 6 6" xfId="27478" xr:uid="{82AE0205-2027-45FE-BC13-A4D7D952B94F}"/>
    <cellStyle name="Normal 4 3 3 2 7" xfId="2532" xr:uid="{00000000-0005-0000-0000-000083140000}"/>
    <cellStyle name="Normal 4 3 3 2 7 2" xfId="6816" xr:uid="{00000000-0005-0000-0000-000084140000}"/>
    <cellStyle name="Normal 4 3 3 2 7 2 2" xfId="23680" xr:uid="{8F3534A7-12F9-452F-AC86-0ED30385F49E}"/>
    <cellStyle name="Normal 4 3 3 2 7 2 3" xfId="15251" xr:uid="{491EBC60-97C4-4C06-915A-5BE840B548F7}"/>
    <cellStyle name="Normal 4 3 3 2 7 2 4" xfId="32108" xr:uid="{6B9A5E98-19A8-4040-9261-0F7E813E51DF}"/>
    <cellStyle name="Normal 4 3 3 2 7 3" xfId="19462" xr:uid="{9B7E450B-EAD3-469C-AE41-AB845CD1A05B}"/>
    <cellStyle name="Normal 4 3 3 2 7 4" xfId="11033" xr:uid="{638F66F1-47DF-4164-A849-85351728C61B}"/>
    <cellStyle name="Normal 4 3 3 2 7 5" xfId="27891" xr:uid="{4921ADED-E96E-4C2E-BCFD-6B5A09EB6CE2}"/>
    <cellStyle name="Normal 4 3 3 2 8" xfId="4751" xr:uid="{00000000-0005-0000-0000-000085140000}"/>
    <cellStyle name="Normal 4 3 3 2 8 2" xfId="21615" xr:uid="{684DD6BE-4999-4B05-AAF1-03425E28F385}"/>
    <cellStyle name="Normal 4 3 3 2 8 3" xfId="13186" xr:uid="{E1C97BD5-B7C7-4831-88CF-C4EA99D59278}"/>
    <cellStyle name="Normal 4 3 3 2 8 4" xfId="30043" xr:uid="{7F17201E-AB0F-4A01-A541-C13EC45E3A65}"/>
    <cellStyle name="Normal 4 3 3 2 9" xfId="17397" xr:uid="{1C098888-9A1E-4629-B3D5-7DFEA2E0C0D5}"/>
    <cellStyle name="Normal 4 3 3 3" xfId="377" xr:uid="{00000000-0005-0000-0000-000086140000}"/>
    <cellStyle name="Normal 4 3 3 3 10" xfId="25828" xr:uid="{922C46EB-C2C1-4D2B-8642-335BF3B9C79E}"/>
    <cellStyle name="Normal 4 3 3 3 2" xfId="853" xr:uid="{00000000-0005-0000-0000-000087140000}"/>
    <cellStyle name="Normal 4 3 3 3 2 2" xfId="3088" xr:uid="{00000000-0005-0000-0000-000088140000}"/>
    <cellStyle name="Normal 4 3 3 3 2 2 2" xfId="7311" xr:uid="{00000000-0005-0000-0000-000089140000}"/>
    <cellStyle name="Normal 4 3 3 3 2 2 2 2" xfId="24175" xr:uid="{D673918A-D1DD-4407-B782-D1A1BC1759D2}"/>
    <cellStyle name="Normal 4 3 3 3 2 2 2 3" xfId="15746" xr:uid="{1D176B7D-548F-4DBD-A281-E9BC984E7799}"/>
    <cellStyle name="Normal 4 3 3 3 2 2 2 4" xfId="32603" xr:uid="{423B8D8B-3F6A-4C1E-A7EE-35C898DB2849}"/>
    <cellStyle name="Normal 4 3 3 3 2 2 3" xfId="19957" xr:uid="{262939C2-1F98-42CD-8DC4-4C105D090E4E}"/>
    <cellStyle name="Normal 4 3 3 3 2 2 4" xfId="11528" xr:uid="{358EBD2D-0C1C-4DBF-9C77-FBFFA61CB902}"/>
    <cellStyle name="Normal 4 3 3 3 2 2 5" xfId="28386" xr:uid="{447DEF47-4584-4D97-9F27-AC90BACD86F5}"/>
    <cellStyle name="Normal 4 3 3 3 2 3" xfId="5166" xr:uid="{00000000-0005-0000-0000-00008A140000}"/>
    <cellStyle name="Normal 4 3 3 3 2 3 2" xfId="22030" xr:uid="{69F27AED-6CF7-4A28-B623-5BC27288893A}"/>
    <cellStyle name="Normal 4 3 3 3 2 3 3" xfId="13601" xr:uid="{02B9300E-E179-46EC-8DB6-0B360C346E45}"/>
    <cellStyle name="Normal 4 3 3 3 2 3 4" xfId="30458" xr:uid="{DFAEC1CB-6C77-4A36-A0BC-187AF93A99E2}"/>
    <cellStyle name="Normal 4 3 3 3 2 4" xfId="17812" xr:uid="{1D3C7473-BD7A-4782-881B-448CAE04F30C}"/>
    <cellStyle name="Normal 4 3 3 3 2 5" xfId="9383" xr:uid="{3B770C20-9637-4F50-A58B-4818D130C39C}"/>
    <cellStyle name="Normal 4 3 3 3 2 6" xfId="26241" xr:uid="{26EC0528-114D-4DBB-8140-3FA66BD3C3E0}"/>
    <cellStyle name="Normal 4 3 3 3 3" xfId="1271" xr:uid="{00000000-0005-0000-0000-00008B140000}"/>
    <cellStyle name="Normal 4 3 3 3 3 2" xfId="3501" xr:uid="{00000000-0005-0000-0000-00008C140000}"/>
    <cellStyle name="Normal 4 3 3 3 3 2 2" xfId="7724" xr:uid="{00000000-0005-0000-0000-00008D140000}"/>
    <cellStyle name="Normal 4 3 3 3 3 2 2 2" xfId="24588" xr:uid="{67CAE6D3-B5E4-4ED5-8FFE-83AD3893A268}"/>
    <cellStyle name="Normal 4 3 3 3 3 2 2 3" xfId="16159" xr:uid="{FF596A1B-816B-493A-A1AA-2026014BC7A3}"/>
    <cellStyle name="Normal 4 3 3 3 3 2 2 4" xfId="33016" xr:uid="{B40368E1-A038-4774-A62C-8A6B33D67C64}"/>
    <cellStyle name="Normal 4 3 3 3 3 2 3" xfId="20370" xr:uid="{5A2376C9-E237-42B3-9C8B-6DECA4E34B31}"/>
    <cellStyle name="Normal 4 3 3 3 3 2 4" xfId="11941" xr:uid="{86F49140-475C-49C7-832E-B99F7860A54F}"/>
    <cellStyle name="Normal 4 3 3 3 3 2 5" xfId="28799" xr:uid="{16A3365F-938F-433E-AEC0-4613B9294C27}"/>
    <cellStyle name="Normal 4 3 3 3 3 3" xfId="5579" xr:uid="{00000000-0005-0000-0000-00008E140000}"/>
    <cellStyle name="Normal 4 3 3 3 3 3 2" xfId="22443" xr:uid="{4383C227-46CD-4904-BA2E-5F77A5904285}"/>
    <cellStyle name="Normal 4 3 3 3 3 3 3" xfId="14014" xr:uid="{47BD4752-29E0-4B62-B82E-EA0DB837C27E}"/>
    <cellStyle name="Normal 4 3 3 3 3 3 4" xfId="30871" xr:uid="{DA5EFE40-949F-4A97-9987-A21D9C252E09}"/>
    <cellStyle name="Normal 4 3 3 3 3 4" xfId="18225" xr:uid="{8DA9A296-A0FA-40D8-922D-BBCCD6EADC0D}"/>
    <cellStyle name="Normal 4 3 3 3 3 5" xfId="9796" xr:uid="{04F4DF67-9E16-4291-9B89-9542961C645D}"/>
    <cellStyle name="Normal 4 3 3 3 3 6" xfId="26654" xr:uid="{7D2E1F99-1BB0-46E3-A6BE-E6489CBD14EE}"/>
    <cellStyle name="Normal 4 3 3 3 4" xfId="1684" xr:uid="{00000000-0005-0000-0000-00008F140000}"/>
    <cellStyle name="Normal 4 3 3 3 4 2" xfId="3914" xr:uid="{00000000-0005-0000-0000-000090140000}"/>
    <cellStyle name="Normal 4 3 3 3 4 2 2" xfId="8137" xr:uid="{00000000-0005-0000-0000-000091140000}"/>
    <cellStyle name="Normal 4 3 3 3 4 2 2 2" xfId="25001" xr:uid="{370B882B-D6B0-4F3E-9803-B2FF0016683D}"/>
    <cellStyle name="Normal 4 3 3 3 4 2 2 3" xfId="16572" xr:uid="{55F80AA6-85DD-4F03-A32C-7CF78D50FDEC}"/>
    <cellStyle name="Normal 4 3 3 3 4 2 2 4" xfId="33429" xr:uid="{830D1FC6-1C21-410D-B561-B32EA3CE3230}"/>
    <cellStyle name="Normal 4 3 3 3 4 2 3" xfId="20783" xr:uid="{81FAFF01-8819-4504-90F4-F47E6B207B4A}"/>
    <cellStyle name="Normal 4 3 3 3 4 2 4" xfId="12354" xr:uid="{EB8DF779-BC1E-419B-9967-44D393E9AA6B}"/>
    <cellStyle name="Normal 4 3 3 3 4 2 5" xfId="29212" xr:uid="{483E7946-B387-4910-88F2-9587CA5E2762}"/>
    <cellStyle name="Normal 4 3 3 3 4 3" xfId="5992" xr:uid="{00000000-0005-0000-0000-000092140000}"/>
    <cellStyle name="Normal 4 3 3 3 4 3 2" xfId="22856" xr:uid="{F83FCC82-431C-4C27-B3E7-87A753B7BC76}"/>
    <cellStyle name="Normal 4 3 3 3 4 3 3" xfId="14427" xr:uid="{E50CE28C-FB5F-4736-9AD6-504B1F3A42D5}"/>
    <cellStyle name="Normal 4 3 3 3 4 3 4" xfId="31284" xr:uid="{A2DB2B11-D193-4AB0-9960-054FEEE36D6C}"/>
    <cellStyle name="Normal 4 3 3 3 4 4" xfId="18638" xr:uid="{0302D310-69F6-4B50-85D9-30C23D9A1823}"/>
    <cellStyle name="Normal 4 3 3 3 4 5" xfId="10209" xr:uid="{B5ED0429-E3B9-4AD3-A568-02AA339C5147}"/>
    <cellStyle name="Normal 4 3 3 3 4 6" xfId="27067" xr:uid="{52CCAAFE-6CD4-488A-A8A3-D46FA2D4557C}"/>
    <cellStyle name="Normal 4 3 3 3 5" xfId="2098" xr:uid="{00000000-0005-0000-0000-000093140000}"/>
    <cellStyle name="Normal 4 3 3 3 5 2" xfId="4327" xr:uid="{00000000-0005-0000-0000-000094140000}"/>
    <cellStyle name="Normal 4 3 3 3 5 2 2" xfId="8550" xr:uid="{00000000-0005-0000-0000-000095140000}"/>
    <cellStyle name="Normal 4 3 3 3 5 2 2 2" xfId="25414" xr:uid="{92351EA5-8DEB-4C71-B9BC-B86269F5C0F4}"/>
    <cellStyle name="Normal 4 3 3 3 5 2 2 3" xfId="16985" xr:uid="{9E694AD8-1BE0-4F0E-A9AD-E23B474647EE}"/>
    <cellStyle name="Normal 4 3 3 3 5 2 2 4" xfId="33842" xr:uid="{BE49DD58-9B8E-431C-BD2E-8FA3AE22E0CA}"/>
    <cellStyle name="Normal 4 3 3 3 5 2 3" xfId="21196" xr:uid="{EDE320DF-BDCF-4D8C-96C9-DDF7E8113440}"/>
    <cellStyle name="Normal 4 3 3 3 5 2 4" xfId="12767" xr:uid="{5DE995AE-391B-4C13-B801-49FC84A8EBFD}"/>
    <cellStyle name="Normal 4 3 3 3 5 2 5" xfId="29625" xr:uid="{F9BC4B6D-F5E5-4DF1-9A71-D941EEC532F6}"/>
    <cellStyle name="Normal 4 3 3 3 5 3" xfId="6405" xr:uid="{00000000-0005-0000-0000-000096140000}"/>
    <cellStyle name="Normal 4 3 3 3 5 3 2" xfId="23269" xr:uid="{06994901-A942-407B-AE9B-24C736951068}"/>
    <cellStyle name="Normal 4 3 3 3 5 3 3" xfId="14840" xr:uid="{F8D2E29B-3DBF-4C26-AB9C-5BA37157C3B1}"/>
    <cellStyle name="Normal 4 3 3 3 5 3 4" xfId="31697" xr:uid="{2A518A09-EDA0-4BC4-94D6-6BDED7886F3B}"/>
    <cellStyle name="Normal 4 3 3 3 5 4" xfId="19051" xr:uid="{BC01AFA5-63B9-4D40-B707-6E84EBE3E3F7}"/>
    <cellStyle name="Normal 4 3 3 3 5 5" xfId="10622" xr:uid="{C5373AAE-D488-440C-9D58-A181687064F1}"/>
    <cellStyle name="Normal 4 3 3 3 5 6" xfId="27480" xr:uid="{488B4075-DE28-49F1-827C-61EA54AED89F}"/>
    <cellStyle name="Normal 4 3 3 3 6" xfId="2534" xr:uid="{00000000-0005-0000-0000-000097140000}"/>
    <cellStyle name="Normal 4 3 3 3 6 2" xfId="6818" xr:uid="{00000000-0005-0000-0000-000098140000}"/>
    <cellStyle name="Normal 4 3 3 3 6 2 2" xfId="23682" xr:uid="{F9D627F2-F0AA-4215-8E2B-F030C3267FE3}"/>
    <cellStyle name="Normal 4 3 3 3 6 2 3" xfId="15253" xr:uid="{D5BF43CA-3D56-4877-84FF-E67D9F9CC3A2}"/>
    <cellStyle name="Normal 4 3 3 3 6 2 4" xfId="32110" xr:uid="{345EA4BD-218A-4D52-898E-D5728CA6351E}"/>
    <cellStyle name="Normal 4 3 3 3 6 3" xfId="19464" xr:uid="{32DFAE9E-1FE8-4EA0-8A90-E219BF48B9C6}"/>
    <cellStyle name="Normal 4 3 3 3 6 4" xfId="11035" xr:uid="{FEA055AD-5015-444E-8715-476524917D13}"/>
    <cellStyle name="Normal 4 3 3 3 6 5" xfId="27893" xr:uid="{7EC44FE1-1D52-4AA5-BDD4-47236061D257}"/>
    <cellStyle name="Normal 4 3 3 3 7" xfId="4753" xr:uid="{00000000-0005-0000-0000-000099140000}"/>
    <cellStyle name="Normal 4 3 3 3 7 2" xfId="21617" xr:uid="{B8CFA196-220A-4E80-B0AA-B44985A5C6B0}"/>
    <cellStyle name="Normal 4 3 3 3 7 3" xfId="13188" xr:uid="{70467180-4923-4C01-8284-5E1618F41A78}"/>
    <cellStyle name="Normal 4 3 3 3 7 4" xfId="30045" xr:uid="{0B04E990-1457-4D7E-A165-2839E0534C7A}"/>
    <cellStyle name="Normal 4 3 3 3 8" xfId="17399" xr:uid="{0AFC8F2F-61B7-44B1-A81D-C7668F94C908}"/>
    <cellStyle name="Normal 4 3 3 3 9" xfId="8970" xr:uid="{A0BFD3A2-3BB4-4730-8D25-72C522A30674}"/>
    <cellStyle name="Normal 4 3 3 4" xfId="850" xr:uid="{00000000-0005-0000-0000-00009A140000}"/>
    <cellStyle name="Normal 4 3 3 4 2" xfId="3085" xr:uid="{00000000-0005-0000-0000-00009B140000}"/>
    <cellStyle name="Normal 4 3 3 4 2 2" xfId="7308" xr:uid="{00000000-0005-0000-0000-00009C140000}"/>
    <cellStyle name="Normal 4 3 3 4 2 2 2" xfId="24172" xr:uid="{0898007B-4479-44E0-BE7E-C4E82D9FD332}"/>
    <cellStyle name="Normal 4 3 3 4 2 2 3" xfId="15743" xr:uid="{E6A5CF0C-42E9-44DE-A755-1EAE883441B3}"/>
    <cellStyle name="Normal 4 3 3 4 2 2 4" xfId="32600" xr:uid="{FAAD6D5B-2A48-4A20-8740-2435907E244F}"/>
    <cellStyle name="Normal 4 3 3 4 2 3" xfId="19954" xr:uid="{26098452-E3F5-46E9-9B26-0F9AE6E4DFFA}"/>
    <cellStyle name="Normal 4 3 3 4 2 4" xfId="11525" xr:uid="{B63F890A-A66B-4627-BA44-854A756960E5}"/>
    <cellStyle name="Normal 4 3 3 4 2 5" xfId="28383" xr:uid="{93605354-1EB3-49C0-A061-47B0FE37572D}"/>
    <cellStyle name="Normal 4 3 3 4 3" xfId="5163" xr:uid="{00000000-0005-0000-0000-00009D140000}"/>
    <cellStyle name="Normal 4 3 3 4 3 2" xfId="22027" xr:uid="{1C6D293D-0273-4457-82DE-CDC4DC70B8AB}"/>
    <cellStyle name="Normal 4 3 3 4 3 3" xfId="13598" xr:uid="{4D868202-5AF9-47A4-85E0-05414C6D9E8E}"/>
    <cellStyle name="Normal 4 3 3 4 3 4" xfId="30455" xr:uid="{81B7C603-A429-4B08-BF3B-E958DF3CB089}"/>
    <cellStyle name="Normal 4 3 3 4 4" xfId="17809" xr:uid="{77E6C5F4-2979-4AEB-9095-4DA388967E2E}"/>
    <cellStyle name="Normal 4 3 3 4 5" xfId="9380" xr:uid="{752F2188-4EF6-4191-9537-E1F3119736CB}"/>
    <cellStyle name="Normal 4 3 3 4 6" xfId="26238" xr:uid="{DA4CA20F-FA06-43B1-A9FF-D87AE6C8CA11}"/>
    <cellStyle name="Normal 4 3 3 5" xfId="1268" xr:uid="{00000000-0005-0000-0000-00009E140000}"/>
    <cellStyle name="Normal 4 3 3 5 2" xfId="3498" xr:uid="{00000000-0005-0000-0000-00009F140000}"/>
    <cellStyle name="Normal 4 3 3 5 2 2" xfId="7721" xr:uid="{00000000-0005-0000-0000-0000A0140000}"/>
    <cellStyle name="Normal 4 3 3 5 2 2 2" xfId="24585" xr:uid="{F5DA1A1C-8A42-4970-B811-B7BC559559D6}"/>
    <cellStyle name="Normal 4 3 3 5 2 2 3" xfId="16156" xr:uid="{F493ACB8-BFCC-45E4-A048-6B6A778CEC7B}"/>
    <cellStyle name="Normal 4 3 3 5 2 2 4" xfId="33013" xr:uid="{6B794157-84D8-4ECE-B552-677AC777E28C}"/>
    <cellStyle name="Normal 4 3 3 5 2 3" xfId="20367" xr:uid="{66899777-8D5B-4407-B1F6-E98DB4C5E799}"/>
    <cellStyle name="Normal 4 3 3 5 2 4" xfId="11938" xr:uid="{0F1F399A-8BFB-4428-8CFF-DDD692C33261}"/>
    <cellStyle name="Normal 4 3 3 5 2 5" xfId="28796" xr:uid="{0534BA73-606F-4A37-858A-1C58626C5580}"/>
    <cellStyle name="Normal 4 3 3 5 3" xfId="5576" xr:uid="{00000000-0005-0000-0000-0000A1140000}"/>
    <cellStyle name="Normal 4 3 3 5 3 2" xfId="22440" xr:uid="{4ED92EA7-D27B-4A39-92F7-F344778D179F}"/>
    <cellStyle name="Normal 4 3 3 5 3 3" xfId="14011" xr:uid="{E17C72A0-C8C2-4630-BEEF-240FB950D2CF}"/>
    <cellStyle name="Normal 4 3 3 5 3 4" xfId="30868" xr:uid="{E1534528-7027-4602-9B76-6D38CBF60597}"/>
    <cellStyle name="Normal 4 3 3 5 4" xfId="18222" xr:uid="{8C340C45-8F5C-4D0C-94D5-B5207122A519}"/>
    <cellStyle name="Normal 4 3 3 5 5" xfId="9793" xr:uid="{5641FF21-825D-4F6D-A267-D1F7EAA9EF11}"/>
    <cellStyle name="Normal 4 3 3 5 6" xfId="26651" xr:uid="{5D66C9FD-358B-4102-8211-18A0EEED57EC}"/>
    <cellStyle name="Normal 4 3 3 6" xfId="1681" xr:uid="{00000000-0005-0000-0000-0000A2140000}"/>
    <cellStyle name="Normal 4 3 3 6 2" xfId="3911" xr:uid="{00000000-0005-0000-0000-0000A3140000}"/>
    <cellStyle name="Normal 4 3 3 6 2 2" xfId="8134" xr:uid="{00000000-0005-0000-0000-0000A4140000}"/>
    <cellStyle name="Normal 4 3 3 6 2 2 2" xfId="24998" xr:uid="{145BD611-35B3-458F-9781-480B17EDBE88}"/>
    <cellStyle name="Normal 4 3 3 6 2 2 3" xfId="16569" xr:uid="{5B76FB24-2BAB-4F39-8EF7-733F82DCEC99}"/>
    <cellStyle name="Normal 4 3 3 6 2 2 4" xfId="33426" xr:uid="{7B53EB59-0A43-48C3-BF11-C39BCE1FEBED}"/>
    <cellStyle name="Normal 4 3 3 6 2 3" xfId="20780" xr:uid="{EDE68A84-CF0B-477E-8F80-02858B2015FB}"/>
    <cellStyle name="Normal 4 3 3 6 2 4" xfId="12351" xr:uid="{02595BE3-A90D-466B-8B15-843A2C2FBA1B}"/>
    <cellStyle name="Normal 4 3 3 6 2 5" xfId="29209" xr:uid="{C69C5A22-3EE9-4405-A15E-8A2801F9247B}"/>
    <cellStyle name="Normal 4 3 3 6 3" xfId="5989" xr:uid="{00000000-0005-0000-0000-0000A5140000}"/>
    <cellStyle name="Normal 4 3 3 6 3 2" xfId="22853" xr:uid="{AFEAFF9D-D0B3-4C26-A465-468E29F3A988}"/>
    <cellStyle name="Normal 4 3 3 6 3 3" xfId="14424" xr:uid="{B5D0249A-1C22-48DC-A264-82045DD88E42}"/>
    <cellStyle name="Normal 4 3 3 6 3 4" xfId="31281" xr:uid="{249F8283-23E9-40CD-A5C9-C167A9B9A398}"/>
    <cellStyle name="Normal 4 3 3 6 4" xfId="18635" xr:uid="{2E50E09C-FC5E-4025-82CA-2CB114DCC944}"/>
    <cellStyle name="Normal 4 3 3 6 5" xfId="10206" xr:uid="{368886E5-737A-4E31-8E5D-E66861E677B3}"/>
    <cellStyle name="Normal 4 3 3 6 6" xfId="27064" xr:uid="{ADE23C19-BF3C-44B4-8DA8-86806B7E1CB6}"/>
    <cellStyle name="Normal 4 3 3 7" xfId="2095" xr:uid="{00000000-0005-0000-0000-0000A6140000}"/>
    <cellStyle name="Normal 4 3 3 7 2" xfId="4324" xr:uid="{00000000-0005-0000-0000-0000A7140000}"/>
    <cellStyle name="Normal 4 3 3 7 2 2" xfId="8547" xr:uid="{00000000-0005-0000-0000-0000A8140000}"/>
    <cellStyle name="Normal 4 3 3 7 2 2 2" xfId="25411" xr:uid="{AE3B2F8F-358B-41A0-B6CB-04FAC9A3AFAB}"/>
    <cellStyle name="Normal 4 3 3 7 2 2 3" xfId="16982" xr:uid="{63FA49FD-43F0-454C-9F11-9418F280D89A}"/>
    <cellStyle name="Normal 4 3 3 7 2 2 4" xfId="33839" xr:uid="{6AF59BCC-AE4A-469F-B955-BD815E7296E5}"/>
    <cellStyle name="Normal 4 3 3 7 2 3" xfId="21193" xr:uid="{F4516DEF-9A97-413F-8D95-7425E25B2081}"/>
    <cellStyle name="Normal 4 3 3 7 2 4" xfId="12764" xr:uid="{5D14A2E5-4CD8-49D4-9097-40F6B425BC85}"/>
    <cellStyle name="Normal 4 3 3 7 2 5" xfId="29622" xr:uid="{09483BC7-6C80-4D2D-9E97-362E5B648889}"/>
    <cellStyle name="Normal 4 3 3 7 3" xfId="6402" xr:uid="{00000000-0005-0000-0000-0000A9140000}"/>
    <cellStyle name="Normal 4 3 3 7 3 2" xfId="23266" xr:uid="{F0253CB0-FC4E-41F9-9F6C-51D2AD1D7AAF}"/>
    <cellStyle name="Normal 4 3 3 7 3 3" xfId="14837" xr:uid="{FB18FC8E-4197-4906-ABDD-C7DA1530FE32}"/>
    <cellStyle name="Normal 4 3 3 7 3 4" xfId="31694" xr:uid="{55F634A8-87C7-41DE-888E-133C51F9DBD9}"/>
    <cellStyle name="Normal 4 3 3 7 4" xfId="19048" xr:uid="{AD637E8C-9B58-4038-968B-E8157A11112D}"/>
    <cellStyle name="Normal 4 3 3 7 5" xfId="10619" xr:uid="{A689D1ED-08FC-4C22-AB1C-DA0F047C6282}"/>
    <cellStyle name="Normal 4 3 3 7 6" xfId="27477" xr:uid="{24612B6E-A2F5-489B-B837-A463741CBAB2}"/>
    <cellStyle name="Normal 4 3 3 8" xfId="2531" xr:uid="{00000000-0005-0000-0000-0000AA140000}"/>
    <cellStyle name="Normal 4 3 3 8 2" xfId="6815" xr:uid="{00000000-0005-0000-0000-0000AB140000}"/>
    <cellStyle name="Normal 4 3 3 8 2 2" xfId="23679" xr:uid="{D0903F1D-6344-4982-AA12-D7716324A11C}"/>
    <cellStyle name="Normal 4 3 3 8 2 3" xfId="15250" xr:uid="{864FBD2F-8A1B-4338-BB0A-0EE8B23ADD39}"/>
    <cellStyle name="Normal 4 3 3 8 2 4" xfId="32107" xr:uid="{837B299F-6BC4-4C79-99A5-D90508D1A9EE}"/>
    <cellStyle name="Normal 4 3 3 8 3" xfId="19461" xr:uid="{8C21856E-F3FC-4E03-8A29-A247223C64B8}"/>
    <cellStyle name="Normal 4 3 3 8 4" xfId="11032" xr:uid="{AE0DA55D-BEEF-438F-A710-F38C95D378C6}"/>
    <cellStyle name="Normal 4 3 3 8 5" xfId="27890" xr:uid="{FA00DD23-12A8-4050-951E-36B8916C0613}"/>
    <cellStyle name="Normal 4 3 3 9" xfId="4750" xr:uid="{00000000-0005-0000-0000-0000AC140000}"/>
    <cellStyle name="Normal 4 3 3 9 2" xfId="21614" xr:uid="{7942C36A-AC78-4E3B-AF46-82AEEABDA3CB}"/>
    <cellStyle name="Normal 4 3 3 9 3" xfId="13185" xr:uid="{AC286507-8A4D-480F-8539-38E72199868C}"/>
    <cellStyle name="Normal 4 3 3 9 4" xfId="30042" xr:uid="{49FA9CF2-6F7F-4389-9B6B-145019935F2E}"/>
    <cellStyle name="Normal 4 3 4" xfId="843" xr:uid="{00000000-0005-0000-0000-0000AD140000}"/>
    <cellStyle name="Normal 4 3 4 2" xfId="3080" xr:uid="{00000000-0005-0000-0000-0000AE140000}"/>
    <cellStyle name="Normal 4 3 4 2 2" xfId="7303" xr:uid="{00000000-0005-0000-0000-0000AF140000}"/>
    <cellStyle name="Normal 4 3 4 2 2 2" xfId="24167" xr:uid="{E76090CE-47D3-4E38-92D0-C1D254F01982}"/>
    <cellStyle name="Normal 4 3 4 2 2 3" xfId="15738" xr:uid="{8E5125FE-B8E9-47A0-A75D-722096FD5000}"/>
    <cellStyle name="Normal 4 3 4 2 2 4" xfId="32595" xr:uid="{99345053-B1CC-41B5-9425-60A0B68D5B61}"/>
    <cellStyle name="Normal 4 3 4 2 3" xfId="19949" xr:uid="{F68D495D-AE77-43DD-887F-D06F3A756922}"/>
    <cellStyle name="Normal 4 3 4 2 4" xfId="11520" xr:uid="{44C2ADB2-BE2E-4DDE-925C-504F6F381BB2}"/>
    <cellStyle name="Normal 4 3 4 2 5" xfId="28378" xr:uid="{FDEF8793-13CF-414C-B062-1E1C7BF9BCE0}"/>
    <cellStyle name="Normal 4 3 4 3" xfId="5158" xr:uid="{00000000-0005-0000-0000-0000B0140000}"/>
    <cellStyle name="Normal 4 3 4 3 2" xfId="22022" xr:uid="{190941F4-FE79-481B-82E4-2861BDC3EF91}"/>
    <cellStyle name="Normal 4 3 4 3 3" xfId="13593" xr:uid="{88CB1E16-1785-46CC-B9B7-EE1F83F583EE}"/>
    <cellStyle name="Normal 4 3 4 3 4" xfId="30450" xr:uid="{27880205-3CD5-4368-8C20-AA3DE1A20FAE}"/>
    <cellStyle name="Normal 4 3 4 4" xfId="17804" xr:uid="{0EEDC4D5-21D1-40E7-B4EE-2E34EEDF7029}"/>
    <cellStyle name="Normal 4 3 4 5" xfId="9375" xr:uid="{D6A3A379-7017-4F82-98B7-49881DB451B0}"/>
    <cellStyle name="Normal 4 3 4 6" xfId="26233" xr:uid="{F9BB10A9-EABE-4BBB-AED8-8BF6931DB0A6}"/>
    <cellStyle name="Normal 4 3 5" xfId="1263" xr:uid="{00000000-0005-0000-0000-0000B1140000}"/>
    <cellStyle name="Normal 4 3 5 2" xfId="3493" xr:uid="{00000000-0005-0000-0000-0000B2140000}"/>
    <cellStyle name="Normal 4 3 5 2 2" xfId="7716" xr:uid="{00000000-0005-0000-0000-0000B3140000}"/>
    <cellStyle name="Normal 4 3 5 2 2 2" xfId="24580" xr:uid="{B234B4DD-9752-42F6-8E4F-C6FA8777C640}"/>
    <cellStyle name="Normal 4 3 5 2 2 3" xfId="16151" xr:uid="{60CA5969-B5F4-4371-859B-433FE338A6B7}"/>
    <cellStyle name="Normal 4 3 5 2 2 4" xfId="33008" xr:uid="{33CD7862-C8EF-4657-910F-1ED532E64253}"/>
    <cellStyle name="Normal 4 3 5 2 3" xfId="20362" xr:uid="{655F0B4C-75E7-4320-9A0C-0C149F5D1AF8}"/>
    <cellStyle name="Normal 4 3 5 2 4" xfId="11933" xr:uid="{631B6A63-8E7C-42F8-A271-D6D22344D20C}"/>
    <cellStyle name="Normal 4 3 5 2 5" xfId="28791" xr:uid="{1405AA14-D1E2-49EF-9218-7A9BE4DF2546}"/>
    <cellStyle name="Normal 4 3 5 3" xfId="5571" xr:uid="{00000000-0005-0000-0000-0000B4140000}"/>
    <cellStyle name="Normal 4 3 5 3 2" xfId="22435" xr:uid="{88BB7B46-BC19-4BC8-9920-6D57C26D6FA8}"/>
    <cellStyle name="Normal 4 3 5 3 3" xfId="14006" xr:uid="{E812B6F7-2359-48DC-96C3-B6D14A1BE521}"/>
    <cellStyle name="Normal 4 3 5 3 4" xfId="30863" xr:uid="{378F0393-DF2B-4963-8AC8-F16F94DD1D58}"/>
    <cellStyle name="Normal 4 3 5 4" xfId="18217" xr:uid="{6D970E08-E5A4-4048-B978-0BB4549DD9CB}"/>
    <cellStyle name="Normal 4 3 5 5" xfId="9788" xr:uid="{AC64AD55-BAE5-4F73-8A68-FFF4E4E8E7E1}"/>
    <cellStyle name="Normal 4 3 5 6" xfId="26646" xr:uid="{89810DD5-9E46-4AA5-BC75-18873C06071F}"/>
    <cellStyle name="Normal 4 3 6" xfId="1676" xr:uid="{00000000-0005-0000-0000-0000B5140000}"/>
    <cellStyle name="Normal 4 3 6 2" xfId="3906" xr:uid="{00000000-0005-0000-0000-0000B6140000}"/>
    <cellStyle name="Normal 4 3 6 2 2" xfId="8129" xr:uid="{00000000-0005-0000-0000-0000B7140000}"/>
    <cellStyle name="Normal 4 3 6 2 2 2" xfId="24993" xr:uid="{62DF914E-CB51-488F-8A5A-FD934997E3D1}"/>
    <cellStyle name="Normal 4 3 6 2 2 3" xfId="16564" xr:uid="{2E1D3C97-5B7B-45EC-97C1-B22F7D7B7240}"/>
    <cellStyle name="Normal 4 3 6 2 2 4" xfId="33421" xr:uid="{C94C0DA6-D098-4D2D-B85B-6A58B57A459B}"/>
    <cellStyle name="Normal 4 3 6 2 3" xfId="20775" xr:uid="{FDC5ABAC-0E4D-4370-A172-3AFED56F62D3}"/>
    <cellStyle name="Normal 4 3 6 2 4" xfId="12346" xr:uid="{C499E1BB-7B09-419B-848D-99B6A498107A}"/>
    <cellStyle name="Normal 4 3 6 2 5" xfId="29204" xr:uid="{F88BEB67-D674-47D4-9336-104B47FE122D}"/>
    <cellStyle name="Normal 4 3 6 3" xfId="5984" xr:uid="{00000000-0005-0000-0000-0000B8140000}"/>
    <cellStyle name="Normal 4 3 6 3 2" xfId="22848" xr:uid="{EFB47993-64C8-4D5B-AE3C-4F48D50AA84D}"/>
    <cellStyle name="Normal 4 3 6 3 3" xfId="14419" xr:uid="{C99B2DE7-EF12-4E6C-98D1-2C7833FE82A2}"/>
    <cellStyle name="Normal 4 3 6 3 4" xfId="31276" xr:uid="{F7090E07-3836-4C7E-ADDB-08B3B59FC4EF}"/>
    <cellStyle name="Normal 4 3 6 4" xfId="18630" xr:uid="{52E2BBE9-473C-4AEA-848C-435C141328BD}"/>
    <cellStyle name="Normal 4 3 6 5" xfId="10201" xr:uid="{AA5517C8-06EC-4534-875D-4E3471BFA66A}"/>
    <cellStyle name="Normal 4 3 6 6" xfId="27059" xr:uid="{96BDE874-5E83-4F0F-8974-4A4E877C8F38}"/>
    <cellStyle name="Normal 4 3 7" xfId="2090" xr:uid="{00000000-0005-0000-0000-0000B9140000}"/>
    <cellStyle name="Normal 4 3 7 2" xfId="4319" xr:uid="{00000000-0005-0000-0000-0000BA140000}"/>
    <cellStyle name="Normal 4 3 7 2 2" xfId="8542" xr:uid="{00000000-0005-0000-0000-0000BB140000}"/>
    <cellStyle name="Normal 4 3 7 2 2 2" xfId="25406" xr:uid="{BF630D88-15EB-4C2A-8F87-7FF743661E8C}"/>
    <cellStyle name="Normal 4 3 7 2 2 3" xfId="16977" xr:uid="{AC235955-B349-42B6-9E92-4A1B2E5AD483}"/>
    <cellStyle name="Normal 4 3 7 2 2 4" xfId="33834" xr:uid="{7C8B35E3-DC02-49EC-95E5-4B5195A0B51F}"/>
    <cellStyle name="Normal 4 3 7 2 3" xfId="21188" xr:uid="{7A4318BD-FF30-4BC0-B594-6D7DC48167F1}"/>
    <cellStyle name="Normal 4 3 7 2 4" xfId="12759" xr:uid="{DC033CE8-BC85-40AB-A6C5-7C626EA74537}"/>
    <cellStyle name="Normal 4 3 7 2 5" xfId="29617" xr:uid="{C94841E0-6A29-4B34-B6DA-25EC8207DFDE}"/>
    <cellStyle name="Normal 4 3 7 3" xfId="6397" xr:uid="{00000000-0005-0000-0000-0000BC140000}"/>
    <cellStyle name="Normal 4 3 7 3 2" xfId="23261" xr:uid="{1207519E-D3D8-49FC-9A87-AF8D06F5B6B5}"/>
    <cellStyle name="Normal 4 3 7 3 3" xfId="14832" xr:uid="{84B429FA-0EBE-4115-958F-27E5AFB2E9C9}"/>
    <cellStyle name="Normal 4 3 7 3 4" xfId="31689" xr:uid="{1913ADAB-D633-4A32-97B2-C0D9C9A63A3D}"/>
    <cellStyle name="Normal 4 3 7 4" xfId="19043" xr:uid="{F43CDD71-4B71-4C4A-A853-7686403A0DE3}"/>
    <cellStyle name="Normal 4 3 7 5" xfId="10614" xr:uid="{540509E9-92CC-4538-9B77-3D48EFEE7860}"/>
    <cellStyle name="Normal 4 3 7 6" xfId="27472" xr:uid="{DBF65405-C25B-4A90-AA35-0FCD910731B2}"/>
    <cellStyle name="Normal 4 3 8" xfId="2526" xr:uid="{00000000-0005-0000-0000-0000BD140000}"/>
    <cellStyle name="Normal 4 3 8 2" xfId="6810" xr:uid="{00000000-0005-0000-0000-0000BE140000}"/>
    <cellStyle name="Normal 4 3 8 2 2" xfId="23674" xr:uid="{DBC61FD6-D53E-434C-A706-F72955E880EC}"/>
    <cellStyle name="Normal 4 3 8 2 3" xfId="15245" xr:uid="{8D94F950-EE7A-4032-B7CD-79E62F236BCE}"/>
    <cellStyle name="Normal 4 3 8 2 4" xfId="32102" xr:uid="{8D7E0642-B32B-41A1-9B0C-0CCC6CFD5CF3}"/>
    <cellStyle name="Normal 4 3 8 3" xfId="19456" xr:uid="{EFA4430E-B920-44EC-9D21-5E50DBCDC1DF}"/>
    <cellStyle name="Normal 4 3 8 4" xfId="11027" xr:uid="{D5A52E1B-222A-4CF6-9ED2-5E6222D7766B}"/>
    <cellStyle name="Normal 4 3 8 5" xfId="27885" xr:uid="{3B7AC031-3CB1-445D-8D24-76A24AECEA11}"/>
    <cellStyle name="Normal 4 3 9" xfId="4745" xr:uid="{00000000-0005-0000-0000-0000BF140000}"/>
    <cellStyle name="Normal 4 3 9 2" xfId="21609" xr:uid="{D581C6D5-037A-49AB-9EA9-5A463EA62853}"/>
    <cellStyle name="Normal 4 3 9 3" xfId="13180" xr:uid="{CCD8BE46-4421-4E09-8A21-B625B34E3782}"/>
    <cellStyle name="Normal 4 3 9 4" xfId="30037" xr:uid="{59917833-ACBF-431A-8D69-A2CD2736D5F3}"/>
    <cellStyle name="Normal 4 4" xfId="378" xr:uid="{00000000-0005-0000-0000-0000C0140000}"/>
    <cellStyle name="Normal 4 4 10" xfId="2535" xr:uid="{00000000-0005-0000-0000-0000C1140000}"/>
    <cellStyle name="Normal 4 4 10 2" xfId="6819" xr:uid="{00000000-0005-0000-0000-0000C2140000}"/>
    <cellStyle name="Normal 4 4 10 2 2" xfId="23683" xr:uid="{CDD9A88D-BC9A-4AE0-A6C0-F1D1DF380778}"/>
    <cellStyle name="Normal 4 4 10 2 3" xfId="15254" xr:uid="{5E490047-A9F4-47DF-9518-F0F039E3E33E}"/>
    <cellStyle name="Normal 4 4 10 2 4" xfId="32111" xr:uid="{AAC805A8-F40F-4AF4-8516-87CF6B704468}"/>
    <cellStyle name="Normal 4 4 10 3" xfId="19465" xr:uid="{AF6D0A14-1A49-4868-8BDB-593EA2B6670A}"/>
    <cellStyle name="Normal 4 4 10 4" xfId="11036" xr:uid="{C59DAFE7-C1E4-454D-8044-BF7978324630}"/>
    <cellStyle name="Normal 4 4 10 5" xfId="27894" xr:uid="{AC8D8147-D660-4258-B550-563B5CC9A616}"/>
    <cellStyle name="Normal 4 4 11" xfId="4754" xr:uid="{00000000-0005-0000-0000-0000C3140000}"/>
    <cellStyle name="Normal 4 4 11 2" xfId="21618" xr:uid="{079457E8-D1AB-41FF-9C0C-CFE2A51FA68F}"/>
    <cellStyle name="Normal 4 4 11 3" xfId="13189" xr:uid="{075B60A0-05E8-42C3-A40C-01CDAF6A0F6D}"/>
    <cellStyle name="Normal 4 4 11 4" xfId="30046" xr:uid="{1131B884-B0A4-4C82-9A0E-09CEF6108829}"/>
    <cellStyle name="Normal 4 4 12" xfId="17400" xr:uid="{2A0BF7CF-B9AC-4549-B327-BA286B1B447E}"/>
    <cellStyle name="Normal 4 4 13" xfId="8971" xr:uid="{61482C34-05B8-4DE7-A767-3C668B43B6C5}"/>
    <cellStyle name="Normal 4 4 14" xfId="25829" xr:uid="{CAF637E7-6A86-46C7-B132-B33E0154DBE0}"/>
    <cellStyle name="Normal 4 4 2" xfId="379" xr:uid="{00000000-0005-0000-0000-0000C4140000}"/>
    <cellStyle name="Normal 4 4 2 10" xfId="4755" xr:uid="{00000000-0005-0000-0000-0000C5140000}"/>
    <cellStyle name="Normal 4 4 2 10 2" xfId="21619" xr:uid="{EE21A64E-EFB6-440A-850F-B4052F9D902E}"/>
    <cellStyle name="Normal 4 4 2 10 3" xfId="13190" xr:uid="{80BD277F-2136-4A44-98B6-C97E07377A9B}"/>
    <cellStyle name="Normal 4 4 2 10 4" xfId="30047" xr:uid="{7CCA7BD0-5AE7-4B3A-8E78-BBF7A654C15B}"/>
    <cellStyle name="Normal 4 4 2 11" xfId="17401" xr:uid="{C47F5926-56F9-4DF0-96C3-3DE98EF7D393}"/>
    <cellStyle name="Normal 4 4 2 12" xfId="8972" xr:uid="{C4784B72-B6E1-4EF2-928C-53089DAFC63C}"/>
    <cellStyle name="Normal 4 4 2 13" xfId="25830" xr:uid="{3282C20A-D5F4-484A-8FF3-4E976295B3BD}"/>
    <cellStyle name="Normal 4 4 2 2" xfId="380" xr:uid="{00000000-0005-0000-0000-0000C6140000}"/>
    <cellStyle name="Normal 4 4 2 2 10" xfId="17402" xr:uid="{BC994B8C-E80A-49F1-93F8-B3AC64FD61BA}"/>
    <cellStyle name="Normal 4 4 2 2 11" xfId="8973" xr:uid="{5ABBF1EE-2E37-4662-A414-136989EAEEE8}"/>
    <cellStyle name="Normal 4 4 2 2 12" xfId="25831" xr:uid="{A010D2C4-BDA3-4FA2-AFB1-3E457DBBF67E}"/>
    <cellStyle name="Normal 4 4 2 2 2" xfId="381" xr:uid="{00000000-0005-0000-0000-0000C7140000}"/>
    <cellStyle name="Normal 4 4 2 2 2 10" xfId="8974" xr:uid="{65E2E4C9-7CC2-47B8-BC9A-135B906DBF6E}"/>
    <cellStyle name="Normal 4 4 2 2 2 11" xfId="25832" xr:uid="{88F827BA-1C22-4636-85EC-F1C0905666F1}"/>
    <cellStyle name="Normal 4 4 2 2 2 2" xfId="382" xr:uid="{00000000-0005-0000-0000-0000C8140000}"/>
    <cellStyle name="Normal 4 4 2 2 2 2 10" xfId="25833" xr:uid="{A8DFB3A8-E962-41DC-8BB3-320005C27EF9}"/>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2 2 2" xfId="24180" xr:uid="{61CDCB78-7224-448B-B3F9-1C126E9DBE14}"/>
    <cellStyle name="Normal 4 4 2 2 2 2 2 2 2 3" xfId="15751" xr:uid="{F88787B6-3EB2-46EB-9EB4-4946018B3F45}"/>
    <cellStyle name="Normal 4 4 2 2 2 2 2 2 2 4" xfId="32608" xr:uid="{E6E409EB-EDD2-49CB-A3AF-309882103D0C}"/>
    <cellStyle name="Normal 4 4 2 2 2 2 2 2 3" xfId="19962" xr:uid="{5BE6B960-15E0-47FB-BD15-EBD08C3659E7}"/>
    <cellStyle name="Normal 4 4 2 2 2 2 2 2 4" xfId="11533" xr:uid="{1469A3B4-3BA6-4E3E-8649-7E9C720C4F86}"/>
    <cellStyle name="Normal 4 4 2 2 2 2 2 2 5" xfId="28391" xr:uid="{4C22A0E3-0635-4AF0-AE4C-3AC4EB4347CC}"/>
    <cellStyle name="Normal 4 4 2 2 2 2 2 3" xfId="5171" xr:uid="{00000000-0005-0000-0000-0000CC140000}"/>
    <cellStyle name="Normal 4 4 2 2 2 2 2 3 2" xfId="22035" xr:uid="{1F488F6B-5E42-46D7-89F5-75090B6882BD}"/>
    <cellStyle name="Normal 4 4 2 2 2 2 2 3 3" xfId="13606" xr:uid="{D4E986AD-60AF-4196-9377-F710D86F7691}"/>
    <cellStyle name="Normal 4 4 2 2 2 2 2 3 4" xfId="30463" xr:uid="{970F3FAE-ED2B-4E8B-BCEC-210F73EC3D0A}"/>
    <cellStyle name="Normal 4 4 2 2 2 2 2 4" xfId="17817" xr:uid="{5AC75F56-77A6-4807-B866-F56B72ACCED2}"/>
    <cellStyle name="Normal 4 4 2 2 2 2 2 5" xfId="9388" xr:uid="{1B16EC21-2EBD-4759-8DF9-51FB141DE5E0}"/>
    <cellStyle name="Normal 4 4 2 2 2 2 2 6" xfId="26246" xr:uid="{18DA978E-B693-46CD-8186-B2E60E0F2ED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2 2 2" xfId="24593" xr:uid="{076857A2-B4A4-4BB7-B93E-DB113B7F24C1}"/>
    <cellStyle name="Normal 4 4 2 2 2 2 3 2 2 3" xfId="16164" xr:uid="{7E8263A9-36DA-4C01-9FB3-BDCBC2E6C474}"/>
    <cellStyle name="Normal 4 4 2 2 2 2 3 2 2 4" xfId="33021" xr:uid="{907943DC-3C36-4B43-AD56-541115357FE4}"/>
    <cellStyle name="Normal 4 4 2 2 2 2 3 2 3" xfId="20375" xr:uid="{0EA97290-83BA-4D0D-9D01-3BCD2CD421CA}"/>
    <cellStyle name="Normal 4 4 2 2 2 2 3 2 4" xfId="11946" xr:uid="{D9553356-FE78-4A5C-BF73-62F07CDE9B01}"/>
    <cellStyle name="Normal 4 4 2 2 2 2 3 2 5" xfId="28804" xr:uid="{542ADBC9-9B6A-4429-A799-70844823EE80}"/>
    <cellStyle name="Normal 4 4 2 2 2 2 3 3" xfId="5584" xr:uid="{00000000-0005-0000-0000-0000D0140000}"/>
    <cellStyle name="Normal 4 4 2 2 2 2 3 3 2" xfId="22448" xr:uid="{0613A65B-54F3-492B-A455-2E7A72D8CEAA}"/>
    <cellStyle name="Normal 4 4 2 2 2 2 3 3 3" xfId="14019" xr:uid="{B012AED8-204A-4D39-8A81-08A269C6585C}"/>
    <cellStyle name="Normal 4 4 2 2 2 2 3 3 4" xfId="30876" xr:uid="{26FF930A-41A9-4DB7-A16A-E3055812D075}"/>
    <cellStyle name="Normal 4 4 2 2 2 2 3 4" xfId="18230" xr:uid="{1A919178-DE0B-4FB6-AF83-06B4EEF79F5C}"/>
    <cellStyle name="Normal 4 4 2 2 2 2 3 5" xfId="9801" xr:uid="{D3BE2663-5D19-44D0-B2D7-C2F85AFC7BFA}"/>
    <cellStyle name="Normal 4 4 2 2 2 2 3 6" xfId="26659" xr:uid="{98B723F9-0AA7-4E46-8128-D1FB74DE8E63}"/>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2 2 2" xfId="25006" xr:uid="{E83C75E8-FCA3-48E6-9EC0-18D2B55E18B3}"/>
    <cellStyle name="Normal 4 4 2 2 2 2 4 2 2 3" xfId="16577" xr:uid="{9F6C1E31-0A9B-45AE-8FE2-CA846DCA6E92}"/>
    <cellStyle name="Normal 4 4 2 2 2 2 4 2 2 4" xfId="33434" xr:uid="{39ABEF4D-340E-4433-AAB7-5B410CAA02E7}"/>
    <cellStyle name="Normal 4 4 2 2 2 2 4 2 3" xfId="20788" xr:uid="{D5EF972C-92C2-4F5D-8CA0-C3A4857AC069}"/>
    <cellStyle name="Normal 4 4 2 2 2 2 4 2 4" xfId="12359" xr:uid="{6B812014-BD50-4B0E-BC42-B73675A9F55D}"/>
    <cellStyle name="Normal 4 4 2 2 2 2 4 2 5" xfId="29217" xr:uid="{8788388B-369D-4771-A6CA-361224F4C061}"/>
    <cellStyle name="Normal 4 4 2 2 2 2 4 3" xfId="5997" xr:uid="{00000000-0005-0000-0000-0000D4140000}"/>
    <cellStyle name="Normal 4 4 2 2 2 2 4 3 2" xfId="22861" xr:uid="{EFC2B55E-03DC-4915-B10F-43EC20BF7B23}"/>
    <cellStyle name="Normal 4 4 2 2 2 2 4 3 3" xfId="14432" xr:uid="{380471BC-F943-48BF-8C04-C5DA432AFB3C}"/>
    <cellStyle name="Normal 4 4 2 2 2 2 4 3 4" xfId="31289" xr:uid="{FCD7F6D8-6477-4005-A1B5-053257B71315}"/>
    <cellStyle name="Normal 4 4 2 2 2 2 4 4" xfId="18643" xr:uid="{12EEB263-FBA8-4F7E-8F33-956DA87312D4}"/>
    <cellStyle name="Normal 4 4 2 2 2 2 4 5" xfId="10214" xr:uid="{F6675325-0949-4127-B16F-C7C90BDD75B6}"/>
    <cellStyle name="Normal 4 4 2 2 2 2 4 6" xfId="27072" xr:uid="{1D3D409E-E80E-45AD-AF3D-E18D9937603E}"/>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2 2 2" xfId="25419" xr:uid="{1309EB5D-B2D2-439B-AB44-27B250992BB2}"/>
    <cellStyle name="Normal 4 4 2 2 2 2 5 2 2 3" xfId="16990" xr:uid="{7420D2EE-25C7-4360-9F50-D1397A44F6EF}"/>
    <cellStyle name="Normal 4 4 2 2 2 2 5 2 2 4" xfId="33847" xr:uid="{50A6F797-8A85-4320-881A-AB91D8CDC0E0}"/>
    <cellStyle name="Normal 4 4 2 2 2 2 5 2 3" xfId="21201" xr:uid="{E864614B-ECFA-4999-9F98-24D898D6D19B}"/>
    <cellStyle name="Normal 4 4 2 2 2 2 5 2 4" xfId="12772" xr:uid="{14B08535-C22F-4E02-81D2-3F0D82413020}"/>
    <cellStyle name="Normal 4 4 2 2 2 2 5 2 5" xfId="29630" xr:uid="{AA55EB57-67FC-490D-B1A0-1777CCF53262}"/>
    <cellStyle name="Normal 4 4 2 2 2 2 5 3" xfId="6410" xr:uid="{00000000-0005-0000-0000-0000D8140000}"/>
    <cellStyle name="Normal 4 4 2 2 2 2 5 3 2" xfId="23274" xr:uid="{B37EBBCE-52D0-475A-89DA-00AC282685F6}"/>
    <cellStyle name="Normal 4 4 2 2 2 2 5 3 3" xfId="14845" xr:uid="{5FE5438D-7BA0-441D-A881-ACF90C23A7A5}"/>
    <cellStyle name="Normal 4 4 2 2 2 2 5 3 4" xfId="31702" xr:uid="{82501FF4-BA91-4935-93DE-1770A8D4D5FF}"/>
    <cellStyle name="Normal 4 4 2 2 2 2 5 4" xfId="19056" xr:uid="{6DB6FF17-E54B-4C32-BD0D-EAFEB3C215E8}"/>
    <cellStyle name="Normal 4 4 2 2 2 2 5 5" xfId="10627" xr:uid="{792062F1-D843-44DB-A476-F0BCD510C17D}"/>
    <cellStyle name="Normal 4 4 2 2 2 2 5 6" xfId="27485" xr:uid="{B3BBA61D-8E45-4B78-A2CC-9B2C13E43A17}"/>
    <cellStyle name="Normal 4 4 2 2 2 2 6" xfId="2539" xr:uid="{00000000-0005-0000-0000-0000D9140000}"/>
    <cellStyle name="Normal 4 4 2 2 2 2 6 2" xfId="6823" xr:uid="{00000000-0005-0000-0000-0000DA140000}"/>
    <cellStyle name="Normal 4 4 2 2 2 2 6 2 2" xfId="23687" xr:uid="{23908E9E-BAE2-4431-BEA1-F8E01BEF3BCA}"/>
    <cellStyle name="Normal 4 4 2 2 2 2 6 2 3" xfId="15258" xr:uid="{E2921B04-3051-4D0C-BB50-A18CD9A1D6E3}"/>
    <cellStyle name="Normal 4 4 2 2 2 2 6 2 4" xfId="32115" xr:uid="{B1727EB1-1DA6-4FC9-8F46-533BDC839390}"/>
    <cellStyle name="Normal 4 4 2 2 2 2 6 3" xfId="19469" xr:uid="{17964945-B7C7-4E63-91EB-D0C018A69A7D}"/>
    <cellStyle name="Normal 4 4 2 2 2 2 6 4" xfId="11040" xr:uid="{B270ED27-E9BD-4EB0-B7DD-3C1DD6744BB9}"/>
    <cellStyle name="Normal 4 4 2 2 2 2 6 5" xfId="27898" xr:uid="{0DC9C0A3-F98E-4C65-906C-D6639AED07B1}"/>
    <cellStyle name="Normal 4 4 2 2 2 2 7" xfId="4758" xr:uid="{00000000-0005-0000-0000-0000DB140000}"/>
    <cellStyle name="Normal 4 4 2 2 2 2 7 2" xfId="21622" xr:uid="{6C7E19AF-C716-4B19-ABAB-2C06234AA3A0}"/>
    <cellStyle name="Normal 4 4 2 2 2 2 7 3" xfId="13193" xr:uid="{CEAE5625-E62D-4B55-BE32-16208DE9028C}"/>
    <cellStyle name="Normal 4 4 2 2 2 2 7 4" xfId="30050" xr:uid="{56B0E850-C8E8-4BC3-9359-979F68242CEB}"/>
    <cellStyle name="Normal 4 4 2 2 2 2 8" xfId="17404" xr:uid="{7B950504-59D3-483E-B10F-8818419C767E}"/>
    <cellStyle name="Normal 4 4 2 2 2 2 9" xfId="8975" xr:uid="{29504345-8BB7-47E3-B47F-91E3D845A13C}"/>
    <cellStyle name="Normal 4 4 2 2 2 3" xfId="857" xr:uid="{00000000-0005-0000-0000-0000DC140000}"/>
    <cellStyle name="Normal 4 4 2 2 2 3 2" xfId="3092" xr:uid="{00000000-0005-0000-0000-0000DD140000}"/>
    <cellStyle name="Normal 4 4 2 2 2 3 2 2" xfId="7315" xr:uid="{00000000-0005-0000-0000-0000DE140000}"/>
    <cellStyle name="Normal 4 4 2 2 2 3 2 2 2" xfId="24179" xr:uid="{2BAC1DCB-283E-46CA-9180-5C5EA983060A}"/>
    <cellStyle name="Normal 4 4 2 2 2 3 2 2 3" xfId="15750" xr:uid="{0D141852-155F-4A72-9CCE-AC464F601118}"/>
    <cellStyle name="Normal 4 4 2 2 2 3 2 2 4" xfId="32607" xr:uid="{ADB1E032-74CB-4398-9D78-4B042F7A19F0}"/>
    <cellStyle name="Normal 4 4 2 2 2 3 2 3" xfId="19961" xr:uid="{573F09A8-D7EC-4ACD-9CF3-D01750CB427D}"/>
    <cellStyle name="Normal 4 4 2 2 2 3 2 4" xfId="11532" xr:uid="{1D916927-5E78-4EED-9622-FE268A1A23FB}"/>
    <cellStyle name="Normal 4 4 2 2 2 3 2 5" xfId="28390" xr:uid="{5B6446C6-1A4B-4480-B50C-C89AACBCB923}"/>
    <cellStyle name="Normal 4 4 2 2 2 3 3" xfId="5170" xr:uid="{00000000-0005-0000-0000-0000DF140000}"/>
    <cellStyle name="Normal 4 4 2 2 2 3 3 2" xfId="22034" xr:uid="{E9795B01-ACD0-4ABA-8012-2CB7A1D2EACB}"/>
    <cellStyle name="Normal 4 4 2 2 2 3 3 3" xfId="13605" xr:uid="{3DC38087-2567-4996-9538-373038490A23}"/>
    <cellStyle name="Normal 4 4 2 2 2 3 3 4" xfId="30462" xr:uid="{FE999C1F-8B62-4519-B9F2-F71E0CEB6397}"/>
    <cellStyle name="Normal 4 4 2 2 2 3 4" xfId="17816" xr:uid="{DDF4FE9A-B167-4EF7-B169-5C3A8966B8A9}"/>
    <cellStyle name="Normal 4 4 2 2 2 3 5" xfId="9387" xr:uid="{AC60BD53-44FD-4D11-B0CB-61E118196394}"/>
    <cellStyle name="Normal 4 4 2 2 2 3 6" xfId="26245" xr:uid="{DD961293-F192-4A38-895C-B133105207D5}"/>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2 2 2" xfId="24592" xr:uid="{CAF9FD4D-E2DC-45C8-A08A-B6A3601AF475}"/>
    <cellStyle name="Normal 4 4 2 2 2 4 2 2 3" xfId="16163" xr:uid="{7EDD029A-1D2B-43EE-B468-BA1A9249D90A}"/>
    <cellStyle name="Normal 4 4 2 2 2 4 2 2 4" xfId="33020" xr:uid="{09D5B45C-89A2-4D39-B5D8-4F54FB621D30}"/>
    <cellStyle name="Normal 4 4 2 2 2 4 2 3" xfId="20374" xr:uid="{0EFBA588-668C-4CCB-AFF6-DDFF4F4AA0CA}"/>
    <cellStyle name="Normal 4 4 2 2 2 4 2 4" xfId="11945" xr:uid="{AB3CBFF2-6061-4FA5-8FB1-A8DF253A2B7C}"/>
    <cellStyle name="Normal 4 4 2 2 2 4 2 5" xfId="28803" xr:uid="{9DB479ED-1443-4656-9E90-A3859166966D}"/>
    <cellStyle name="Normal 4 4 2 2 2 4 3" xfId="5583" xr:uid="{00000000-0005-0000-0000-0000E3140000}"/>
    <cellStyle name="Normal 4 4 2 2 2 4 3 2" xfId="22447" xr:uid="{E1D807F4-0FAF-47D4-AFB2-3E727B7E0F07}"/>
    <cellStyle name="Normal 4 4 2 2 2 4 3 3" xfId="14018" xr:uid="{0F1BACA9-B97B-49CD-AF8A-40E4384594C1}"/>
    <cellStyle name="Normal 4 4 2 2 2 4 3 4" xfId="30875" xr:uid="{C599A550-76F3-4BC6-887E-9DDB608631CC}"/>
    <cellStyle name="Normal 4 4 2 2 2 4 4" xfId="18229" xr:uid="{F8203467-5D30-40AA-862F-32F2AB018C4C}"/>
    <cellStyle name="Normal 4 4 2 2 2 4 5" xfId="9800" xr:uid="{6E214E67-9FBE-4B21-A69C-35CD7B824984}"/>
    <cellStyle name="Normal 4 4 2 2 2 4 6" xfId="26658" xr:uid="{48F3E10A-56BA-4318-B7C4-AC2A39B1FB95}"/>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2 2 2" xfId="25005" xr:uid="{40A63DBA-69E7-4B4A-920A-862125BA6ABC}"/>
    <cellStyle name="Normal 4 4 2 2 2 5 2 2 3" xfId="16576" xr:uid="{48C7137E-8D82-4742-AA3F-1C1AEFFE8C45}"/>
    <cellStyle name="Normal 4 4 2 2 2 5 2 2 4" xfId="33433" xr:uid="{D0B45D76-61B3-4604-8111-F23646E1F6BB}"/>
    <cellStyle name="Normal 4 4 2 2 2 5 2 3" xfId="20787" xr:uid="{480039E9-AE7F-4F2C-94B4-F4B9329FC0C4}"/>
    <cellStyle name="Normal 4 4 2 2 2 5 2 4" xfId="12358" xr:uid="{6AFAD774-6D63-40D5-A7CD-D01C3B2406C6}"/>
    <cellStyle name="Normal 4 4 2 2 2 5 2 5" xfId="29216" xr:uid="{9FCC3C11-872D-413F-B70F-96574193AAB9}"/>
    <cellStyle name="Normal 4 4 2 2 2 5 3" xfId="5996" xr:uid="{00000000-0005-0000-0000-0000E7140000}"/>
    <cellStyle name="Normal 4 4 2 2 2 5 3 2" xfId="22860" xr:uid="{D4461521-3A3A-411D-8BA0-14E5429E094A}"/>
    <cellStyle name="Normal 4 4 2 2 2 5 3 3" xfId="14431" xr:uid="{064662F3-8170-4136-A830-998B0A91A06F}"/>
    <cellStyle name="Normal 4 4 2 2 2 5 3 4" xfId="31288" xr:uid="{E2E5571A-69BC-4A57-ACE7-C62F25E7FBA6}"/>
    <cellStyle name="Normal 4 4 2 2 2 5 4" xfId="18642" xr:uid="{3815128B-1091-4425-ADC3-F6C3C77D2E1F}"/>
    <cellStyle name="Normal 4 4 2 2 2 5 5" xfId="10213" xr:uid="{5B7D32BA-AF1F-4293-8CE8-5980D9D90103}"/>
    <cellStyle name="Normal 4 4 2 2 2 5 6" xfId="27071" xr:uid="{895FD19F-BFE0-4CE5-95A2-8D9498C2E22F}"/>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2 2 2" xfId="25418" xr:uid="{7E5B6348-2473-4252-B319-3BEF38DFD6DC}"/>
    <cellStyle name="Normal 4 4 2 2 2 6 2 2 3" xfId="16989" xr:uid="{D503D32C-FF34-4544-B5D9-EA677F6F955E}"/>
    <cellStyle name="Normal 4 4 2 2 2 6 2 2 4" xfId="33846" xr:uid="{971B2760-DB3A-4217-8C74-F9C60BACC8CF}"/>
    <cellStyle name="Normal 4 4 2 2 2 6 2 3" xfId="21200" xr:uid="{9A16FFEB-0365-46AC-8D22-D9D56149036D}"/>
    <cellStyle name="Normal 4 4 2 2 2 6 2 4" xfId="12771" xr:uid="{803D5498-E83D-46D8-8DC4-1A41DD8BC1BF}"/>
    <cellStyle name="Normal 4 4 2 2 2 6 2 5" xfId="29629" xr:uid="{EC962219-22A1-48E5-B335-373A70396EE4}"/>
    <cellStyle name="Normal 4 4 2 2 2 6 3" xfId="6409" xr:uid="{00000000-0005-0000-0000-0000EB140000}"/>
    <cellStyle name="Normal 4 4 2 2 2 6 3 2" xfId="23273" xr:uid="{C712F232-69A2-423F-9B4E-BBD709D57334}"/>
    <cellStyle name="Normal 4 4 2 2 2 6 3 3" xfId="14844" xr:uid="{B01C38A7-CA07-4BEA-B61A-BAFA17D2013D}"/>
    <cellStyle name="Normal 4 4 2 2 2 6 3 4" xfId="31701" xr:uid="{E216D451-B10C-4859-AAEC-DFC6C27A9E94}"/>
    <cellStyle name="Normal 4 4 2 2 2 6 4" xfId="19055" xr:uid="{CE06EE86-2063-4C29-8DB1-CD83F57938EF}"/>
    <cellStyle name="Normal 4 4 2 2 2 6 5" xfId="10626" xr:uid="{81C75D58-0C41-49E4-B9F4-599EC9E2F8FB}"/>
    <cellStyle name="Normal 4 4 2 2 2 6 6" xfId="27484" xr:uid="{1BAF0540-9537-4048-B43F-C1807EB68CDE}"/>
    <cellStyle name="Normal 4 4 2 2 2 7" xfId="2538" xr:uid="{00000000-0005-0000-0000-0000EC140000}"/>
    <cellStyle name="Normal 4 4 2 2 2 7 2" xfId="6822" xr:uid="{00000000-0005-0000-0000-0000ED140000}"/>
    <cellStyle name="Normal 4 4 2 2 2 7 2 2" xfId="23686" xr:uid="{5A1B3F95-B011-4705-948B-C1F45E8C7EC3}"/>
    <cellStyle name="Normal 4 4 2 2 2 7 2 3" xfId="15257" xr:uid="{BFE6D64F-CC91-4882-BD0E-13EA43E1B6FB}"/>
    <cellStyle name="Normal 4 4 2 2 2 7 2 4" xfId="32114" xr:uid="{9FE46146-2B9E-43C3-B162-0ECAB1C70B81}"/>
    <cellStyle name="Normal 4 4 2 2 2 7 3" xfId="19468" xr:uid="{DE72F547-CA42-46BC-B207-B24C3ACCB655}"/>
    <cellStyle name="Normal 4 4 2 2 2 7 4" xfId="11039" xr:uid="{C342FCCC-C12B-46CE-8F29-9F947D77529E}"/>
    <cellStyle name="Normal 4 4 2 2 2 7 5" xfId="27897" xr:uid="{27F9DE0B-8B37-430B-9720-F759E54AFE9A}"/>
    <cellStyle name="Normal 4 4 2 2 2 8" xfId="4757" xr:uid="{00000000-0005-0000-0000-0000EE140000}"/>
    <cellStyle name="Normal 4 4 2 2 2 8 2" xfId="21621" xr:uid="{FFEEF14A-290B-4687-AD60-8AB3B0E62C3B}"/>
    <cellStyle name="Normal 4 4 2 2 2 8 3" xfId="13192" xr:uid="{F11ABC05-EE54-4BF2-BB62-582042255D40}"/>
    <cellStyle name="Normal 4 4 2 2 2 8 4" xfId="30049" xr:uid="{DB181632-6665-4281-ABDC-41D838263401}"/>
    <cellStyle name="Normal 4 4 2 2 2 9" xfId="17403" xr:uid="{8E11B95E-7B34-4132-991C-876BF7462DFA}"/>
    <cellStyle name="Normal 4 4 2 2 3" xfId="383" xr:uid="{00000000-0005-0000-0000-0000EF140000}"/>
    <cellStyle name="Normal 4 4 2 2 3 10" xfId="25834" xr:uid="{FC32F547-5CD2-4591-9FDC-DCE56DA584D7}"/>
    <cellStyle name="Normal 4 4 2 2 3 2" xfId="859" xr:uid="{00000000-0005-0000-0000-0000F0140000}"/>
    <cellStyle name="Normal 4 4 2 2 3 2 2" xfId="3094" xr:uid="{00000000-0005-0000-0000-0000F1140000}"/>
    <cellStyle name="Normal 4 4 2 2 3 2 2 2" xfId="7317" xr:uid="{00000000-0005-0000-0000-0000F2140000}"/>
    <cellStyle name="Normal 4 4 2 2 3 2 2 2 2" xfId="24181" xr:uid="{1E15F0EA-5F71-4C8E-A9F7-D44CC2BB9AD5}"/>
    <cellStyle name="Normal 4 4 2 2 3 2 2 2 3" xfId="15752" xr:uid="{33D82761-227D-42B7-9409-FA7CF2139473}"/>
    <cellStyle name="Normal 4 4 2 2 3 2 2 2 4" xfId="32609" xr:uid="{9004980F-902A-4F27-A12B-5CED7BE17782}"/>
    <cellStyle name="Normal 4 4 2 2 3 2 2 3" xfId="19963" xr:uid="{8C27E8E8-A2A1-4C0F-81CE-64111569B484}"/>
    <cellStyle name="Normal 4 4 2 2 3 2 2 4" xfId="11534" xr:uid="{9CF59A58-5383-492D-8E52-50F1D49D7B09}"/>
    <cellStyle name="Normal 4 4 2 2 3 2 2 5" xfId="28392" xr:uid="{051ECF37-A0F7-4EAE-A7D1-F0051859E9A0}"/>
    <cellStyle name="Normal 4 4 2 2 3 2 3" xfId="5172" xr:uid="{00000000-0005-0000-0000-0000F3140000}"/>
    <cellStyle name="Normal 4 4 2 2 3 2 3 2" xfId="22036" xr:uid="{3A4DE209-54D6-4EEF-89BC-D2A4B9B08C58}"/>
    <cellStyle name="Normal 4 4 2 2 3 2 3 3" xfId="13607" xr:uid="{98BDD0BD-1725-43C4-BDA5-E6B6B817DCDA}"/>
    <cellStyle name="Normal 4 4 2 2 3 2 3 4" xfId="30464" xr:uid="{8B47328B-0498-4D9A-ADE2-2E4D5B9E9769}"/>
    <cellStyle name="Normal 4 4 2 2 3 2 4" xfId="17818" xr:uid="{D07EA5A1-775C-4EB7-9636-2834FC58F950}"/>
    <cellStyle name="Normal 4 4 2 2 3 2 5" xfId="9389" xr:uid="{5E34A9B6-C906-466B-A58F-419A2AF6D91E}"/>
    <cellStyle name="Normal 4 4 2 2 3 2 6" xfId="26247" xr:uid="{2B19CC3D-42E6-4792-9A04-5C73C734CF87}"/>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2 2 2" xfId="24594" xr:uid="{2E008569-B917-4404-B795-2DBE7F098209}"/>
    <cellStyle name="Normal 4 4 2 2 3 3 2 2 3" xfId="16165" xr:uid="{B8235B5A-86F6-46BC-8026-D596DA09CE5B}"/>
    <cellStyle name="Normal 4 4 2 2 3 3 2 2 4" xfId="33022" xr:uid="{5A24038C-26C1-4D5D-ADB0-192EED9C0153}"/>
    <cellStyle name="Normal 4 4 2 2 3 3 2 3" xfId="20376" xr:uid="{2E62C930-729A-444D-B90A-C8F7510F8BCA}"/>
    <cellStyle name="Normal 4 4 2 2 3 3 2 4" xfId="11947" xr:uid="{63B0FB01-BC50-443B-B484-3887033665C8}"/>
    <cellStyle name="Normal 4 4 2 2 3 3 2 5" xfId="28805" xr:uid="{CEFAC45E-DCBD-4DF5-AE60-C36BB3EB99CC}"/>
    <cellStyle name="Normal 4 4 2 2 3 3 3" xfId="5585" xr:uid="{00000000-0005-0000-0000-0000F7140000}"/>
    <cellStyle name="Normal 4 4 2 2 3 3 3 2" xfId="22449" xr:uid="{8919838D-A15E-4FA9-A771-DFA8ADEF1705}"/>
    <cellStyle name="Normal 4 4 2 2 3 3 3 3" xfId="14020" xr:uid="{152FF0FF-DE7C-4DB9-89F3-A899EB45516D}"/>
    <cellStyle name="Normal 4 4 2 2 3 3 3 4" xfId="30877" xr:uid="{E0A5E1D5-0C28-4237-ACEE-E8B8DFFCD4D8}"/>
    <cellStyle name="Normal 4 4 2 2 3 3 4" xfId="18231" xr:uid="{D1BA9C04-05A2-4179-8E5E-FD99C36F7C61}"/>
    <cellStyle name="Normal 4 4 2 2 3 3 5" xfId="9802" xr:uid="{5A653D63-6D3E-4CB6-9040-011803B4FA0A}"/>
    <cellStyle name="Normal 4 4 2 2 3 3 6" xfId="26660" xr:uid="{0A744DBE-D826-4435-AD41-65CA8D4A4293}"/>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2 2 2" xfId="25007" xr:uid="{15F6569B-368B-4830-9EC9-1D952D6F3539}"/>
    <cellStyle name="Normal 4 4 2 2 3 4 2 2 3" xfId="16578" xr:uid="{893B5C7C-07C2-4B03-9495-272F18D65E43}"/>
    <cellStyle name="Normal 4 4 2 2 3 4 2 2 4" xfId="33435" xr:uid="{EC9031AD-EA4F-40B9-B57D-8B7E3398121B}"/>
    <cellStyle name="Normal 4 4 2 2 3 4 2 3" xfId="20789" xr:uid="{BB1FA921-6207-4235-B692-EDA64178AC95}"/>
    <cellStyle name="Normal 4 4 2 2 3 4 2 4" xfId="12360" xr:uid="{D148589A-8EBF-404F-B356-EEB2E0563B7E}"/>
    <cellStyle name="Normal 4 4 2 2 3 4 2 5" xfId="29218" xr:uid="{3D73BEB2-A6A4-4113-A02A-76104132C894}"/>
    <cellStyle name="Normal 4 4 2 2 3 4 3" xfId="5998" xr:uid="{00000000-0005-0000-0000-0000FB140000}"/>
    <cellStyle name="Normal 4 4 2 2 3 4 3 2" xfId="22862" xr:uid="{3F8E8F74-E48F-42BF-8E89-54CE3876F277}"/>
    <cellStyle name="Normal 4 4 2 2 3 4 3 3" xfId="14433" xr:uid="{DC2F8E76-9AB9-4728-B640-0112C4A70C58}"/>
    <cellStyle name="Normal 4 4 2 2 3 4 3 4" xfId="31290" xr:uid="{1D658DDF-D782-42B6-94ED-F5AF54F23CCD}"/>
    <cellStyle name="Normal 4 4 2 2 3 4 4" xfId="18644" xr:uid="{809B74F3-F13F-453A-A979-508B57A17049}"/>
    <cellStyle name="Normal 4 4 2 2 3 4 5" xfId="10215" xr:uid="{8D9AE7D3-A3B0-47AE-949F-5C481E8CC00F}"/>
    <cellStyle name="Normal 4 4 2 2 3 4 6" xfId="27073" xr:uid="{EC81B31E-FA9B-4101-97FB-C3059A52E23F}"/>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2 2 2" xfId="25420" xr:uid="{48927A35-CC1F-4B23-B8B1-372EA619600C}"/>
    <cellStyle name="Normal 4 4 2 2 3 5 2 2 3" xfId="16991" xr:uid="{66E28650-D417-4D1A-974D-F39D7D89E6FE}"/>
    <cellStyle name="Normal 4 4 2 2 3 5 2 2 4" xfId="33848" xr:uid="{AF6FC992-81E4-46DF-9AB5-85380EFFDCC8}"/>
    <cellStyle name="Normal 4 4 2 2 3 5 2 3" xfId="21202" xr:uid="{95EB69C2-B7A2-49BE-AEA9-4238A936D16F}"/>
    <cellStyle name="Normal 4 4 2 2 3 5 2 4" xfId="12773" xr:uid="{CEE164D4-C9ED-471B-8165-7BCE6FE16B81}"/>
    <cellStyle name="Normal 4 4 2 2 3 5 2 5" xfId="29631" xr:uid="{56E5F316-A7A5-45A7-9454-8463F09D02DC}"/>
    <cellStyle name="Normal 4 4 2 2 3 5 3" xfId="6411" xr:uid="{00000000-0005-0000-0000-0000FF140000}"/>
    <cellStyle name="Normal 4 4 2 2 3 5 3 2" xfId="23275" xr:uid="{46B87562-2CDA-43D0-8B61-973A9286C3D0}"/>
    <cellStyle name="Normal 4 4 2 2 3 5 3 3" xfId="14846" xr:uid="{F4DAFF08-BEEC-4671-BCCF-1C3D21DA8948}"/>
    <cellStyle name="Normal 4 4 2 2 3 5 3 4" xfId="31703" xr:uid="{AFF4B8E3-6B5F-4428-9597-C63B7B98FC4E}"/>
    <cellStyle name="Normal 4 4 2 2 3 5 4" xfId="19057" xr:uid="{AB66A719-FDB5-4652-94D2-B601155BD300}"/>
    <cellStyle name="Normal 4 4 2 2 3 5 5" xfId="10628" xr:uid="{9EDA9AEC-563E-4167-9DDD-8C22AF8093EC}"/>
    <cellStyle name="Normal 4 4 2 2 3 5 6" xfId="27486" xr:uid="{25741B3E-4EE9-43D0-BCBB-8EA43791943E}"/>
    <cellStyle name="Normal 4 4 2 2 3 6" xfId="2540" xr:uid="{00000000-0005-0000-0000-000000150000}"/>
    <cellStyle name="Normal 4 4 2 2 3 6 2" xfId="6824" xr:uid="{00000000-0005-0000-0000-000001150000}"/>
    <cellStyle name="Normal 4 4 2 2 3 6 2 2" xfId="23688" xr:uid="{8E2FBFE3-7AF8-4B39-BAFC-54EB79B5F680}"/>
    <cellStyle name="Normal 4 4 2 2 3 6 2 3" xfId="15259" xr:uid="{C9028B37-7B0B-4E86-B8B1-E117DCCE0730}"/>
    <cellStyle name="Normal 4 4 2 2 3 6 2 4" xfId="32116" xr:uid="{E0318EB8-F79A-459F-AC98-CB9785550F67}"/>
    <cellStyle name="Normal 4 4 2 2 3 6 3" xfId="19470" xr:uid="{0D155098-65AD-47EA-A351-C1FE8EBA5402}"/>
    <cellStyle name="Normal 4 4 2 2 3 6 4" xfId="11041" xr:uid="{CA264A20-0715-4C2D-AD9A-F3E0EBE12C3A}"/>
    <cellStyle name="Normal 4 4 2 2 3 6 5" xfId="27899" xr:uid="{19AD921B-A034-4806-8BC0-B6DFF6617C5B}"/>
    <cellStyle name="Normal 4 4 2 2 3 7" xfId="4759" xr:uid="{00000000-0005-0000-0000-000002150000}"/>
    <cellStyle name="Normal 4 4 2 2 3 7 2" xfId="21623" xr:uid="{7887E047-711F-4E14-ADDF-C4305B831100}"/>
    <cellStyle name="Normal 4 4 2 2 3 7 3" xfId="13194" xr:uid="{B7F18A63-FBBD-47F6-808D-C25A7CE07029}"/>
    <cellStyle name="Normal 4 4 2 2 3 7 4" xfId="30051" xr:uid="{2C2BD8A8-DA6C-4351-A501-2701E48CA49F}"/>
    <cellStyle name="Normal 4 4 2 2 3 8" xfId="17405" xr:uid="{4254D823-7BC5-408E-B135-467EA3E0BC05}"/>
    <cellStyle name="Normal 4 4 2 2 3 9" xfId="8976" xr:uid="{0160A1BF-43B8-4975-A689-CE27D3E8E7F3}"/>
    <cellStyle name="Normal 4 4 2 2 4" xfId="856" xr:uid="{00000000-0005-0000-0000-000003150000}"/>
    <cellStyle name="Normal 4 4 2 2 4 2" xfId="3091" xr:uid="{00000000-0005-0000-0000-000004150000}"/>
    <cellStyle name="Normal 4 4 2 2 4 2 2" xfId="7314" xr:uid="{00000000-0005-0000-0000-000005150000}"/>
    <cellStyle name="Normal 4 4 2 2 4 2 2 2" xfId="24178" xr:uid="{951401F1-C1B8-4D8E-9C11-9116CD6A3A93}"/>
    <cellStyle name="Normal 4 4 2 2 4 2 2 3" xfId="15749" xr:uid="{17FDDD44-FD0C-47F3-A15F-DD4938E511F7}"/>
    <cellStyle name="Normal 4 4 2 2 4 2 2 4" xfId="32606" xr:uid="{04C6C00E-1A43-4742-B3BA-2C05BF695332}"/>
    <cellStyle name="Normal 4 4 2 2 4 2 3" xfId="19960" xr:uid="{210E4B96-616D-46CD-9EDD-AF027E629124}"/>
    <cellStyle name="Normal 4 4 2 2 4 2 4" xfId="11531" xr:uid="{61D3D9CE-54A0-4D5C-83A0-EB899D8B02D6}"/>
    <cellStyle name="Normal 4 4 2 2 4 2 5" xfId="28389" xr:uid="{8322A2FF-ED28-4BE1-8F41-EE7A689D9C41}"/>
    <cellStyle name="Normal 4 4 2 2 4 3" xfId="5169" xr:uid="{00000000-0005-0000-0000-000006150000}"/>
    <cellStyle name="Normal 4 4 2 2 4 3 2" xfId="22033" xr:uid="{48E06F9F-6AE9-432B-88E0-F4A85876FFF5}"/>
    <cellStyle name="Normal 4 4 2 2 4 3 3" xfId="13604" xr:uid="{5BC42F4C-61D1-48ED-B00F-8D4664BA8E1E}"/>
    <cellStyle name="Normal 4 4 2 2 4 3 4" xfId="30461" xr:uid="{A661BBE0-9B24-46B4-86BF-A68612FDA9B4}"/>
    <cellStyle name="Normal 4 4 2 2 4 4" xfId="17815" xr:uid="{DDBC9115-F30F-475D-8046-6D44174B1A5B}"/>
    <cellStyle name="Normal 4 4 2 2 4 5" xfId="9386" xr:uid="{B3285E22-A478-4BE9-96C2-AEF67289449D}"/>
    <cellStyle name="Normal 4 4 2 2 4 6" xfId="26244" xr:uid="{02732041-7D92-459B-9318-18BAFE1F8B84}"/>
    <cellStyle name="Normal 4 4 2 2 5" xfId="1274" xr:uid="{00000000-0005-0000-0000-000007150000}"/>
    <cellStyle name="Normal 4 4 2 2 5 2" xfId="3504" xr:uid="{00000000-0005-0000-0000-000008150000}"/>
    <cellStyle name="Normal 4 4 2 2 5 2 2" xfId="7727" xr:uid="{00000000-0005-0000-0000-000009150000}"/>
    <cellStyle name="Normal 4 4 2 2 5 2 2 2" xfId="24591" xr:uid="{89C5FFEC-1E34-43BA-9324-F08788FE3E67}"/>
    <cellStyle name="Normal 4 4 2 2 5 2 2 3" xfId="16162" xr:uid="{63DDAF20-37BB-4B84-B716-652E2E6D2F3F}"/>
    <cellStyle name="Normal 4 4 2 2 5 2 2 4" xfId="33019" xr:uid="{774B35EF-2B3C-4931-BF07-2254C027B645}"/>
    <cellStyle name="Normal 4 4 2 2 5 2 3" xfId="20373" xr:uid="{69C707D4-26BD-4AD3-9E0A-5CE678925D03}"/>
    <cellStyle name="Normal 4 4 2 2 5 2 4" xfId="11944" xr:uid="{C0E03DA1-23A0-4A9B-9DB3-BAC99CCD0572}"/>
    <cellStyle name="Normal 4 4 2 2 5 2 5" xfId="28802" xr:uid="{9CAF7203-C879-42F3-853E-EE746DA2F860}"/>
    <cellStyle name="Normal 4 4 2 2 5 3" xfId="5582" xr:uid="{00000000-0005-0000-0000-00000A150000}"/>
    <cellStyle name="Normal 4 4 2 2 5 3 2" xfId="22446" xr:uid="{6A563C0B-E8CB-46BD-9A2A-B6D70BC7C029}"/>
    <cellStyle name="Normal 4 4 2 2 5 3 3" xfId="14017" xr:uid="{6242067E-2C9E-473E-B02E-4FCA5E49F298}"/>
    <cellStyle name="Normal 4 4 2 2 5 3 4" xfId="30874" xr:uid="{379DF04C-C5CF-4931-AF10-7FA61F2AB4F3}"/>
    <cellStyle name="Normal 4 4 2 2 5 4" xfId="18228" xr:uid="{B8191946-808F-4DE8-B96B-E82F3BB7BF84}"/>
    <cellStyle name="Normal 4 4 2 2 5 5" xfId="9799" xr:uid="{77712AB5-DD04-4A47-9349-B5D0D483549B}"/>
    <cellStyle name="Normal 4 4 2 2 5 6" xfId="26657" xr:uid="{830842A1-39CC-48DF-B36D-D417272FA73A}"/>
    <cellStyle name="Normal 4 4 2 2 6" xfId="1687" xr:uid="{00000000-0005-0000-0000-00000B150000}"/>
    <cellStyle name="Normal 4 4 2 2 6 2" xfId="3917" xr:uid="{00000000-0005-0000-0000-00000C150000}"/>
    <cellStyle name="Normal 4 4 2 2 6 2 2" xfId="8140" xr:uid="{00000000-0005-0000-0000-00000D150000}"/>
    <cellStyle name="Normal 4 4 2 2 6 2 2 2" xfId="25004" xr:uid="{AAE4FD3E-7ECA-4A71-AA18-3B04F35DEAC8}"/>
    <cellStyle name="Normal 4 4 2 2 6 2 2 3" xfId="16575" xr:uid="{5782CCAD-64FE-4A24-993B-3BE76722AF0D}"/>
    <cellStyle name="Normal 4 4 2 2 6 2 2 4" xfId="33432" xr:uid="{6482FA41-D465-4039-AE8B-1AC8519CD6E5}"/>
    <cellStyle name="Normal 4 4 2 2 6 2 3" xfId="20786" xr:uid="{66E6AB3A-DEB6-4F01-9A58-E25D75BE8C70}"/>
    <cellStyle name="Normal 4 4 2 2 6 2 4" xfId="12357" xr:uid="{BE452FFC-2F4A-49A5-AAA6-BDB41B04D1F3}"/>
    <cellStyle name="Normal 4 4 2 2 6 2 5" xfId="29215" xr:uid="{38747A40-8872-4807-A4AC-5C161089FDF9}"/>
    <cellStyle name="Normal 4 4 2 2 6 3" xfId="5995" xr:uid="{00000000-0005-0000-0000-00000E150000}"/>
    <cellStyle name="Normal 4 4 2 2 6 3 2" xfId="22859" xr:uid="{5D3E8FB7-5773-4860-9344-AD1B16241BCB}"/>
    <cellStyle name="Normal 4 4 2 2 6 3 3" xfId="14430" xr:uid="{0071D281-496E-4BC6-B44A-F3BA5473F01F}"/>
    <cellStyle name="Normal 4 4 2 2 6 3 4" xfId="31287" xr:uid="{5E353E62-2D2C-4C6A-9241-217914962E8E}"/>
    <cellStyle name="Normal 4 4 2 2 6 4" xfId="18641" xr:uid="{4A8A7549-0E21-4A54-9A3A-7E65A00218AE}"/>
    <cellStyle name="Normal 4 4 2 2 6 5" xfId="10212" xr:uid="{C48CF331-B5B0-45AF-A75A-0DCF8F2B3C1A}"/>
    <cellStyle name="Normal 4 4 2 2 6 6" xfId="27070" xr:uid="{5C609473-6B4B-464F-9A29-F4DEE8E3EFBD}"/>
    <cellStyle name="Normal 4 4 2 2 7" xfId="2101" xr:uid="{00000000-0005-0000-0000-00000F150000}"/>
    <cellStyle name="Normal 4 4 2 2 7 2" xfId="4330" xr:uid="{00000000-0005-0000-0000-000010150000}"/>
    <cellStyle name="Normal 4 4 2 2 7 2 2" xfId="8553" xr:uid="{00000000-0005-0000-0000-000011150000}"/>
    <cellStyle name="Normal 4 4 2 2 7 2 2 2" xfId="25417" xr:uid="{684B391C-CAB3-4575-B547-85243A383E3F}"/>
    <cellStyle name="Normal 4 4 2 2 7 2 2 3" xfId="16988" xr:uid="{C0F352FE-0CE1-44EC-A81E-25C5140D4DBB}"/>
    <cellStyle name="Normal 4 4 2 2 7 2 2 4" xfId="33845" xr:uid="{8AF94F99-3113-4EE1-8DD1-9E13347A58AE}"/>
    <cellStyle name="Normal 4 4 2 2 7 2 3" xfId="21199" xr:uid="{E9943C92-D6B0-4192-B020-34F354AA3BA1}"/>
    <cellStyle name="Normal 4 4 2 2 7 2 4" xfId="12770" xr:uid="{16DE132C-E459-4333-8D49-9E8AF1A215F6}"/>
    <cellStyle name="Normal 4 4 2 2 7 2 5" xfId="29628" xr:uid="{0B9FDC39-50EF-4F70-A8E2-4BEB452F32F5}"/>
    <cellStyle name="Normal 4 4 2 2 7 3" xfId="6408" xr:uid="{00000000-0005-0000-0000-000012150000}"/>
    <cellStyle name="Normal 4 4 2 2 7 3 2" xfId="23272" xr:uid="{8D5779CB-6ACD-4AAE-8342-1A1C3DF2A871}"/>
    <cellStyle name="Normal 4 4 2 2 7 3 3" xfId="14843" xr:uid="{763EBE03-7935-46E2-9F0B-86C2DD34A1D7}"/>
    <cellStyle name="Normal 4 4 2 2 7 3 4" xfId="31700" xr:uid="{36C2C9BB-EDF8-4F4A-8CC6-EDDAD239752A}"/>
    <cellStyle name="Normal 4 4 2 2 7 4" xfId="19054" xr:uid="{8ACC0026-0C98-41AE-8629-E1C78D7559E9}"/>
    <cellStyle name="Normal 4 4 2 2 7 5" xfId="10625" xr:uid="{B101EC24-C0EC-4139-ABC3-B48505483852}"/>
    <cellStyle name="Normal 4 4 2 2 7 6" xfId="27483" xr:uid="{83CB81CB-EDBA-42AE-962D-9557E739B97E}"/>
    <cellStyle name="Normal 4 4 2 2 8" xfId="2537" xr:uid="{00000000-0005-0000-0000-000013150000}"/>
    <cellStyle name="Normal 4 4 2 2 8 2" xfId="6821" xr:uid="{00000000-0005-0000-0000-000014150000}"/>
    <cellStyle name="Normal 4 4 2 2 8 2 2" xfId="23685" xr:uid="{16A58529-4D9F-4A12-BA61-FCB5185B148D}"/>
    <cellStyle name="Normal 4 4 2 2 8 2 3" xfId="15256" xr:uid="{8B039D72-DC87-4A65-A990-E3CF5DA7E094}"/>
    <cellStyle name="Normal 4 4 2 2 8 2 4" xfId="32113" xr:uid="{E16FD65D-6D99-419A-BE57-81B21C5CFFAA}"/>
    <cellStyle name="Normal 4 4 2 2 8 3" xfId="19467" xr:uid="{2999DEC3-EC77-4E7B-B0E5-85CB4A58E8D9}"/>
    <cellStyle name="Normal 4 4 2 2 8 4" xfId="11038" xr:uid="{D2CB4257-04FA-434D-8E76-A13C87E0434E}"/>
    <cellStyle name="Normal 4 4 2 2 8 5" xfId="27896" xr:uid="{CC2F4B24-C939-4F83-AEF6-F7EE35BB1770}"/>
    <cellStyle name="Normal 4 4 2 2 9" xfId="4756" xr:uid="{00000000-0005-0000-0000-000015150000}"/>
    <cellStyle name="Normal 4 4 2 2 9 2" xfId="21620" xr:uid="{00EEC4BB-52DA-4BA9-A9ED-A37C9481F78D}"/>
    <cellStyle name="Normal 4 4 2 2 9 3" xfId="13191" xr:uid="{9CB64B2D-7A00-4810-8685-1A4F76ABB2CC}"/>
    <cellStyle name="Normal 4 4 2 2 9 4" xfId="30048" xr:uid="{DDD12B89-6B90-4B61-A3C3-D07509594F17}"/>
    <cellStyle name="Normal 4 4 2 3" xfId="384" xr:uid="{00000000-0005-0000-0000-000016150000}"/>
    <cellStyle name="Normal 4 4 2 3 10" xfId="8977" xr:uid="{0808EFFD-0F10-433D-A3B7-C681810AF90F}"/>
    <cellStyle name="Normal 4 4 2 3 11" xfId="25835" xr:uid="{AF167C94-A2F6-4924-90DB-94789EFFCABA}"/>
    <cellStyle name="Normal 4 4 2 3 2" xfId="385" xr:uid="{00000000-0005-0000-0000-000017150000}"/>
    <cellStyle name="Normal 4 4 2 3 2 10" xfId="25836" xr:uid="{9FDD8220-9F1C-44E6-BD55-9F5E8892E493}"/>
    <cellStyle name="Normal 4 4 2 3 2 2" xfId="861" xr:uid="{00000000-0005-0000-0000-000018150000}"/>
    <cellStyle name="Normal 4 4 2 3 2 2 2" xfId="3096" xr:uid="{00000000-0005-0000-0000-000019150000}"/>
    <cellStyle name="Normal 4 4 2 3 2 2 2 2" xfId="7319" xr:uid="{00000000-0005-0000-0000-00001A150000}"/>
    <cellStyle name="Normal 4 4 2 3 2 2 2 2 2" xfId="24183" xr:uid="{72F7EBFC-2C9B-4F7C-9C6A-C2489AA2CECD}"/>
    <cellStyle name="Normal 4 4 2 3 2 2 2 2 3" xfId="15754" xr:uid="{F14A329D-F787-4FBA-B0A1-4F0225C374F3}"/>
    <cellStyle name="Normal 4 4 2 3 2 2 2 2 4" xfId="32611" xr:uid="{8A31D648-2865-4A5A-9920-AABAF38D2C84}"/>
    <cellStyle name="Normal 4 4 2 3 2 2 2 3" xfId="19965" xr:uid="{0C0B5218-1432-486D-B4DF-934D57B0EEC1}"/>
    <cellStyle name="Normal 4 4 2 3 2 2 2 4" xfId="11536" xr:uid="{D991FDEC-A4E7-480D-9736-E9F87D9B8F30}"/>
    <cellStyle name="Normal 4 4 2 3 2 2 2 5" xfId="28394" xr:uid="{58F3B6C3-30FE-4035-BAAD-2687581D054D}"/>
    <cellStyle name="Normal 4 4 2 3 2 2 3" xfId="5174" xr:uid="{00000000-0005-0000-0000-00001B150000}"/>
    <cellStyle name="Normal 4 4 2 3 2 2 3 2" xfId="22038" xr:uid="{6C79BD97-C9D8-4898-A17B-643F60BC4AC6}"/>
    <cellStyle name="Normal 4 4 2 3 2 2 3 3" xfId="13609" xr:uid="{6A6BD345-CE4B-4E66-A31B-F519FBF0FBE7}"/>
    <cellStyle name="Normal 4 4 2 3 2 2 3 4" xfId="30466" xr:uid="{2600A1C0-E7ED-45E9-BEC1-D72EE0A01599}"/>
    <cellStyle name="Normal 4 4 2 3 2 2 4" xfId="17820" xr:uid="{9FB1C1B4-84DE-4EC5-9FD0-B0E46743B310}"/>
    <cellStyle name="Normal 4 4 2 3 2 2 5" xfId="9391" xr:uid="{F80F57EE-8A02-4B85-A7D8-545FF7D698D1}"/>
    <cellStyle name="Normal 4 4 2 3 2 2 6" xfId="26249" xr:uid="{96BE6B39-BFD8-45F3-84F3-DAAE6B359B2B}"/>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2 2 2" xfId="24596" xr:uid="{C7542EEB-6DBD-436D-9EFF-4D04D4764957}"/>
    <cellStyle name="Normal 4 4 2 3 2 3 2 2 3" xfId="16167" xr:uid="{3224F5D0-7247-4A90-89BF-3ECA100D81CB}"/>
    <cellStyle name="Normal 4 4 2 3 2 3 2 2 4" xfId="33024" xr:uid="{86397C05-796F-45B4-8DA5-DE9865F88463}"/>
    <cellStyle name="Normal 4 4 2 3 2 3 2 3" xfId="20378" xr:uid="{300B2496-84B1-445F-A030-8D44D1806020}"/>
    <cellStyle name="Normal 4 4 2 3 2 3 2 4" xfId="11949" xr:uid="{BF4BD5BD-83FD-4072-BA7B-66BA84F15F3B}"/>
    <cellStyle name="Normal 4 4 2 3 2 3 2 5" xfId="28807" xr:uid="{CCD88F28-FA50-450F-A664-973210D47036}"/>
    <cellStyle name="Normal 4 4 2 3 2 3 3" xfId="5587" xr:uid="{00000000-0005-0000-0000-00001F150000}"/>
    <cellStyle name="Normal 4 4 2 3 2 3 3 2" xfId="22451" xr:uid="{EF3EE4A9-3E75-44F8-A22D-2D1D4085775E}"/>
    <cellStyle name="Normal 4 4 2 3 2 3 3 3" xfId="14022" xr:uid="{3D7D526A-031C-48F7-80E6-64CCBF6C3F34}"/>
    <cellStyle name="Normal 4 4 2 3 2 3 3 4" xfId="30879" xr:uid="{716DD8CF-0EC2-43D9-8E0B-532799286A33}"/>
    <cellStyle name="Normal 4 4 2 3 2 3 4" xfId="18233" xr:uid="{C9164EFE-C020-4693-96AA-D043E598D030}"/>
    <cellStyle name="Normal 4 4 2 3 2 3 5" xfId="9804" xr:uid="{13065802-21A7-449C-B557-74BF2F955C89}"/>
    <cellStyle name="Normal 4 4 2 3 2 3 6" xfId="26662" xr:uid="{00DBCB3E-9A9E-4271-9B8F-3D17F5D0366C}"/>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2 2 2" xfId="25009" xr:uid="{5A791DC6-1DEA-42A9-B340-61F55A69AEF9}"/>
    <cellStyle name="Normal 4 4 2 3 2 4 2 2 3" xfId="16580" xr:uid="{C5BB62B0-FE87-42FD-8AEA-736730070025}"/>
    <cellStyle name="Normal 4 4 2 3 2 4 2 2 4" xfId="33437" xr:uid="{A38F978D-CB2B-4849-83FE-9704F0DFEE49}"/>
    <cellStyle name="Normal 4 4 2 3 2 4 2 3" xfId="20791" xr:uid="{FA72367E-FE99-49E7-BDF5-4DADB0C6705B}"/>
    <cellStyle name="Normal 4 4 2 3 2 4 2 4" xfId="12362" xr:uid="{B3D6E313-EA93-4D65-9D6B-74A1B3430EF1}"/>
    <cellStyle name="Normal 4 4 2 3 2 4 2 5" xfId="29220" xr:uid="{74A46699-A6E0-4956-AC39-41FB9FABEEB3}"/>
    <cellStyle name="Normal 4 4 2 3 2 4 3" xfId="6000" xr:uid="{00000000-0005-0000-0000-000023150000}"/>
    <cellStyle name="Normal 4 4 2 3 2 4 3 2" xfId="22864" xr:uid="{AEE57597-7AC2-4190-A2F0-E0AB5E082EEE}"/>
    <cellStyle name="Normal 4 4 2 3 2 4 3 3" xfId="14435" xr:uid="{0EBE842C-9E31-4365-9A2F-7C02BC3A9647}"/>
    <cellStyle name="Normal 4 4 2 3 2 4 3 4" xfId="31292" xr:uid="{7650FFEA-DBE2-44CB-AE52-9366D5348CC4}"/>
    <cellStyle name="Normal 4 4 2 3 2 4 4" xfId="18646" xr:uid="{20B92EDC-CF5E-41AA-9F17-31D24E64D208}"/>
    <cellStyle name="Normal 4 4 2 3 2 4 5" xfId="10217" xr:uid="{39AF9BB5-B9A1-4FC6-9FEC-C89D8AA5837A}"/>
    <cellStyle name="Normal 4 4 2 3 2 4 6" xfId="27075" xr:uid="{25A8B11F-94C9-4129-B85C-DB221DDCCF9E}"/>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2 2 2" xfId="25422" xr:uid="{9D9F7CD9-F29A-4C56-A251-9277FEC252B7}"/>
    <cellStyle name="Normal 4 4 2 3 2 5 2 2 3" xfId="16993" xr:uid="{F58B79A0-5ED6-4492-B6F7-909A2468B12A}"/>
    <cellStyle name="Normal 4 4 2 3 2 5 2 2 4" xfId="33850" xr:uid="{B7C59670-FC92-4861-A819-6568EC441C17}"/>
    <cellStyle name="Normal 4 4 2 3 2 5 2 3" xfId="21204" xr:uid="{0244F922-F33A-4D2E-84B1-F322C0D5F197}"/>
    <cellStyle name="Normal 4 4 2 3 2 5 2 4" xfId="12775" xr:uid="{8FC6D3C2-F78F-40D2-9E62-734C9A8A5AB3}"/>
    <cellStyle name="Normal 4 4 2 3 2 5 2 5" xfId="29633" xr:uid="{7A3050D5-7330-4C7D-8CF1-248684DC2D24}"/>
    <cellStyle name="Normal 4 4 2 3 2 5 3" xfId="6413" xr:uid="{00000000-0005-0000-0000-000027150000}"/>
    <cellStyle name="Normal 4 4 2 3 2 5 3 2" xfId="23277" xr:uid="{9F811607-723B-42B0-8315-1FFA5B041ACB}"/>
    <cellStyle name="Normal 4 4 2 3 2 5 3 3" xfId="14848" xr:uid="{38839F56-E786-4361-98CB-566D637CC973}"/>
    <cellStyle name="Normal 4 4 2 3 2 5 3 4" xfId="31705" xr:uid="{6B756439-FD43-412A-9A90-8A78D2493CDD}"/>
    <cellStyle name="Normal 4 4 2 3 2 5 4" xfId="19059" xr:uid="{1C853D69-9274-45CC-9009-278575F37990}"/>
    <cellStyle name="Normal 4 4 2 3 2 5 5" xfId="10630" xr:uid="{4D9578CF-0CC8-485D-944B-C014689E0C21}"/>
    <cellStyle name="Normal 4 4 2 3 2 5 6" xfId="27488" xr:uid="{D1AA70A2-156B-40A5-A50E-E719DF36C744}"/>
    <cellStyle name="Normal 4 4 2 3 2 6" xfId="2542" xr:uid="{00000000-0005-0000-0000-000028150000}"/>
    <cellStyle name="Normal 4 4 2 3 2 6 2" xfId="6826" xr:uid="{00000000-0005-0000-0000-000029150000}"/>
    <cellStyle name="Normal 4 4 2 3 2 6 2 2" xfId="23690" xr:uid="{157A9BE5-DBC4-42C7-BE38-13CA0B9AB37C}"/>
    <cellStyle name="Normal 4 4 2 3 2 6 2 3" xfId="15261" xr:uid="{E21ED067-ACA9-4587-B896-4D0A10468E08}"/>
    <cellStyle name="Normal 4 4 2 3 2 6 2 4" xfId="32118" xr:uid="{980B729E-5F34-4230-9105-A3F55F34473F}"/>
    <cellStyle name="Normal 4 4 2 3 2 6 3" xfId="19472" xr:uid="{85A318CD-E2E8-431A-9699-C5FC89FFE286}"/>
    <cellStyle name="Normal 4 4 2 3 2 6 4" xfId="11043" xr:uid="{0EF41D3D-7A14-4BBB-9362-4AE033E149D7}"/>
    <cellStyle name="Normal 4 4 2 3 2 6 5" xfId="27901" xr:uid="{97F000B1-31DD-4F9B-8738-405F8D81829C}"/>
    <cellStyle name="Normal 4 4 2 3 2 7" xfId="4761" xr:uid="{00000000-0005-0000-0000-00002A150000}"/>
    <cellStyle name="Normal 4 4 2 3 2 7 2" xfId="21625" xr:uid="{224F28E7-5AEB-4FAC-8A98-6CC470540005}"/>
    <cellStyle name="Normal 4 4 2 3 2 7 3" xfId="13196" xr:uid="{7CE6A494-D7FE-4026-9ADD-283CBFB8FC84}"/>
    <cellStyle name="Normal 4 4 2 3 2 7 4" xfId="30053" xr:uid="{8F8F732E-5B09-44FA-B87A-EAC5191A50B8}"/>
    <cellStyle name="Normal 4 4 2 3 2 8" xfId="17407" xr:uid="{020B516E-5553-42AA-A596-ACB7B88641AD}"/>
    <cellStyle name="Normal 4 4 2 3 2 9" xfId="8978" xr:uid="{329F9366-9D32-4418-9D14-0B6E3FF5AAB2}"/>
    <cellStyle name="Normal 4 4 2 3 3" xfId="860" xr:uid="{00000000-0005-0000-0000-00002B150000}"/>
    <cellStyle name="Normal 4 4 2 3 3 2" xfId="3095" xr:uid="{00000000-0005-0000-0000-00002C150000}"/>
    <cellStyle name="Normal 4 4 2 3 3 2 2" xfId="7318" xr:uid="{00000000-0005-0000-0000-00002D150000}"/>
    <cellStyle name="Normal 4 4 2 3 3 2 2 2" xfId="24182" xr:uid="{58B1F820-64C7-4FB0-AA57-6723580FFBC8}"/>
    <cellStyle name="Normal 4 4 2 3 3 2 2 3" xfId="15753" xr:uid="{4C6455F4-A0C2-418E-9D22-2EEA09932E15}"/>
    <cellStyle name="Normal 4 4 2 3 3 2 2 4" xfId="32610" xr:uid="{553D7624-A528-4049-8B32-BC819144AA93}"/>
    <cellStyle name="Normal 4 4 2 3 3 2 3" xfId="19964" xr:uid="{20D7EA4A-09F6-41E8-A2A5-B2BF9D568894}"/>
    <cellStyle name="Normal 4 4 2 3 3 2 4" xfId="11535" xr:uid="{D5257008-8518-4BC0-81EC-20698BFE2558}"/>
    <cellStyle name="Normal 4 4 2 3 3 2 5" xfId="28393" xr:uid="{7958C326-E901-41C3-A1F9-F9932A71DAF2}"/>
    <cellStyle name="Normal 4 4 2 3 3 3" xfId="5173" xr:uid="{00000000-0005-0000-0000-00002E150000}"/>
    <cellStyle name="Normal 4 4 2 3 3 3 2" xfId="22037" xr:uid="{2BB7CCE2-2EB4-4914-89F6-D5AB3C0D66E7}"/>
    <cellStyle name="Normal 4 4 2 3 3 3 3" xfId="13608" xr:uid="{0FFEC1F3-50D4-4CBF-B08C-DEAA717A5079}"/>
    <cellStyle name="Normal 4 4 2 3 3 3 4" xfId="30465" xr:uid="{9EEC7550-B341-4C03-96AC-6F78421AD168}"/>
    <cellStyle name="Normal 4 4 2 3 3 4" xfId="17819" xr:uid="{63E6B967-D64E-45F1-A68A-6C0E64C82758}"/>
    <cellStyle name="Normal 4 4 2 3 3 5" xfId="9390" xr:uid="{1A2ED1E2-8E47-4829-8389-319DD6738651}"/>
    <cellStyle name="Normal 4 4 2 3 3 6" xfId="26248" xr:uid="{2BD4BE32-9A26-49CC-8BDE-EEA5BD387542}"/>
    <cellStyle name="Normal 4 4 2 3 4" xfId="1278" xr:uid="{00000000-0005-0000-0000-00002F150000}"/>
    <cellStyle name="Normal 4 4 2 3 4 2" xfId="3508" xr:uid="{00000000-0005-0000-0000-000030150000}"/>
    <cellStyle name="Normal 4 4 2 3 4 2 2" xfId="7731" xr:uid="{00000000-0005-0000-0000-000031150000}"/>
    <cellStyle name="Normal 4 4 2 3 4 2 2 2" xfId="24595" xr:uid="{E0416F46-A09F-49AE-A621-7D5363D3900D}"/>
    <cellStyle name="Normal 4 4 2 3 4 2 2 3" xfId="16166" xr:uid="{BF683B80-093A-4D2A-8655-DEE8ED4AA630}"/>
    <cellStyle name="Normal 4 4 2 3 4 2 2 4" xfId="33023" xr:uid="{809092CD-31DD-474A-A4E3-0488DA99D6FC}"/>
    <cellStyle name="Normal 4 4 2 3 4 2 3" xfId="20377" xr:uid="{AF1E8AB6-EF83-459F-A235-6A4D8869B237}"/>
    <cellStyle name="Normal 4 4 2 3 4 2 4" xfId="11948" xr:uid="{3D68393B-DA27-49F9-BD5F-4BFF9379F50F}"/>
    <cellStyle name="Normal 4 4 2 3 4 2 5" xfId="28806" xr:uid="{43D4F768-16B5-4ECF-ACDD-42F5411FFD8E}"/>
    <cellStyle name="Normal 4 4 2 3 4 3" xfId="5586" xr:uid="{00000000-0005-0000-0000-000032150000}"/>
    <cellStyle name="Normal 4 4 2 3 4 3 2" xfId="22450" xr:uid="{FCC6DA45-01C5-4510-AE9D-207442C296ED}"/>
    <cellStyle name="Normal 4 4 2 3 4 3 3" xfId="14021" xr:uid="{FE62AC72-7DF2-44C3-B21E-F7822AFEE158}"/>
    <cellStyle name="Normal 4 4 2 3 4 3 4" xfId="30878" xr:uid="{701826BC-7880-44F1-8786-33986BE87E06}"/>
    <cellStyle name="Normal 4 4 2 3 4 4" xfId="18232" xr:uid="{0F5A30B6-543A-4989-8100-F4638BE8BD7F}"/>
    <cellStyle name="Normal 4 4 2 3 4 5" xfId="9803" xr:uid="{2CEFAECC-FF1E-4918-A14A-EDD8541677B5}"/>
    <cellStyle name="Normal 4 4 2 3 4 6" xfId="26661" xr:uid="{5C6C305D-F5ED-4FA0-8B0D-345F2BBCA55D}"/>
    <cellStyle name="Normal 4 4 2 3 5" xfId="1691" xr:uid="{00000000-0005-0000-0000-000033150000}"/>
    <cellStyle name="Normal 4 4 2 3 5 2" xfId="3921" xr:uid="{00000000-0005-0000-0000-000034150000}"/>
    <cellStyle name="Normal 4 4 2 3 5 2 2" xfId="8144" xr:uid="{00000000-0005-0000-0000-000035150000}"/>
    <cellStyle name="Normal 4 4 2 3 5 2 2 2" xfId="25008" xr:uid="{C7FAC3A8-312C-4BFB-881F-BE8EBA95DEBA}"/>
    <cellStyle name="Normal 4 4 2 3 5 2 2 3" xfId="16579" xr:uid="{CBBEA7F4-F375-40C1-90BE-E41D31788FBC}"/>
    <cellStyle name="Normal 4 4 2 3 5 2 2 4" xfId="33436" xr:uid="{D08DC89F-6421-4C06-92CC-346AD8958D00}"/>
    <cellStyle name="Normal 4 4 2 3 5 2 3" xfId="20790" xr:uid="{FBEC652A-31CE-4A6A-A9EA-5C798005B997}"/>
    <cellStyle name="Normal 4 4 2 3 5 2 4" xfId="12361" xr:uid="{302FF6B5-852E-44A7-9AF2-203CA78CCA6D}"/>
    <cellStyle name="Normal 4 4 2 3 5 2 5" xfId="29219" xr:uid="{B86B7A42-D159-47C2-B65D-337DEF8D8B6E}"/>
    <cellStyle name="Normal 4 4 2 3 5 3" xfId="5999" xr:uid="{00000000-0005-0000-0000-000036150000}"/>
    <cellStyle name="Normal 4 4 2 3 5 3 2" xfId="22863" xr:uid="{174B8273-BCC0-4FDD-B0A2-3026DC850ED0}"/>
    <cellStyle name="Normal 4 4 2 3 5 3 3" xfId="14434" xr:uid="{856D9A78-ED94-4DC7-BA06-EB311DF79BB5}"/>
    <cellStyle name="Normal 4 4 2 3 5 3 4" xfId="31291" xr:uid="{F2696C71-0BEE-4F1F-A278-630C7F4F9068}"/>
    <cellStyle name="Normal 4 4 2 3 5 4" xfId="18645" xr:uid="{5372C640-519E-4786-BB0E-98A9D45BE515}"/>
    <cellStyle name="Normal 4 4 2 3 5 5" xfId="10216" xr:uid="{5ADB6712-A0F7-4FD6-91D2-2D127520B775}"/>
    <cellStyle name="Normal 4 4 2 3 5 6" xfId="27074" xr:uid="{EF9E9457-F549-4E4E-A7A1-B43BA5CC8AC3}"/>
    <cellStyle name="Normal 4 4 2 3 6" xfId="2105" xr:uid="{00000000-0005-0000-0000-000037150000}"/>
    <cellStyle name="Normal 4 4 2 3 6 2" xfId="4334" xr:uid="{00000000-0005-0000-0000-000038150000}"/>
    <cellStyle name="Normal 4 4 2 3 6 2 2" xfId="8557" xr:uid="{00000000-0005-0000-0000-000039150000}"/>
    <cellStyle name="Normal 4 4 2 3 6 2 2 2" xfId="25421" xr:uid="{044E6AA8-720E-4F0A-BEF3-E629F182B300}"/>
    <cellStyle name="Normal 4 4 2 3 6 2 2 3" xfId="16992" xr:uid="{C5F0F789-8E79-4FA1-9955-9892ADE30793}"/>
    <cellStyle name="Normal 4 4 2 3 6 2 2 4" xfId="33849" xr:uid="{85D4D9DF-0C8D-4454-AEF5-3D3F6549E223}"/>
    <cellStyle name="Normal 4 4 2 3 6 2 3" xfId="21203" xr:uid="{E4F034A0-C3A7-410E-BE09-780B2B2B2D80}"/>
    <cellStyle name="Normal 4 4 2 3 6 2 4" xfId="12774" xr:uid="{17E20E03-0A0A-4B46-A7AB-2E6D9CD78E14}"/>
    <cellStyle name="Normal 4 4 2 3 6 2 5" xfId="29632" xr:uid="{2995F2C3-9840-4DA9-A312-9248E719D069}"/>
    <cellStyle name="Normal 4 4 2 3 6 3" xfId="6412" xr:uid="{00000000-0005-0000-0000-00003A150000}"/>
    <cellStyle name="Normal 4 4 2 3 6 3 2" xfId="23276" xr:uid="{724E632D-3505-4CC9-AFB2-63F4B2864DFD}"/>
    <cellStyle name="Normal 4 4 2 3 6 3 3" xfId="14847" xr:uid="{8A4CF181-50D0-4393-A598-702141770851}"/>
    <cellStyle name="Normal 4 4 2 3 6 3 4" xfId="31704" xr:uid="{E206ACA4-3374-4793-8F44-08E2E5A1490C}"/>
    <cellStyle name="Normal 4 4 2 3 6 4" xfId="19058" xr:uid="{ED94C2C0-65B5-4F29-8DC7-E5B7E78807EB}"/>
    <cellStyle name="Normal 4 4 2 3 6 5" xfId="10629" xr:uid="{C15BFA1C-7928-4879-8426-6671B1557268}"/>
    <cellStyle name="Normal 4 4 2 3 6 6" xfId="27487" xr:uid="{2EE04F1C-9A71-4B57-802E-2B43823DD48A}"/>
    <cellStyle name="Normal 4 4 2 3 7" xfId="2541" xr:uid="{00000000-0005-0000-0000-00003B150000}"/>
    <cellStyle name="Normal 4 4 2 3 7 2" xfId="6825" xr:uid="{00000000-0005-0000-0000-00003C150000}"/>
    <cellStyle name="Normal 4 4 2 3 7 2 2" xfId="23689" xr:uid="{12E5A978-D355-4495-BB33-FFB95D39B2CD}"/>
    <cellStyle name="Normal 4 4 2 3 7 2 3" xfId="15260" xr:uid="{22414990-FD8B-4AD8-AB07-735C8B6DEFFE}"/>
    <cellStyle name="Normal 4 4 2 3 7 2 4" xfId="32117" xr:uid="{73A4E8D5-A601-47A6-BC01-732FB7F9EEE9}"/>
    <cellStyle name="Normal 4 4 2 3 7 3" xfId="19471" xr:uid="{B96E354A-9A97-4AEF-8D4E-EFD2D60CB3D0}"/>
    <cellStyle name="Normal 4 4 2 3 7 4" xfId="11042" xr:uid="{778B68BA-BBBC-435C-8CD3-6F5F4B85D0FC}"/>
    <cellStyle name="Normal 4 4 2 3 7 5" xfId="27900" xr:uid="{5C8F8F79-24B1-46A3-ACA0-D36F68F0B05B}"/>
    <cellStyle name="Normal 4 4 2 3 8" xfId="4760" xr:uid="{00000000-0005-0000-0000-00003D150000}"/>
    <cellStyle name="Normal 4 4 2 3 8 2" xfId="21624" xr:uid="{67CDCBF1-8D10-494E-81D5-A9915DCCDD5A}"/>
    <cellStyle name="Normal 4 4 2 3 8 3" xfId="13195" xr:uid="{6046E2BE-3EC9-4DC7-8AB5-E720998C52BB}"/>
    <cellStyle name="Normal 4 4 2 3 8 4" xfId="30052" xr:uid="{2CA5900C-E937-424D-AD1B-31DB10B96103}"/>
    <cellStyle name="Normal 4 4 2 3 9" xfId="17406" xr:uid="{44CECE7B-66BF-448E-A495-F944C73B5E94}"/>
    <cellStyle name="Normal 4 4 2 4" xfId="386" xr:uid="{00000000-0005-0000-0000-00003E150000}"/>
    <cellStyle name="Normal 4 4 2 4 10" xfId="25837" xr:uid="{50ABE3B9-56ED-4316-AC48-8069684B1650}"/>
    <cellStyle name="Normal 4 4 2 4 2" xfId="862" xr:uid="{00000000-0005-0000-0000-00003F150000}"/>
    <cellStyle name="Normal 4 4 2 4 2 2" xfId="3097" xr:uid="{00000000-0005-0000-0000-000040150000}"/>
    <cellStyle name="Normal 4 4 2 4 2 2 2" xfId="7320" xr:uid="{00000000-0005-0000-0000-000041150000}"/>
    <cellStyle name="Normal 4 4 2 4 2 2 2 2" xfId="24184" xr:uid="{692E3220-646D-468F-928A-003781A260C6}"/>
    <cellStyle name="Normal 4 4 2 4 2 2 2 3" xfId="15755" xr:uid="{BF138327-9F5D-4D2B-B4EF-8B9948509E6B}"/>
    <cellStyle name="Normal 4 4 2 4 2 2 2 4" xfId="32612" xr:uid="{FBE3E132-73B5-47A2-B833-D33AD9F82CEA}"/>
    <cellStyle name="Normal 4 4 2 4 2 2 3" xfId="19966" xr:uid="{09F54B55-702F-4B1D-9F54-D027317BF7A0}"/>
    <cellStyle name="Normal 4 4 2 4 2 2 4" xfId="11537" xr:uid="{3C908950-FA47-45A6-94E6-05B08BFABD08}"/>
    <cellStyle name="Normal 4 4 2 4 2 2 5" xfId="28395" xr:uid="{C426FEDC-3B7B-4489-A073-DCE8AA8D67EE}"/>
    <cellStyle name="Normal 4 4 2 4 2 3" xfId="5175" xr:uid="{00000000-0005-0000-0000-000042150000}"/>
    <cellStyle name="Normal 4 4 2 4 2 3 2" xfId="22039" xr:uid="{3041D9FE-6CC1-4361-ADC7-6C54D4CD0CFB}"/>
    <cellStyle name="Normal 4 4 2 4 2 3 3" xfId="13610" xr:uid="{ED27A27B-6032-47D9-9B4F-40217778CCA5}"/>
    <cellStyle name="Normal 4 4 2 4 2 3 4" xfId="30467" xr:uid="{00FC5072-B45B-4004-ABD4-A98168925471}"/>
    <cellStyle name="Normal 4 4 2 4 2 4" xfId="17821" xr:uid="{8AD0D846-7FE4-4F8D-92CB-A838E3829E02}"/>
    <cellStyle name="Normal 4 4 2 4 2 5" xfId="9392" xr:uid="{96C7324B-EF0D-4219-9211-39B6D30155F3}"/>
    <cellStyle name="Normal 4 4 2 4 2 6" xfId="26250" xr:uid="{CF5E0260-6507-45A5-BB98-82C9A1FEE90D}"/>
    <cellStyle name="Normal 4 4 2 4 3" xfId="1280" xr:uid="{00000000-0005-0000-0000-000043150000}"/>
    <cellStyle name="Normal 4 4 2 4 3 2" xfId="3510" xr:uid="{00000000-0005-0000-0000-000044150000}"/>
    <cellStyle name="Normal 4 4 2 4 3 2 2" xfId="7733" xr:uid="{00000000-0005-0000-0000-000045150000}"/>
    <cellStyle name="Normal 4 4 2 4 3 2 2 2" xfId="24597" xr:uid="{48CFA2BF-D3DA-4ECD-97DC-0351BF746B24}"/>
    <cellStyle name="Normal 4 4 2 4 3 2 2 3" xfId="16168" xr:uid="{7439898F-6C69-4504-9C4D-9D1718BECC3D}"/>
    <cellStyle name="Normal 4 4 2 4 3 2 2 4" xfId="33025" xr:uid="{305EA971-3838-4DEE-A617-C16463912495}"/>
    <cellStyle name="Normal 4 4 2 4 3 2 3" xfId="20379" xr:uid="{034A34DF-418F-4284-9AB0-3095CFFB8EF0}"/>
    <cellStyle name="Normal 4 4 2 4 3 2 4" xfId="11950" xr:uid="{7A5AB0B8-2BE6-4E14-AE61-93C9D370EC46}"/>
    <cellStyle name="Normal 4 4 2 4 3 2 5" xfId="28808" xr:uid="{00CBB10D-A575-4824-BE24-2D7D1D78B090}"/>
    <cellStyle name="Normal 4 4 2 4 3 3" xfId="5588" xr:uid="{00000000-0005-0000-0000-000046150000}"/>
    <cellStyle name="Normal 4 4 2 4 3 3 2" xfId="22452" xr:uid="{641D5FA5-B84F-4AFC-A522-DC638FFBC756}"/>
    <cellStyle name="Normal 4 4 2 4 3 3 3" xfId="14023" xr:uid="{BF30E721-1D80-4D0B-AC04-9A3EFF8DF47E}"/>
    <cellStyle name="Normal 4 4 2 4 3 3 4" xfId="30880" xr:uid="{1E6B18E4-D531-4FF5-AD20-88DBFBD46E1F}"/>
    <cellStyle name="Normal 4 4 2 4 3 4" xfId="18234" xr:uid="{01F7C51B-CB7D-48E6-BF47-2D6549A661A8}"/>
    <cellStyle name="Normal 4 4 2 4 3 5" xfId="9805" xr:uid="{CF9164CC-E970-4322-8E09-E90996B9A20C}"/>
    <cellStyle name="Normal 4 4 2 4 3 6" xfId="26663" xr:uid="{16733404-C3BD-4503-AD1D-5E0797E8376E}"/>
    <cellStyle name="Normal 4 4 2 4 4" xfId="1693" xr:uid="{00000000-0005-0000-0000-000047150000}"/>
    <cellStyle name="Normal 4 4 2 4 4 2" xfId="3923" xr:uid="{00000000-0005-0000-0000-000048150000}"/>
    <cellStyle name="Normal 4 4 2 4 4 2 2" xfId="8146" xr:uid="{00000000-0005-0000-0000-000049150000}"/>
    <cellStyle name="Normal 4 4 2 4 4 2 2 2" xfId="25010" xr:uid="{F2648AD4-5FFC-4259-A47A-011351621D01}"/>
    <cellStyle name="Normal 4 4 2 4 4 2 2 3" xfId="16581" xr:uid="{0BCAD74B-C820-4EFF-B56F-0E8C6104877A}"/>
    <cellStyle name="Normal 4 4 2 4 4 2 2 4" xfId="33438" xr:uid="{A3A65F7A-E3C7-4932-869D-2818DCE04D72}"/>
    <cellStyle name="Normal 4 4 2 4 4 2 3" xfId="20792" xr:uid="{A4445527-0936-4114-AA9B-0CEF169835DB}"/>
    <cellStyle name="Normal 4 4 2 4 4 2 4" xfId="12363" xr:uid="{8399753A-AAA7-4D37-AC30-AC2AAB24DA4A}"/>
    <cellStyle name="Normal 4 4 2 4 4 2 5" xfId="29221" xr:uid="{706461B1-BA8C-436A-9260-E76C1FF328B3}"/>
    <cellStyle name="Normal 4 4 2 4 4 3" xfId="6001" xr:uid="{00000000-0005-0000-0000-00004A150000}"/>
    <cellStyle name="Normal 4 4 2 4 4 3 2" xfId="22865" xr:uid="{04EDBB21-3E59-4176-9EAE-C11152704169}"/>
    <cellStyle name="Normal 4 4 2 4 4 3 3" xfId="14436" xr:uid="{ED954BAB-0308-48C0-AF51-83C74A1ED273}"/>
    <cellStyle name="Normal 4 4 2 4 4 3 4" xfId="31293" xr:uid="{7A30B8E5-20A9-4D20-B77D-1E1C9F9ABA60}"/>
    <cellStyle name="Normal 4 4 2 4 4 4" xfId="18647" xr:uid="{B918BC1B-74D0-4983-81F0-AF70AF23E6EA}"/>
    <cellStyle name="Normal 4 4 2 4 4 5" xfId="10218" xr:uid="{AFDE728F-7B6F-410A-BFCE-16D9CCCE5415}"/>
    <cellStyle name="Normal 4 4 2 4 4 6" xfId="27076" xr:uid="{3AB65967-97EB-47D1-93BA-FABCC3D14F2E}"/>
    <cellStyle name="Normal 4 4 2 4 5" xfId="2107" xr:uid="{00000000-0005-0000-0000-00004B150000}"/>
    <cellStyle name="Normal 4 4 2 4 5 2" xfId="4336" xr:uid="{00000000-0005-0000-0000-00004C150000}"/>
    <cellStyle name="Normal 4 4 2 4 5 2 2" xfId="8559" xr:uid="{00000000-0005-0000-0000-00004D150000}"/>
    <cellStyle name="Normal 4 4 2 4 5 2 2 2" xfId="25423" xr:uid="{A7E5CBC7-FF5E-42E2-955B-37804EEBAAF4}"/>
    <cellStyle name="Normal 4 4 2 4 5 2 2 3" xfId="16994" xr:uid="{41DA4C3E-61D3-4475-912F-34C3BEB1655C}"/>
    <cellStyle name="Normal 4 4 2 4 5 2 2 4" xfId="33851" xr:uid="{40F620B1-045C-454E-904B-FF5CADB80B87}"/>
    <cellStyle name="Normal 4 4 2 4 5 2 3" xfId="21205" xr:uid="{B69527BD-3BF0-4F33-B545-12093F7EC793}"/>
    <cellStyle name="Normal 4 4 2 4 5 2 4" xfId="12776" xr:uid="{90D8123B-09C4-4048-8726-88DBB628FB02}"/>
    <cellStyle name="Normal 4 4 2 4 5 2 5" xfId="29634" xr:uid="{14338EAB-3283-40C5-9501-4BAF1ED9BBCA}"/>
    <cellStyle name="Normal 4 4 2 4 5 3" xfId="6414" xr:uid="{00000000-0005-0000-0000-00004E150000}"/>
    <cellStyle name="Normal 4 4 2 4 5 3 2" xfId="23278" xr:uid="{E630883A-639B-4CF6-81B8-7CBC24A86E96}"/>
    <cellStyle name="Normal 4 4 2 4 5 3 3" xfId="14849" xr:uid="{E757BBF3-FA86-4F7D-9CEA-4F35D79EF0BD}"/>
    <cellStyle name="Normal 4 4 2 4 5 3 4" xfId="31706" xr:uid="{2B717B32-4339-4FE3-8B02-5DB15C3ABFCF}"/>
    <cellStyle name="Normal 4 4 2 4 5 4" xfId="19060" xr:uid="{8A4D2BED-8BBD-49DC-B67E-BCAD5AC98E79}"/>
    <cellStyle name="Normal 4 4 2 4 5 5" xfId="10631" xr:uid="{C8C4820F-CA12-4A59-A93E-9D4AADB3E8F9}"/>
    <cellStyle name="Normal 4 4 2 4 5 6" xfId="27489" xr:uid="{741614C4-D99B-4602-8E18-F0C5F8A0696B}"/>
    <cellStyle name="Normal 4 4 2 4 6" xfId="2543" xr:uid="{00000000-0005-0000-0000-00004F150000}"/>
    <cellStyle name="Normal 4 4 2 4 6 2" xfId="6827" xr:uid="{00000000-0005-0000-0000-000050150000}"/>
    <cellStyle name="Normal 4 4 2 4 6 2 2" xfId="23691" xr:uid="{640A3174-E6EB-45AB-8A61-789DABCAAE3A}"/>
    <cellStyle name="Normal 4 4 2 4 6 2 3" xfId="15262" xr:uid="{12569D47-FEEF-4492-8146-B7FEC4BB04FF}"/>
    <cellStyle name="Normal 4 4 2 4 6 2 4" xfId="32119" xr:uid="{E4E00933-78A1-4B00-BFE4-696ACEA61338}"/>
    <cellStyle name="Normal 4 4 2 4 6 3" xfId="19473" xr:uid="{128C91C7-AE5D-4A3D-9E02-DC2ACCF0352B}"/>
    <cellStyle name="Normal 4 4 2 4 6 4" xfId="11044" xr:uid="{98C6C5DC-EFDD-4929-9938-6B549DB98F1E}"/>
    <cellStyle name="Normal 4 4 2 4 6 5" xfId="27902" xr:uid="{F30A74A6-3CCA-4770-9BC4-3CFE6624388C}"/>
    <cellStyle name="Normal 4 4 2 4 7" xfId="4762" xr:uid="{00000000-0005-0000-0000-000051150000}"/>
    <cellStyle name="Normal 4 4 2 4 7 2" xfId="21626" xr:uid="{CFA81853-C357-44C2-B17F-E0B56B2A7C8C}"/>
    <cellStyle name="Normal 4 4 2 4 7 3" xfId="13197" xr:uid="{EB469BD5-51FA-4F27-BA05-EE07C431F5F4}"/>
    <cellStyle name="Normal 4 4 2 4 7 4" xfId="30054" xr:uid="{900529F3-2D01-4CC0-9D7F-32EFE038AAC0}"/>
    <cellStyle name="Normal 4 4 2 4 8" xfId="17408" xr:uid="{39CAF49B-AE7A-4229-BA50-FC5FAA2B4A93}"/>
    <cellStyle name="Normal 4 4 2 4 9" xfId="8979" xr:uid="{9DC21F1F-B5CF-4C35-AA7F-AF02614CE0F2}"/>
    <cellStyle name="Normal 4 4 2 5" xfId="855" xr:uid="{00000000-0005-0000-0000-000052150000}"/>
    <cellStyle name="Normal 4 4 2 5 2" xfId="3090" xr:uid="{00000000-0005-0000-0000-000053150000}"/>
    <cellStyle name="Normal 4 4 2 5 2 2" xfId="7313" xr:uid="{00000000-0005-0000-0000-000054150000}"/>
    <cellStyle name="Normal 4 4 2 5 2 2 2" xfId="24177" xr:uid="{4DC93D8E-473F-464E-B266-3D1A496C5A8B}"/>
    <cellStyle name="Normal 4 4 2 5 2 2 3" xfId="15748" xr:uid="{8D9FFCDD-7AC1-4417-BDDE-919598E21AB6}"/>
    <cellStyle name="Normal 4 4 2 5 2 2 4" xfId="32605" xr:uid="{FF38E1BB-C2F9-4DF6-BBB8-14A4BB92E628}"/>
    <cellStyle name="Normal 4 4 2 5 2 3" xfId="19959" xr:uid="{7262A8AA-75D7-4805-80DA-90AD16D287E7}"/>
    <cellStyle name="Normal 4 4 2 5 2 4" xfId="11530" xr:uid="{5F5CB20D-9F64-4747-A630-148510871BE5}"/>
    <cellStyle name="Normal 4 4 2 5 2 5" xfId="28388" xr:uid="{F06A04BB-7C71-4DCD-8242-2FDABB8687D4}"/>
    <cellStyle name="Normal 4 4 2 5 3" xfId="5168" xr:uid="{00000000-0005-0000-0000-000055150000}"/>
    <cellStyle name="Normal 4 4 2 5 3 2" xfId="22032" xr:uid="{D8AF45F7-5319-4190-A2D7-BAE9D7B0B4BA}"/>
    <cellStyle name="Normal 4 4 2 5 3 3" xfId="13603" xr:uid="{260D4AE8-64EE-427B-B004-0AC7C3D17E6F}"/>
    <cellStyle name="Normal 4 4 2 5 3 4" xfId="30460" xr:uid="{2BB750B8-4774-41A3-9502-C2C2C1DD4549}"/>
    <cellStyle name="Normal 4 4 2 5 4" xfId="17814" xr:uid="{C46D67D7-9CC8-4DC3-A14C-F3343CC42260}"/>
    <cellStyle name="Normal 4 4 2 5 5" xfId="9385" xr:uid="{16EDCB8A-726D-4DAD-8522-2D58F95E5664}"/>
    <cellStyle name="Normal 4 4 2 5 6" xfId="26243" xr:uid="{B73DEA8C-CAE9-4673-B882-2638160359B7}"/>
    <cellStyle name="Normal 4 4 2 6" xfId="1273" xr:uid="{00000000-0005-0000-0000-000056150000}"/>
    <cellStyle name="Normal 4 4 2 6 2" xfId="3503" xr:uid="{00000000-0005-0000-0000-000057150000}"/>
    <cellStyle name="Normal 4 4 2 6 2 2" xfId="7726" xr:uid="{00000000-0005-0000-0000-000058150000}"/>
    <cellStyle name="Normal 4 4 2 6 2 2 2" xfId="24590" xr:uid="{A50FC620-A9B2-4CBC-9D77-E0F60BA64D0D}"/>
    <cellStyle name="Normal 4 4 2 6 2 2 3" xfId="16161" xr:uid="{C798D80A-B67B-4975-A496-AA2E0A72A9F3}"/>
    <cellStyle name="Normal 4 4 2 6 2 2 4" xfId="33018" xr:uid="{D661476D-98CE-4433-B6C1-AE8540AADA41}"/>
    <cellStyle name="Normal 4 4 2 6 2 3" xfId="20372" xr:uid="{3BDF95BA-50CF-4AB8-A7D3-9EEEA92BBCA7}"/>
    <cellStyle name="Normal 4 4 2 6 2 4" xfId="11943" xr:uid="{32E22E69-517C-45C9-A4DD-89DAE74B72CE}"/>
    <cellStyle name="Normal 4 4 2 6 2 5" xfId="28801" xr:uid="{6F59F2F1-D09E-4E46-AD8A-70B0250C8194}"/>
    <cellStyle name="Normal 4 4 2 6 3" xfId="5581" xr:uid="{00000000-0005-0000-0000-000059150000}"/>
    <cellStyle name="Normal 4 4 2 6 3 2" xfId="22445" xr:uid="{377C9595-448A-419F-AF50-C89625A59692}"/>
    <cellStyle name="Normal 4 4 2 6 3 3" xfId="14016" xr:uid="{B8501969-7E22-40AE-BFD1-981C92702494}"/>
    <cellStyle name="Normal 4 4 2 6 3 4" xfId="30873" xr:uid="{D425C47E-17F6-4228-A46C-9343A8EDAC30}"/>
    <cellStyle name="Normal 4 4 2 6 4" xfId="18227" xr:uid="{B7358675-15CF-4CE7-B66B-1FB38CE46C5F}"/>
    <cellStyle name="Normal 4 4 2 6 5" xfId="9798" xr:uid="{65DD96FC-287E-4C30-9EE8-E1A97EDACD77}"/>
    <cellStyle name="Normal 4 4 2 6 6" xfId="26656" xr:uid="{D0F422F4-271D-40D6-8876-20EDDA9187DA}"/>
    <cellStyle name="Normal 4 4 2 7" xfId="1686" xr:uid="{00000000-0005-0000-0000-00005A150000}"/>
    <cellStyle name="Normal 4 4 2 7 2" xfId="3916" xr:uid="{00000000-0005-0000-0000-00005B150000}"/>
    <cellStyle name="Normal 4 4 2 7 2 2" xfId="8139" xr:uid="{00000000-0005-0000-0000-00005C150000}"/>
    <cellStyle name="Normal 4 4 2 7 2 2 2" xfId="25003" xr:uid="{1E367826-BF95-4FDD-B8DB-E5168BE7CF0B}"/>
    <cellStyle name="Normal 4 4 2 7 2 2 3" xfId="16574" xr:uid="{CD31CF4E-B5FA-40EF-AB3D-6D0B8CB07FAE}"/>
    <cellStyle name="Normal 4 4 2 7 2 2 4" xfId="33431" xr:uid="{C9ABE4E7-3AFA-48B2-A610-C2744BA7C060}"/>
    <cellStyle name="Normal 4 4 2 7 2 3" xfId="20785" xr:uid="{FF793608-BE85-4C46-9859-190C746E51A3}"/>
    <cellStyle name="Normal 4 4 2 7 2 4" xfId="12356" xr:uid="{5ECD456A-1337-4F64-B36C-55A0BD21F15D}"/>
    <cellStyle name="Normal 4 4 2 7 2 5" xfId="29214" xr:uid="{DC3B5503-8C9B-416F-8494-25F43DFB6D10}"/>
    <cellStyle name="Normal 4 4 2 7 3" xfId="5994" xr:uid="{00000000-0005-0000-0000-00005D150000}"/>
    <cellStyle name="Normal 4 4 2 7 3 2" xfId="22858" xr:uid="{CF400557-2A3E-426B-A33D-F826E98614F9}"/>
    <cellStyle name="Normal 4 4 2 7 3 3" xfId="14429" xr:uid="{30078C9B-67E6-45D6-8916-0C6911287CAF}"/>
    <cellStyle name="Normal 4 4 2 7 3 4" xfId="31286" xr:uid="{295DCC5F-2BD8-4FAC-9699-FD5D10ACEFEC}"/>
    <cellStyle name="Normal 4 4 2 7 4" xfId="18640" xr:uid="{350F6826-3E7C-4FA6-A5E1-179C8199BC1C}"/>
    <cellStyle name="Normal 4 4 2 7 5" xfId="10211" xr:uid="{7DB2F440-2270-409A-80E2-E083C0DAE0B5}"/>
    <cellStyle name="Normal 4 4 2 7 6" xfId="27069" xr:uid="{EA30F918-0067-490F-805A-F8C6250C79CB}"/>
    <cellStyle name="Normal 4 4 2 8" xfId="2100" xr:uid="{00000000-0005-0000-0000-00005E150000}"/>
    <cellStyle name="Normal 4 4 2 8 2" xfId="4329" xr:uid="{00000000-0005-0000-0000-00005F150000}"/>
    <cellStyle name="Normal 4 4 2 8 2 2" xfId="8552" xr:uid="{00000000-0005-0000-0000-000060150000}"/>
    <cellStyle name="Normal 4 4 2 8 2 2 2" xfId="25416" xr:uid="{D9EE6B7A-7236-4834-8F8A-942C23CFF80A}"/>
    <cellStyle name="Normal 4 4 2 8 2 2 3" xfId="16987" xr:uid="{36615659-3BC3-4F30-839B-1E6CA414EDA7}"/>
    <cellStyle name="Normal 4 4 2 8 2 2 4" xfId="33844" xr:uid="{18DA5628-4775-42A0-BD0D-BC5A16F9B786}"/>
    <cellStyle name="Normal 4 4 2 8 2 3" xfId="21198" xr:uid="{BFAEDB90-4F72-4356-8B0B-56E60550A4DD}"/>
    <cellStyle name="Normal 4 4 2 8 2 4" xfId="12769" xr:uid="{6A9B28CD-43FF-4ADB-80D7-446D6A46E611}"/>
    <cellStyle name="Normal 4 4 2 8 2 5" xfId="29627" xr:uid="{E8B4EBC8-2F89-440A-A280-A012B0959B11}"/>
    <cellStyle name="Normal 4 4 2 8 3" xfId="6407" xr:uid="{00000000-0005-0000-0000-000061150000}"/>
    <cellStyle name="Normal 4 4 2 8 3 2" xfId="23271" xr:uid="{DADD4950-5BB7-4727-A02E-09B159FB8D77}"/>
    <cellStyle name="Normal 4 4 2 8 3 3" xfId="14842" xr:uid="{A7662EE8-0ADB-4CAF-ACB7-62E839858207}"/>
    <cellStyle name="Normal 4 4 2 8 3 4" xfId="31699" xr:uid="{0CDE1323-4262-44DD-87B0-DBA0E143B4DE}"/>
    <cellStyle name="Normal 4 4 2 8 4" xfId="19053" xr:uid="{1AEDFE24-A501-41AC-B3F5-350E292C00CC}"/>
    <cellStyle name="Normal 4 4 2 8 5" xfId="10624" xr:uid="{409F076F-2112-47A7-B55C-1608535C7EB8}"/>
    <cellStyle name="Normal 4 4 2 8 6" xfId="27482" xr:uid="{6BD39D5C-E059-4E4F-9863-65FCAACFD926}"/>
    <cellStyle name="Normal 4 4 2 9" xfId="2536" xr:uid="{00000000-0005-0000-0000-000062150000}"/>
    <cellStyle name="Normal 4 4 2 9 2" xfId="6820" xr:uid="{00000000-0005-0000-0000-000063150000}"/>
    <cellStyle name="Normal 4 4 2 9 2 2" xfId="23684" xr:uid="{6C5422A5-ED26-42C1-A32F-3AC031FB0E5C}"/>
    <cellStyle name="Normal 4 4 2 9 2 3" xfId="15255" xr:uid="{76FF647E-6F11-4B43-AFEE-037712E658A9}"/>
    <cellStyle name="Normal 4 4 2 9 2 4" xfId="32112" xr:uid="{9DC15356-038C-4181-9715-28F7130B49D0}"/>
    <cellStyle name="Normal 4 4 2 9 3" xfId="19466" xr:uid="{7F68D906-23D2-4D70-B514-CAE403591E32}"/>
    <cellStyle name="Normal 4 4 2 9 4" xfId="11037" xr:uid="{F7EB67AF-D47E-4D12-B1AD-950D61B5FFB8}"/>
    <cellStyle name="Normal 4 4 2 9 5" xfId="27895" xr:uid="{158FFCE1-1116-41E2-B832-1009483B5EA5}"/>
    <cellStyle name="Normal 4 4 3" xfId="387" xr:uid="{00000000-0005-0000-0000-000064150000}"/>
    <cellStyle name="Normal 4 4 3 10" xfId="17409" xr:uid="{33FC152B-37A8-49F2-8011-0F780EA12328}"/>
    <cellStyle name="Normal 4 4 3 11" xfId="8980" xr:uid="{1EF41FB6-6FA2-4784-9996-8996709F59C7}"/>
    <cellStyle name="Normal 4 4 3 12" xfId="25838" xr:uid="{90B63B14-7EFB-495A-BB4F-6F7C71440DE4}"/>
    <cellStyle name="Normal 4 4 3 2" xfId="388" xr:uid="{00000000-0005-0000-0000-000065150000}"/>
    <cellStyle name="Normal 4 4 3 2 10" xfId="8981" xr:uid="{C8EA81EB-017E-4C85-8705-8989266F0FC7}"/>
    <cellStyle name="Normal 4 4 3 2 11" xfId="25839" xr:uid="{F893934E-A199-4376-93BB-BE2B706E3299}"/>
    <cellStyle name="Normal 4 4 3 2 2" xfId="389" xr:uid="{00000000-0005-0000-0000-000066150000}"/>
    <cellStyle name="Normal 4 4 3 2 2 10" xfId="25840" xr:uid="{A2F4F983-6087-4935-85F1-625F6FEBDA48}"/>
    <cellStyle name="Normal 4 4 3 2 2 2" xfId="865" xr:uid="{00000000-0005-0000-0000-000067150000}"/>
    <cellStyle name="Normal 4 4 3 2 2 2 2" xfId="3100" xr:uid="{00000000-0005-0000-0000-000068150000}"/>
    <cellStyle name="Normal 4 4 3 2 2 2 2 2" xfId="7323" xr:uid="{00000000-0005-0000-0000-000069150000}"/>
    <cellStyle name="Normal 4 4 3 2 2 2 2 2 2" xfId="24187" xr:uid="{EC34958D-369F-47EF-AC02-E94706567637}"/>
    <cellStyle name="Normal 4 4 3 2 2 2 2 2 3" xfId="15758" xr:uid="{4814E03A-5957-4647-8BB3-B7729B149A23}"/>
    <cellStyle name="Normal 4 4 3 2 2 2 2 2 4" xfId="32615" xr:uid="{3BD28561-B854-4A38-8F6F-AFE8487CF5A7}"/>
    <cellStyle name="Normal 4 4 3 2 2 2 2 3" xfId="19969" xr:uid="{3EC58644-E47A-4B90-A743-0EDD9EECBEA2}"/>
    <cellStyle name="Normal 4 4 3 2 2 2 2 4" xfId="11540" xr:uid="{352907BC-F1EE-471D-869E-02F39C95D208}"/>
    <cellStyle name="Normal 4 4 3 2 2 2 2 5" xfId="28398" xr:uid="{738E6048-39D1-4501-BF98-C869C93E7F9C}"/>
    <cellStyle name="Normal 4 4 3 2 2 2 3" xfId="5178" xr:uid="{00000000-0005-0000-0000-00006A150000}"/>
    <cellStyle name="Normal 4 4 3 2 2 2 3 2" xfId="22042" xr:uid="{993FA074-0C78-41AB-B80A-6F6E049DBFE0}"/>
    <cellStyle name="Normal 4 4 3 2 2 2 3 3" xfId="13613" xr:uid="{7B186813-F693-4D3D-98BD-FD4D06DAC930}"/>
    <cellStyle name="Normal 4 4 3 2 2 2 3 4" xfId="30470" xr:uid="{7BAD82B7-5067-4186-B7D0-48E0D9D32ACC}"/>
    <cellStyle name="Normal 4 4 3 2 2 2 4" xfId="17824" xr:uid="{1E27F6C0-E728-458E-8EEE-8147011ADACB}"/>
    <cellStyle name="Normal 4 4 3 2 2 2 5" xfId="9395" xr:uid="{AAAB5D8C-3701-47FB-9A73-ACDACDAF91DB}"/>
    <cellStyle name="Normal 4 4 3 2 2 2 6" xfId="26253" xr:uid="{461A38EB-2E5B-462B-B23A-23024CEA2E78}"/>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2 2 2" xfId="24600" xr:uid="{CD77E773-7F6F-460D-AF48-E56591A41175}"/>
    <cellStyle name="Normal 4 4 3 2 2 3 2 2 3" xfId="16171" xr:uid="{5A4DE1C1-7564-4678-8831-71590B87C465}"/>
    <cellStyle name="Normal 4 4 3 2 2 3 2 2 4" xfId="33028" xr:uid="{BBAE8095-F9C0-4D0F-A1E2-F4E67614C421}"/>
    <cellStyle name="Normal 4 4 3 2 2 3 2 3" xfId="20382" xr:uid="{EBD8C2A7-3857-4F6D-8107-43CAE382C362}"/>
    <cellStyle name="Normal 4 4 3 2 2 3 2 4" xfId="11953" xr:uid="{25BEC15D-9BD0-4C97-93C5-96270AB2720C}"/>
    <cellStyle name="Normal 4 4 3 2 2 3 2 5" xfId="28811" xr:uid="{AEAF6CB9-4D31-4C35-AA36-C239B2AEEC56}"/>
    <cellStyle name="Normal 4 4 3 2 2 3 3" xfId="5591" xr:uid="{00000000-0005-0000-0000-00006E150000}"/>
    <cellStyle name="Normal 4 4 3 2 2 3 3 2" xfId="22455" xr:uid="{FA1AE86C-7155-4100-9915-3CA39E7898EB}"/>
    <cellStyle name="Normal 4 4 3 2 2 3 3 3" xfId="14026" xr:uid="{FCF3045A-32E2-4D72-9ACC-B90BBD37D6B1}"/>
    <cellStyle name="Normal 4 4 3 2 2 3 3 4" xfId="30883" xr:uid="{77F4EA9F-E5ED-4867-B2FB-0976192C485A}"/>
    <cellStyle name="Normal 4 4 3 2 2 3 4" xfId="18237" xr:uid="{065B88D7-2B96-4123-9328-8DEC6A3CA847}"/>
    <cellStyle name="Normal 4 4 3 2 2 3 5" xfId="9808" xr:uid="{C487F3E0-A99C-42BC-9726-F90065A0B125}"/>
    <cellStyle name="Normal 4 4 3 2 2 3 6" xfId="26666" xr:uid="{A394B834-9AD5-469F-B0C9-B38D82BBCDC8}"/>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2 2 2" xfId="25013" xr:uid="{AB145F0B-5782-4CE6-97D6-2A45DABAD9F3}"/>
    <cellStyle name="Normal 4 4 3 2 2 4 2 2 3" xfId="16584" xr:uid="{E4FBD7CD-E614-43C6-B3AE-3D127D3AD347}"/>
    <cellStyle name="Normal 4 4 3 2 2 4 2 2 4" xfId="33441" xr:uid="{582D35F5-00C7-4D87-8357-FE302D09EE5E}"/>
    <cellStyle name="Normal 4 4 3 2 2 4 2 3" xfId="20795" xr:uid="{9D562E46-F942-407A-B3C1-AD48FB5049E3}"/>
    <cellStyle name="Normal 4 4 3 2 2 4 2 4" xfId="12366" xr:uid="{D4E57EF9-35D4-4195-B389-D78E68C5C7DC}"/>
    <cellStyle name="Normal 4 4 3 2 2 4 2 5" xfId="29224" xr:uid="{3EECECA1-CCAB-401B-BD61-A52D94D0F31B}"/>
    <cellStyle name="Normal 4 4 3 2 2 4 3" xfId="6004" xr:uid="{00000000-0005-0000-0000-000072150000}"/>
    <cellStyle name="Normal 4 4 3 2 2 4 3 2" xfId="22868" xr:uid="{FBBC2CE9-39D5-4638-8697-AA9412477778}"/>
    <cellStyle name="Normal 4 4 3 2 2 4 3 3" xfId="14439" xr:uid="{5316954E-8615-4542-805D-55FC915EFEFF}"/>
    <cellStyle name="Normal 4 4 3 2 2 4 3 4" xfId="31296" xr:uid="{B837AC39-E7BB-45CD-86FF-DE8A798191D4}"/>
    <cellStyle name="Normal 4 4 3 2 2 4 4" xfId="18650" xr:uid="{823463B8-AD0D-498C-8FDD-42ADE531309C}"/>
    <cellStyle name="Normal 4 4 3 2 2 4 5" xfId="10221" xr:uid="{3964361A-1E4D-480B-86FE-9C40840BA607}"/>
    <cellStyle name="Normal 4 4 3 2 2 4 6" xfId="27079" xr:uid="{B5B8F279-8E53-4D6D-94B9-90C777C03DA2}"/>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2 2 2" xfId="25426" xr:uid="{486652F3-7F0A-41EB-A331-4B6195E988DA}"/>
    <cellStyle name="Normal 4 4 3 2 2 5 2 2 3" xfId="16997" xr:uid="{B4F43284-5067-4E36-93D3-2E394F1641ED}"/>
    <cellStyle name="Normal 4 4 3 2 2 5 2 2 4" xfId="33854" xr:uid="{78471EFA-8978-453B-8232-D55B5FCCD224}"/>
    <cellStyle name="Normal 4 4 3 2 2 5 2 3" xfId="21208" xr:uid="{2C7FCBB5-55DB-457A-93C2-E1AB6C01F038}"/>
    <cellStyle name="Normal 4 4 3 2 2 5 2 4" xfId="12779" xr:uid="{ED4DE022-0848-432F-AD65-A9099140F7D3}"/>
    <cellStyle name="Normal 4 4 3 2 2 5 2 5" xfId="29637" xr:uid="{C01F2B1A-8CE4-463B-B07F-FE87A0D68095}"/>
    <cellStyle name="Normal 4 4 3 2 2 5 3" xfId="6417" xr:uid="{00000000-0005-0000-0000-000076150000}"/>
    <cellStyle name="Normal 4 4 3 2 2 5 3 2" xfId="23281" xr:uid="{A32F6B3F-1829-44AB-87C5-A50F9B519E9F}"/>
    <cellStyle name="Normal 4 4 3 2 2 5 3 3" xfId="14852" xr:uid="{114E2A94-D840-4E6E-97A4-1C75FF98E82C}"/>
    <cellStyle name="Normal 4 4 3 2 2 5 3 4" xfId="31709" xr:uid="{88564018-D342-4A55-BBB8-6D8D660A4FE7}"/>
    <cellStyle name="Normal 4 4 3 2 2 5 4" xfId="19063" xr:uid="{98AFF4F1-24A4-4F8D-B43A-B4C42C1E6DEC}"/>
    <cellStyle name="Normal 4 4 3 2 2 5 5" xfId="10634" xr:uid="{8D384B15-A322-46E9-8071-5B64E4A55FA9}"/>
    <cellStyle name="Normal 4 4 3 2 2 5 6" xfId="27492" xr:uid="{732CEA0D-77D3-443F-BE1F-C0114FA9270F}"/>
    <cellStyle name="Normal 4 4 3 2 2 6" xfId="2546" xr:uid="{00000000-0005-0000-0000-000077150000}"/>
    <cellStyle name="Normal 4 4 3 2 2 6 2" xfId="6830" xr:uid="{00000000-0005-0000-0000-000078150000}"/>
    <cellStyle name="Normal 4 4 3 2 2 6 2 2" xfId="23694" xr:uid="{6AE9EFD1-F7CD-4677-9377-AA8D9FB38C30}"/>
    <cellStyle name="Normal 4 4 3 2 2 6 2 3" xfId="15265" xr:uid="{24E3A8BD-3801-4775-9497-61F42B238E3C}"/>
    <cellStyle name="Normal 4 4 3 2 2 6 2 4" xfId="32122" xr:uid="{F524E23F-031B-4D38-93F3-7F4AC7A8B57D}"/>
    <cellStyle name="Normal 4 4 3 2 2 6 3" xfId="19476" xr:uid="{7CA2646A-4A55-423C-96E0-0D4B1C07FB6E}"/>
    <cellStyle name="Normal 4 4 3 2 2 6 4" xfId="11047" xr:uid="{14511A74-2B85-4616-A5AF-CDAFEAE4C9B8}"/>
    <cellStyle name="Normal 4 4 3 2 2 6 5" xfId="27905" xr:uid="{C058F27C-48AA-4143-BFB7-10AEC30EE5FC}"/>
    <cellStyle name="Normal 4 4 3 2 2 7" xfId="4765" xr:uid="{00000000-0005-0000-0000-000079150000}"/>
    <cellStyle name="Normal 4 4 3 2 2 7 2" xfId="21629" xr:uid="{4C8CF2F2-F4A8-4156-9328-4F218BA04CCB}"/>
    <cellStyle name="Normal 4 4 3 2 2 7 3" xfId="13200" xr:uid="{F9174680-670E-4741-95CB-0B3622CD1091}"/>
    <cellStyle name="Normal 4 4 3 2 2 7 4" xfId="30057" xr:uid="{1F0D8925-F24E-44B7-91DB-452967EA1134}"/>
    <cellStyle name="Normal 4 4 3 2 2 8" xfId="17411" xr:uid="{9B0061EA-286F-4B86-BC3A-C6FBC730B147}"/>
    <cellStyle name="Normal 4 4 3 2 2 9" xfId="8982" xr:uid="{C091E76F-4924-4D8C-81A2-E76BFA47F61C}"/>
    <cellStyle name="Normal 4 4 3 2 3" xfId="864" xr:uid="{00000000-0005-0000-0000-00007A150000}"/>
    <cellStyle name="Normal 4 4 3 2 3 2" xfId="3099" xr:uid="{00000000-0005-0000-0000-00007B150000}"/>
    <cellStyle name="Normal 4 4 3 2 3 2 2" xfId="7322" xr:uid="{00000000-0005-0000-0000-00007C150000}"/>
    <cellStyle name="Normal 4 4 3 2 3 2 2 2" xfId="24186" xr:uid="{B2E83402-4676-4D58-8765-A7DFA4154AEB}"/>
    <cellStyle name="Normal 4 4 3 2 3 2 2 3" xfId="15757" xr:uid="{DAEEDCB7-96E9-4BEF-BD88-BC9CBF39FEEE}"/>
    <cellStyle name="Normal 4 4 3 2 3 2 2 4" xfId="32614" xr:uid="{F892FF7D-89D5-4777-A2B1-FD49CFD4C2BD}"/>
    <cellStyle name="Normal 4 4 3 2 3 2 3" xfId="19968" xr:uid="{98FE9BBE-9689-491A-811D-1C3121B4B486}"/>
    <cellStyle name="Normal 4 4 3 2 3 2 4" xfId="11539" xr:uid="{C58532C4-4CA9-46FF-8FA9-0E524E6C8AEC}"/>
    <cellStyle name="Normal 4 4 3 2 3 2 5" xfId="28397" xr:uid="{3AE8ADB5-45BC-4580-BA4A-3DFE601EF7A2}"/>
    <cellStyle name="Normal 4 4 3 2 3 3" xfId="5177" xr:uid="{00000000-0005-0000-0000-00007D150000}"/>
    <cellStyle name="Normal 4 4 3 2 3 3 2" xfId="22041" xr:uid="{5B90D0BD-4D69-4858-BD68-A61A736692D5}"/>
    <cellStyle name="Normal 4 4 3 2 3 3 3" xfId="13612" xr:uid="{307855B5-AC9C-4B1A-9B1F-554580644158}"/>
    <cellStyle name="Normal 4 4 3 2 3 3 4" xfId="30469" xr:uid="{EEC51610-B6F6-476D-B3B1-02D8CDA7A132}"/>
    <cellStyle name="Normal 4 4 3 2 3 4" xfId="17823" xr:uid="{FBA63CE9-D62C-41A5-AC04-1B35DA13023C}"/>
    <cellStyle name="Normal 4 4 3 2 3 5" xfId="9394" xr:uid="{C3A60AB3-5130-4858-9DAE-E97FC6C3C532}"/>
    <cellStyle name="Normal 4 4 3 2 3 6" xfId="26252" xr:uid="{779C1261-0CF1-4868-A592-44073E255DE3}"/>
    <cellStyle name="Normal 4 4 3 2 4" xfId="1282" xr:uid="{00000000-0005-0000-0000-00007E150000}"/>
    <cellStyle name="Normal 4 4 3 2 4 2" xfId="3512" xr:uid="{00000000-0005-0000-0000-00007F150000}"/>
    <cellStyle name="Normal 4 4 3 2 4 2 2" xfId="7735" xr:uid="{00000000-0005-0000-0000-000080150000}"/>
    <cellStyle name="Normal 4 4 3 2 4 2 2 2" xfId="24599" xr:uid="{86FEAFB7-4713-4CEE-8CC3-6BE12FCAFDFF}"/>
    <cellStyle name="Normal 4 4 3 2 4 2 2 3" xfId="16170" xr:uid="{42DA19D1-451E-484E-B5D9-7CFFEB658B51}"/>
    <cellStyle name="Normal 4 4 3 2 4 2 2 4" xfId="33027" xr:uid="{F9243822-5B75-40B0-8691-484E24D3949B}"/>
    <cellStyle name="Normal 4 4 3 2 4 2 3" xfId="20381" xr:uid="{3E31F19C-D3B6-44D3-90F6-FF3DE552C51B}"/>
    <cellStyle name="Normal 4 4 3 2 4 2 4" xfId="11952" xr:uid="{61907C53-944D-4214-A544-21BAEDB5B316}"/>
    <cellStyle name="Normal 4 4 3 2 4 2 5" xfId="28810" xr:uid="{1753A679-A403-4F02-B520-A48195303475}"/>
    <cellStyle name="Normal 4 4 3 2 4 3" xfId="5590" xr:uid="{00000000-0005-0000-0000-000081150000}"/>
    <cellStyle name="Normal 4 4 3 2 4 3 2" xfId="22454" xr:uid="{159A9316-062A-4DAF-8FF3-4B125D548FD3}"/>
    <cellStyle name="Normal 4 4 3 2 4 3 3" xfId="14025" xr:uid="{501D5E7A-90F4-4776-94E3-A5F231D33C33}"/>
    <cellStyle name="Normal 4 4 3 2 4 3 4" xfId="30882" xr:uid="{D5A43F44-DB49-4E51-A5DE-49357BB7F850}"/>
    <cellStyle name="Normal 4 4 3 2 4 4" xfId="18236" xr:uid="{89ABE33B-F21A-4FC4-B83A-2CB93ADF002A}"/>
    <cellStyle name="Normal 4 4 3 2 4 5" xfId="9807" xr:uid="{FD7F197F-05E4-4840-8FAC-A59E88886199}"/>
    <cellStyle name="Normal 4 4 3 2 4 6" xfId="26665" xr:uid="{9EFB3A72-3559-4E9C-B56B-78EE16B199B6}"/>
    <cellStyle name="Normal 4 4 3 2 5" xfId="1695" xr:uid="{00000000-0005-0000-0000-000082150000}"/>
    <cellStyle name="Normal 4 4 3 2 5 2" xfId="3925" xr:uid="{00000000-0005-0000-0000-000083150000}"/>
    <cellStyle name="Normal 4 4 3 2 5 2 2" xfId="8148" xr:uid="{00000000-0005-0000-0000-000084150000}"/>
    <cellStyle name="Normal 4 4 3 2 5 2 2 2" xfId="25012" xr:uid="{FF4AD3BE-86B5-402E-8242-E0AC32D2FF26}"/>
    <cellStyle name="Normal 4 4 3 2 5 2 2 3" xfId="16583" xr:uid="{96E93668-F7ED-401E-8AEA-F36A7173B19E}"/>
    <cellStyle name="Normal 4 4 3 2 5 2 2 4" xfId="33440" xr:uid="{0ED89459-CE89-481E-BCED-8B862240681E}"/>
    <cellStyle name="Normal 4 4 3 2 5 2 3" xfId="20794" xr:uid="{0C23B286-28DE-4A5F-8935-E85E7227316B}"/>
    <cellStyle name="Normal 4 4 3 2 5 2 4" xfId="12365" xr:uid="{8F5AD4F1-F994-4EDA-B722-CE04A4E276CA}"/>
    <cellStyle name="Normal 4 4 3 2 5 2 5" xfId="29223" xr:uid="{4605F9D2-2853-451B-801D-4594053EA610}"/>
    <cellStyle name="Normal 4 4 3 2 5 3" xfId="6003" xr:uid="{00000000-0005-0000-0000-000085150000}"/>
    <cellStyle name="Normal 4 4 3 2 5 3 2" xfId="22867" xr:uid="{70B7ADD1-EF80-4CB0-84F3-0C6A19130510}"/>
    <cellStyle name="Normal 4 4 3 2 5 3 3" xfId="14438" xr:uid="{A9E40040-DCC6-483A-BD9E-581C2A800C76}"/>
    <cellStyle name="Normal 4 4 3 2 5 3 4" xfId="31295" xr:uid="{7CE08D72-1BC3-408D-AC40-AE6F208A006C}"/>
    <cellStyle name="Normal 4 4 3 2 5 4" xfId="18649" xr:uid="{5AAE9AF9-3AC2-469D-9A78-F3FF915CA8DC}"/>
    <cellStyle name="Normal 4 4 3 2 5 5" xfId="10220" xr:uid="{BD06B52D-7205-422D-A59A-E3EB29A6CA49}"/>
    <cellStyle name="Normal 4 4 3 2 5 6" xfId="27078" xr:uid="{B926FE58-6C99-4552-8C5C-21D5D17C7893}"/>
    <cellStyle name="Normal 4 4 3 2 6" xfId="2109" xr:uid="{00000000-0005-0000-0000-000086150000}"/>
    <cellStyle name="Normal 4 4 3 2 6 2" xfId="4338" xr:uid="{00000000-0005-0000-0000-000087150000}"/>
    <cellStyle name="Normal 4 4 3 2 6 2 2" xfId="8561" xr:uid="{00000000-0005-0000-0000-000088150000}"/>
    <cellStyle name="Normal 4 4 3 2 6 2 2 2" xfId="25425" xr:uid="{0010B320-C86E-43DC-9B75-954E61193F12}"/>
    <cellStyle name="Normal 4 4 3 2 6 2 2 3" xfId="16996" xr:uid="{9C4A75BB-0655-4063-A6B3-63E30362BCA6}"/>
    <cellStyle name="Normal 4 4 3 2 6 2 2 4" xfId="33853" xr:uid="{DF264923-FA71-4CE0-9300-4954DBC84D11}"/>
    <cellStyle name="Normal 4 4 3 2 6 2 3" xfId="21207" xr:uid="{84DE24DC-A31A-478C-B4B3-FF900492ABEF}"/>
    <cellStyle name="Normal 4 4 3 2 6 2 4" xfId="12778" xr:uid="{D726AFCA-4C78-4436-9FFD-600164D5797D}"/>
    <cellStyle name="Normal 4 4 3 2 6 2 5" xfId="29636" xr:uid="{7D5636E6-63C2-4354-959B-0400406855B3}"/>
    <cellStyle name="Normal 4 4 3 2 6 3" xfId="6416" xr:uid="{00000000-0005-0000-0000-000089150000}"/>
    <cellStyle name="Normal 4 4 3 2 6 3 2" xfId="23280" xr:uid="{9AA66F04-B887-4EE4-A036-F22864B6AAE7}"/>
    <cellStyle name="Normal 4 4 3 2 6 3 3" xfId="14851" xr:uid="{C78F8E86-7BF2-46D8-ADC9-12B4AC3E975E}"/>
    <cellStyle name="Normal 4 4 3 2 6 3 4" xfId="31708" xr:uid="{DB4AFED7-67B1-471A-AC0A-1E60B69EE171}"/>
    <cellStyle name="Normal 4 4 3 2 6 4" xfId="19062" xr:uid="{611FF3BB-4FBA-4BF0-B17B-664237FB1452}"/>
    <cellStyle name="Normal 4 4 3 2 6 5" xfId="10633" xr:uid="{420CFC4B-C2BB-471C-B531-203FA743426D}"/>
    <cellStyle name="Normal 4 4 3 2 6 6" xfId="27491" xr:uid="{81F11D2B-46E7-4EF3-A696-CD25B3CB0646}"/>
    <cellStyle name="Normal 4 4 3 2 7" xfId="2545" xr:uid="{00000000-0005-0000-0000-00008A150000}"/>
    <cellStyle name="Normal 4 4 3 2 7 2" xfId="6829" xr:uid="{00000000-0005-0000-0000-00008B150000}"/>
    <cellStyle name="Normal 4 4 3 2 7 2 2" xfId="23693" xr:uid="{E0FF6FB2-409A-4A81-B033-5A7117BFD04B}"/>
    <cellStyle name="Normal 4 4 3 2 7 2 3" xfId="15264" xr:uid="{F08B7A7D-2CCB-40B0-9195-F81EFB9CE5CD}"/>
    <cellStyle name="Normal 4 4 3 2 7 2 4" xfId="32121" xr:uid="{CC6E10DC-EB78-46D0-A200-804CBC3DEE54}"/>
    <cellStyle name="Normal 4 4 3 2 7 3" xfId="19475" xr:uid="{FB0DF8FE-E164-43AE-A9AA-CF57DF589BC0}"/>
    <cellStyle name="Normal 4 4 3 2 7 4" xfId="11046" xr:uid="{23DB7459-BADA-4F95-B99C-EF7B5D79867F}"/>
    <cellStyle name="Normal 4 4 3 2 7 5" xfId="27904" xr:uid="{A1CF0DC8-F706-4343-9285-658BE17AAE93}"/>
    <cellStyle name="Normal 4 4 3 2 8" xfId="4764" xr:uid="{00000000-0005-0000-0000-00008C150000}"/>
    <cellStyle name="Normal 4 4 3 2 8 2" xfId="21628" xr:uid="{BDAD2299-55B6-4A73-B803-ED7B54797F22}"/>
    <cellStyle name="Normal 4 4 3 2 8 3" xfId="13199" xr:uid="{ED0E6CEF-519D-43B0-92A9-6951D5879B39}"/>
    <cellStyle name="Normal 4 4 3 2 8 4" xfId="30056" xr:uid="{F0D43185-EA41-46E9-BCF4-B1ECC106931D}"/>
    <cellStyle name="Normal 4 4 3 2 9" xfId="17410" xr:uid="{818CB8E9-E2AB-4682-988A-3FD1C969DFF5}"/>
    <cellStyle name="Normal 4 4 3 3" xfId="390" xr:uid="{00000000-0005-0000-0000-00008D150000}"/>
    <cellStyle name="Normal 4 4 3 3 10" xfId="25841" xr:uid="{6F6ACFF7-2116-4E9C-8935-99138F332748}"/>
    <cellStyle name="Normal 4 4 3 3 2" xfId="866" xr:uid="{00000000-0005-0000-0000-00008E150000}"/>
    <cellStyle name="Normal 4 4 3 3 2 2" xfId="3101" xr:uid="{00000000-0005-0000-0000-00008F150000}"/>
    <cellStyle name="Normal 4 4 3 3 2 2 2" xfId="7324" xr:uid="{00000000-0005-0000-0000-000090150000}"/>
    <cellStyle name="Normal 4 4 3 3 2 2 2 2" xfId="24188" xr:uid="{E5035049-FB01-43B9-A16D-6622CA4474D3}"/>
    <cellStyle name="Normal 4 4 3 3 2 2 2 3" xfId="15759" xr:uid="{51FC2346-9462-4FE6-AAD4-58B987E4C7A8}"/>
    <cellStyle name="Normal 4 4 3 3 2 2 2 4" xfId="32616" xr:uid="{468CEE5E-CF01-4D2B-848B-15A61A2F8DC0}"/>
    <cellStyle name="Normal 4 4 3 3 2 2 3" xfId="19970" xr:uid="{F41EBF0E-ECDC-4872-A4D7-A3B3F969DE5F}"/>
    <cellStyle name="Normal 4 4 3 3 2 2 4" xfId="11541" xr:uid="{2478E58B-E94A-4372-91FC-830617E7378F}"/>
    <cellStyle name="Normal 4 4 3 3 2 2 5" xfId="28399" xr:uid="{A72C87E5-8222-48D8-A847-CFA9748EAA9E}"/>
    <cellStyle name="Normal 4 4 3 3 2 3" xfId="5179" xr:uid="{00000000-0005-0000-0000-000091150000}"/>
    <cellStyle name="Normal 4 4 3 3 2 3 2" xfId="22043" xr:uid="{80D22546-C89E-4BB2-9B16-5B6CC6C7A344}"/>
    <cellStyle name="Normal 4 4 3 3 2 3 3" xfId="13614" xr:uid="{47016182-E465-40F0-93B3-BDD49F6C96BB}"/>
    <cellStyle name="Normal 4 4 3 3 2 3 4" xfId="30471" xr:uid="{C6C4C448-2DFF-47F9-AD41-2B4294A1BE85}"/>
    <cellStyle name="Normal 4 4 3 3 2 4" xfId="17825" xr:uid="{75ECB50D-5474-4545-A36F-C3B09EF06F7C}"/>
    <cellStyle name="Normal 4 4 3 3 2 5" xfId="9396" xr:uid="{FF5CFE83-FA03-4A3F-BA6F-D02D775ED2B6}"/>
    <cellStyle name="Normal 4 4 3 3 2 6" xfId="26254" xr:uid="{602954AE-30C0-44F7-9A54-3B4E9BB8EF2B}"/>
    <cellStyle name="Normal 4 4 3 3 3" xfId="1284" xr:uid="{00000000-0005-0000-0000-000092150000}"/>
    <cellStyle name="Normal 4 4 3 3 3 2" xfId="3514" xr:uid="{00000000-0005-0000-0000-000093150000}"/>
    <cellStyle name="Normal 4 4 3 3 3 2 2" xfId="7737" xr:uid="{00000000-0005-0000-0000-000094150000}"/>
    <cellStyle name="Normal 4 4 3 3 3 2 2 2" xfId="24601" xr:uid="{CD9253FA-5DB6-4398-B031-0D1BAF167A5C}"/>
    <cellStyle name="Normal 4 4 3 3 3 2 2 3" xfId="16172" xr:uid="{3402C6B3-602D-4AB4-A62C-7C5ED912EEE5}"/>
    <cellStyle name="Normal 4 4 3 3 3 2 2 4" xfId="33029" xr:uid="{589863A8-555C-448F-9182-333D9D767A0B}"/>
    <cellStyle name="Normal 4 4 3 3 3 2 3" xfId="20383" xr:uid="{5C95B649-690D-415E-ADE4-2BB9AC4EC8B5}"/>
    <cellStyle name="Normal 4 4 3 3 3 2 4" xfId="11954" xr:uid="{9EDE4520-F770-45BD-9263-0E635179BE78}"/>
    <cellStyle name="Normal 4 4 3 3 3 2 5" xfId="28812" xr:uid="{DD114222-46E8-45B8-B942-16A628C6A0BB}"/>
    <cellStyle name="Normal 4 4 3 3 3 3" xfId="5592" xr:uid="{00000000-0005-0000-0000-000095150000}"/>
    <cellStyle name="Normal 4 4 3 3 3 3 2" xfId="22456" xr:uid="{F1F1B7C6-74FE-4863-9707-B2D691F883C5}"/>
    <cellStyle name="Normal 4 4 3 3 3 3 3" xfId="14027" xr:uid="{0E10FC96-6406-4791-8603-3D8A3CDCE381}"/>
    <cellStyle name="Normal 4 4 3 3 3 3 4" xfId="30884" xr:uid="{980D8737-883A-4334-A77E-F7E16EC7F66A}"/>
    <cellStyle name="Normal 4 4 3 3 3 4" xfId="18238" xr:uid="{B3F56DCD-6E93-44EC-9626-C9B9CC0EAE0E}"/>
    <cellStyle name="Normal 4 4 3 3 3 5" xfId="9809" xr:uid="{2656FF75-F6A1-4B82-AF03-E4C18016D348}"/>
    <cellStyle name="Normal 4 4 3 3 3 6" xfId="26667" xr:uid="{2CD39D31-A1FD-49EB-92E3-4D93277F4226}"/>
    <cellStyle name="Normal 4 4 3 3 4" xfId="1697" xr:uid="{00000000-0005-0000-0000-000096150000}"/>
    <cellStyle name="Normal 4 4 3 3 4 2" xfId="3927" xr:uid="{00000000-0005-0000-0000-000097150000}"/>
    <cellStyle name="Normal 4 4 3 3 4 2 2" xfId="8150" xr:uid="{00000000-0005-0000-0000-000098150000}"/>
    <cellStyle name="Normal 4 4 3 3 4 2 2 2" xfId="25014" xr:uid="{30D25709-ED4A-44B0-9EFE-485A6A1185E0}"/>
    <cellStyle name="Normal 4 4 3 3 4 2 2 3" xfId="16585" xr:uid="{18127454-1825-4F8D-8F6D-8E4C29BCE96F}"/>
    <cellStyle name="Normal 4 4 3 3 4 2 2 4" xfId="33442" xr:uid="{EA8C67B9-E6CD-40D9-9F2E-9B70A789D63E}"/>
    <cellStyle name="Normal 4 4 3 3 4 2 3" xfId="20796" xr:uid="{704C2361-5717-4413-97A6-50834997631B}"/>
    <cellStyle name="Normal 4 4 3 3 4 2 4" xfId="12367" xr:uid="{5FBCEA20-628F-4199-8042-35C94922ED62}"/>
    <cellStyle name="Normal 4 4 3 3 4 2 5" xfId="29225" xr:uid="{2938B77A-7282-47C6-939F-F7518BB2F063}"/>
    <cellStyle name="Normal 4 4 3 3 4 3" xfId="6005" xr:uid="{00000000-0005-0000-0000-000099150000}"/>
    <cellStyle name="Normal 4 4 3 3 4 3 2" xfId="22869" xr:uid="{FF801797-061C-41C7-AD39-547749715786}"/>
    <cellStyle name="Normal 4 4 3 3 4 3 3" xfId="14440" xr:uid="{B3FCF3DC-2592-4DAF-AFAF-64EF0B76624A}"/>
    <cellStyle name="Normal 4 4 3 3 4 3 4" xfId="31297" xr:uid="{B4E7A52E-9B58-47BE-BD40-127274B71B6C}"/>
    <cellStyle name="Normal 4 4 3 3 4 4" xfId="18651" xr:uid="{3745A436-6361-47E6-AB83-4DD6F15CDEDE}"/>
    <cellStyle name="Normal 4 4 3 3 4 5" xfId="10222" xr:uid="{38AFD537-E5B6-498C-9A46-043749FFC0E1}"/>
    <cellStyle name="Normal 4 4 3 3 4 6" xfId="27080" xr:uid="{764F9465-F44F-43F5-B203-9E2D0AF092F4}"/>
    <cellStyle name="Normal 4 4 3 3 5" xfId="2111" xr:uid="{00000000-0005-0000-0000-00009A150000}"/>
    <cellStyle name="Normal 4 4 3 3 5 2" xfId="4340" xr:uid="{00000000-0005-0000-0000-00009B150000}"/>
    <cellStyle name="Normal 4 4 3 3 5 2 2" xfId="8563" xr:uid="{00000000-0005-0000-0000-00009C150000}"/>
    <cellStyle name="Normal 4 4 3 3 5 2 2 2" xfId="25427" xr:uid="{95A55407-5A04-4FA0-98B5-5AEA7604332C}"/>
    <cellStyle name="Normal 4 4 3 3 5 2 2 3" xfId="16998" xr:uid="{D71D58FE-8A5C-4DAC-9DEB-F3280FB8C784}"/>
    <cellStyle name="Normal 4 4 3 3 5 2 2 4" xfId="33855" xr:uid="{FCFD078D-7A9B-4A6D-994D-D66D47B96677}"/>
    <cellStyle name="Normal 4 4 3 3 5 2 3" xfId="21209" xr:uid="{C92F8990-1F9A-4D1A-B52C-A212367C91EA}"/>
    <cellStyle name="Normal 4 4 3 3 5 2 4" xfId="12780" xr:uid="{DE27D811-BEB1-485D-A01E-F9AB23695F4C}"/>
    <cellStyle name="Normal 4 4 3 3 5 2 5" xfId="29638" xr:uid="{7BEB0E1F-3794-493B-ABA1-979395DAE009}"/>
    <cellStyle name="Normal 4 4 3 3 5 3" xfId="6418" xr:uid="{00000000-0005-0000-0000-00009D150000}"/>
    <cellStyle name="Normal 4 4 3 3 5 3 2" xfId="23282" xr:uid="{916EE941-25BE-4814-A670-F121D4B1C737}"/>
    <cellStyle name="Normal 4 4 3 3 5 3 3" xfId="14853" xr:uid="{AAC2783B-DCAB-43A7-8217-078BEFCD1E4C}"/>
    <cellStyle name="Normal 4 4 3 3 5 3 4" xfId="31710" xr:uid="{998A4B94-EBE3-40F0-B016-CC96473DEF57}"/>
    <cellStyle name="Normal 4 4 3 3 5 4" xfId="19064" xr:uid="{1433C816-93CA-4775-95D1-4D8BDAC06BF9}"/>
    <cellStyle name="Normal 4 4 3 3 5 5" xfId="10635" xr:uid="{F9668BB5-1940-4FB8-BBAF-49F361F2BC41}"/>
    <cellStyle name="Normal 4 4 3 3 5 6" xfId="27493" xr:uid="{5A8EB72C-F333-4736-85CC-E906351975E4}"/>
    <cellStyle name="Normal 4 4 3 3 6" xfId="2547" xr:uid="{00000000-0005-0000-0000-00009E150000}"/>
    <cellStyle name="Normal 4 4 3 3 6 2" xfId="6831" xr:uid="{00000000-0005-0000-0000-00009F150000}"/>
    <cellStyle name="Normal 4 4 3 3 6 2 2" xfId="23695" xr:uid="{F2CC097C-CFE6-40D5-AFBD-78B8834738A5}"/>
    <cellStyle name="Normal 4 4 3 3 6 2 3" xfId="15266" xr:uid="{156489D0-1C61-414A-A336-9EB830CE2F00}"/>
    <cellStyle name="Normal 4 4 3 3 6 2 4" xfId="32123" xr:uid="{52D78990-09F7-4B17-A911-91E6713A0B33}"/>
    <cellStyle name="Normal 4 4 3 3 6 3" xfId="19477" xr:uid="{9FFE0A67-88B8-4075-AE9B-29D0A31632AB}"/>
    <cellStyle name="Normal 4 4 3 3 6 4" xfId="11048" xr:uid="{251447C9-E52A-4B85-A610-19B67C99D83A}"/>
    <cellStyle name="Normal 4 4 3 3 6 5" xfId="27906" xr:uid="{3FD44A03-30FC-4F4D-8DF8-73A4A28E84CA}"/>
    <cellStyle name="Normal 4 4 3 3 7" xfId="4766" xr:uid="{00000000-0005-0000-0000-0000A0150000}"/>
    <cellStyle name="Normal 4 4 3 3 7 2" xfId="21630" xr:uid="{C7EE2503-8FA5-4649-B817-E37932744996}"/>
    <cellStyle name="Normal 4 4 3 3 7 3" xfId="13201" xr:uid="{E32BB434-87E8-46F4-A6A5-3C808AC3F21F}"/>
    <cellStyle name="Normal 4 4 3 3 7 4" xfId="30058" xr:uid="{A277C213-8086-43E7-8E9F-A7C3E5E3BF1E}"/>
    <cellStyle name="Normal 4 4 3 3 8" xfId="17412" xr:uid="{FC9C8B79-B58F-424E-87FA-615F66C2C737}"/>
    <cellStyle name="Normal 4 4 3 3 9" xfId="8983" xr:uid="{FF4A8EF0-AB26-4F98-BD88-04094042DE99}"/>
    <cellStyle name="Normal 4 4 3 4" xfId="863" xr:uid="{00000000-0005-0000-0000-0000A1150000}"/>
    <cellStyle name="Normal 4 4 3 4 2" xfId="3098" xr:uid="{00000000-0005-0000-0000-0000A2150000}"/>
    <cellStyle name="Normal 4 4 3 4 2 2" xfId="7321" xr:uid="{00000000-0005-0000-0000-0000A3150000}"/>
    <cellStyle name="Normal 4 4 3 4 2 2 2" xfId="24185" xr:uid="{548337FD-B278-4A07-909B-1DA4EFBDB441}"/>
    <cellStyle name="Normal 4 4 3 4 2 2 3" xfId="15756" xr:uid="{5AED2F82-2CA5-4E86-B06F-B97276F291D1}"/>
    <cellStyle name="Normal 4 4 3 4 2 2 4" xfId="32613" xr:uid="{C1A1FFBD-33A6-40CC-A114-9B0E01841A15}"/>
    <cellStyle name="Normal 4 4 3 4 2 3" xfId="19967" xr:uid="{03EB2574-2FED-4C3A-915B-4E651F6B51EE}"/>
    <cellStyle name="Normal 4 4 3 4 2 4" xfId="11538" xr:uid="{A0552017-0532-4394-97F2-EDDBCB0405E4}"/>
    <cellStyle name="Normal 4 4 3 4 2 5" xfId="28396" xr:uid="{E7714FAD-7597-4909-A54A-23DEFD6FA795}"/>
    <cellStyle name="Normal 4 4 3 4 3" xfId="5176" xr:uid="{00000000-0005-0000-0000-0000A4150000}"/>
    <cellStyle name="Normal 4 4 3 4 3 2" xfId="22040" xr:uid="{E798DEEE-4202-4722-96F8-13631679CE22}"/>
    <cellStyle name="Normal 4 4 3 4 3 3" xfId="13611" xr:uid="{58390942-A7A7-41D2-8CC5-2B6176C7BCA3}"/>
    <cellStyle name="Normal 4 4 3 4 3 4" xfId="30468" xr:uid="{12365B95-16F5-40B4-BC4A-FB05CC278B91}"/>
    <cellStyle name="Normal 4 4 3 4 4" xfId="17822" xr:uid="{AF5C8968-5A76-476D-8FE5-BD60CE5653AA}"/>
    <cellStyle name="Normal 4 4 3 4 5" xfId="9393" xr:uid="{897E11B2-092D-4DF9-AEEB-1A62ACE8A56F}"/>
    <cellStyle name="Normal 4 4 3 4 6" xfId="26251" xr:uid="{09A7B747-9EC2-4EB1-ACC5-22F2ECD43D51}"/>
    <cellStyle name="Normal 4 4 3 5" xfId="1281" xr:uid="{00000000-0005-0000-0000-0000A5150000}"/>
    <cellStyle name="Normal 4 4 3 5 2" xfId="3511" xr:uid="{00000000-0005-0000-0000-0000A6150000}"/>
    <cellStyle name="Normal 4 4 3 5 2 2" xfId="7734" xr:uid="{00000000-0005-0000-0000-0000A7150000}"/>
    <cellStyle name="Normal 4 4 3 5 2 2 2" xfId="24598" xr:uid="{AE678AC5-A57B-4B1F-9224-56AE12F2384C}"/>
    <cellStyle name="Normal 4 4 3 5 2 2 3" xfId="16169" xr:uid="{938E7A1A-796F-4ED2-82A8-2E7B4E549470}"/>
    <cellStyle name="Normal 4 4 3 5 2 2 4" xfId="33026" xr:uid="{925FDEF9-9DF7-457A-8AB3-90F992B5A88D}"/>
    <cellStyle name="Normal 4 4 3 5 2 3" xfId="20380" xr:uid="{2CEBEE28-BC2A-4A75-AC59-2CD5F9C0E049}"/>
    <cellStyle name="Normal 4 4 3 5 2 4" xfId="11951" xr:uid="{02DD23EA-94A4-4708-9B4D-9E40654103A1}"/>
    <cellStyle name="Normal 4 4 3 5 2 5" xfId="28809" xr:uid="{177FE961-E370-4BE1-84A1-50053BFEC685}"/>
    <cellStyle name="Normal 4 4 3 5 3" xfId="5589" xr:uid="{00000000-0005-0000-0000-0000A8150000}"/>
    <cellStyle name="Normal 4 4 3 5 3 2" xfId="22453" xr:uid="{B806F65C-9C43-431D-ACC1-7D6430EFA94B}"/>
    <cellStyle name="Normal 4 4 3 5 3 3" xfId="14024" xr:uid="{C202EF11-6A45-45D3-ABAC-4828DD9130D0}"/>
    <cellStyle name="Normal 4 4 3 5 3 4" xfId="30881" xr:uid="{1DC916AF-036D-4C06-A178-DEDD40624F10}"/>
    <cellStyle name="Normal 4 4 3 5 4" xfId="18235" xr:uid="{A12F2710-68FF-49A7-843F-9D1CC25BB337}"/>
    <cellStyle name="Normal 4 4 3 5 5" xfId="9806" xr:uid="{0539BE32-AB07-4EDA-B307-43DCFBC2F3B5}"/>
    <cellStyle name="Normal 4 4 3 5 6" xfId="26664" xr:uid="{121A5FEB-4BE5-41A2-A02E-1D339B924149}"/>
    <cellStyle name="Normal 4 4 3 6" xfId="1694" xr:uid="{00000000-0005-0000-0000-0000A9150000}"/>
    <cellStyle name="Normal 4 4 3 6 2" xfId="3924" xr:uid="{00000000-0005-0000-0000-0000AA150000}"/>
    <cellStyle name="Normal 4 4 3 6 2 2" xfId="8147" xr:uid="{00000000-0005-0000-0000-0000AB150000}"/>
    <cellStyle name="Normal 4 4 3 6 2 2 2" xfId="25011" xr:uid="{67D5E143-3F98-4129-B9FA-FEBA58D9D682}"/>
    <cellStyle name="Normal 4 4 3 6 2 2 3" xfId="16582" xr:uid="{BEF3223A-018C-488E-A999-F485E3B7FDFA}"/>
    <cellStyle name="Normal 4 4 3 6 2 2 4" xfId="33439" xr:uid="{8F753A2A-7ACF-4540-B7DE-27CE65A694F4}"/>
    <cellStyle name="Normal 4 4 3 6 2 3" xfId="20793" xr:uid="{B1E52634-A046-408E-AF57-A7A3D3882878}"/>
    <cellStyle name="Normal 4 4 3 6 2 4" xfId="12364" xr:uid="{DA37BEB6-8415-40DE-B1B6-C4A3A656348F}"/>
    <cellStyle name="Normal 4 4 3 6 2 5" xfId="29222" xr:uid="{FA44D4C8-1773-4966-BF35-A5A3A322F557}"/>
    <cellStyle name="Normal 4 4 3 6 3" xfId="6002" xr:uid="{00000000-0005-0000-0000-0000AC150000}"/>
    <cellStyle name="Normal 4 4 3 6 3 2" xfId="22866" xr:uid="{39F8ED84-96BE-4063-84F5-7C9B5379BD62}"/>
    <cellStyle name="Normal 4 4 3 6 3 3" xfId="14437" xr:uid="{5FEE1DF9-828C-4841-9C97-8D772BFFC1DF}"/>
    <cellStyle name="Normal 4 4 3 6 3 4" xfId="31294" xr:uid="{E9B456C9-73BB-452B-A60E-B6D561B8CF2A}"/>
    <cellStyle name="Normal 4 4 3 6 4" xfId="18648" xr:uid="{3C7846F3-0838-4C51-95BD-C60427A7B1F6}"/>
    <cellStyle name="Normal 4 4 3 6 5" xfId="10219" xr:uid="{47F75221-C1E6-4D28-849F-6B07D79DF9DC}"/>
    <cellStyle name="Normal 4 4 3 6 6" xfId="27077" xr:uid="{9F54102B-D7ED-4426-A3EC-C9A113706B27}"/>
    <cellStyle name="Normal 4 4 3 7" xfId="2108" xr:uid="{00000000-0005-0000-0000-0000AD150000}"/>
    <cellStyle name="Normal 4 4 3 7 2" xfId="4337" xr:uid="{00000000-0005-0000-0000-0000AE150000}"/>
    <cellStyle name="Normal 4 4 3 7 2 2" xfId="8560" xr:uid="{00000000-0005-0000-0000-0000AF150000}"/>
    <cellStyle name="Normal 4 4 3 7 2 2 2" xfId="25424" xr:uid="{C380949C-9F2D-45D3-8C60-B03A5E579A3F}"/>
    <cellStyle name="Normal 4 4 3 7 2 2 3" xfId="16995" xr:uid="{670449CC-A7CA-47A1-8454-82A3D0ADD363}"/>
    <cellStyle name="Normal 4 4 3 7 2 2 4" xfId="33852" xr:uid="{66A8BCDD-AFA0-4930-A6D5-2F6F93AC5873}"/>
    <cellStyle name="Normal 4 4 3 7 2 3" xfId="21206" xr:uid="{C74172A4-9E31-41A2-B976-44730CA2B842}"/>
    <cellStyle name="Normal 4 4 3 7 2 4" xfId="12777" xr:uid="{E560DBAF-CA27-4263-8A12-3E662C473D51}"/>
    <cellStyle name="Normal 4 4 3 7 2 5" xfId="29635" xr:uid="{EF87FF35-7CA8-41F1-AC6F-AEB2466F5366}"/>
    <cellStyle name="Normal 4 4 3 7 3" xfId="6415" xr:uid="{00000000-0005-0000-0000-0000B0150000}"/>
    <cellStyle name="Normal 4 4 3 7 3 2" xfId="23279" xr:uid="{23CF07A3-55A1-4F1F-8431-EF72712AC1BB}"/>
    <cellStyle name="Normal 4 4 3 7 3 3" xfId="14850" xr:uid="{DCB1C9C2-9F71-41E9-B4C0-626C7FE7F8C2}"/>
    <cellStyle name="Normal 4 4 3 7 3 4" xfId="31707" xr:uid="{A2411A85-138B-48BE-8230-57829B836630}"/>
    <cellStyle name="Normal 4 4 3 7 4" xfId="19061" xr:uid="{F0559EC8-6465-4BB7-8E0D-9A99A1654F72}"/>
    <cellStyle name="Normal 4 4 3 7 5" xfId="10632" xr:uid="{37EDF34A-4AC4-454B-A37A-F9C8740EF2B6}"/>
    <cellStyle name="Normal 4 4 3 7 6" xfId="27490" xr:uid="{9658E850-6EAE-433C-A2DA-A7B365B7B67E}"/>
    <cellStyle name="Normal 4 4 3 8" xfId="2544" xr:uid="{00000000-0005-0000-0000-0000B1150000}"/>
    <cellStyle name="Normal 4 4 3 8 2" xfId="6828" xr:uid="{00000000-0005-0000-0000-0000B2150000}"/>
    <cellStyle name="Normal 4 4 3 8 2 2" xfId="23692" xr:uid="{D3092D02-D6F6-4C59-AF22-8BD6EA188140}"/>
    <cellStyle name="Normal 4 4 3 8 2 3" xfId="15263" xr:uid="{C155C3D7-DC44-4541-9B99-46B49B5A592E}"/>
    <cellStyle name="Normal 4 4 3 8 2 4" xfId="32120" xr:uid="{E43413E6-ED8A-4FEF-986A-42F943E6A9E8}"/>
    <cellStyle name="Normal 4 4 3 8 3" xfId="19474" xr:uid="{47ED03D5-3810-41FE-8E3F-069AA849278D}"/>
    <cellStyle name="Normal 4 4 3 8 4" xfId="11045" xr:uid="{78795091-DD48-444F-8C8D-4490323B85B4}"/>
    <cellStyle name="Normal 4 4 3 8 5" xfId="27903" xr:uid="{45C135FD-1690-49DF-8879-0F105528AEE6}"/>
    <cellStyle name="Normal 4 4 3 9" xfId="4763" xr:uid="{00000000-0005-0000-0000-0000B3150000}"/>
    <cellStyle name="Normal 4 4 3 9 2" xfId="21627" xr:uid="{3C1118F4-1FA7-402E-B0F4-3980B984D5B2}"/>
    <cellStyle name="Normal 4 4 3 9 3" xfId="13198" xr:uid="{1136117E-2FD0-4288-8308-570653E7CF2E}"/>
    <cellStyle name="Normal 4 4 3 9 4" xfId="30055" xr:uid="{4DD6C53E-5D4A-4434-9FEC-9EEC9E943562}"/>
    <cellStyle name="Normal 4 4 4" xfId="391" xr:uid="{00000000-0005-0000-0000-0000B4150000}"/>
    <cellStyle name="Normal 4 4 4 10" xfId="8984" xr:uid="{362C825D-143B-4ED2-BE6D-9019C3EF1C77}"/>
    <cellStyle name="Normal 4 4 4 11" xfId="25842" xr:uid="{06DABE95-BACA-49C3-9781-DA48BE06C7B2}"/>
    <cellStyle name="Normal 4 4 4 2" xfId="392" xr:uid="{00000000-0005-0000-0000-0000B5150000}"/>
    <cellStyle name="Normal 4 4 4 2 10" xfId="25843" xr:uid="{8C949893-C6E1-4AAD-87E3-AA8EFC1D0CD2}"/>
    <cellStyle name="Normal 4 4 4 2 2" xfId="868" xr:uid="{00000000-0005-0000-0000-0000B6150000}"/>
    <cellStyle name="Normal 4 4 4 2 2 2" xfId="3103" xr:uid="{00000000-0005-0000-0000-0000B7150000}"/>
    <cellStyle name="Normal 4 4 4 2 2 2 2" xfId="7326" xr:uid="{00000000-0005-0000-0000-0000B8150000}"/>
    <cellStyle name="Normal 4 4 4 2 2 2 2 2" xfId="24190" xr:uid="{F7CCA946-0BD7-46DF-8573-28E81C914FE9}"/>
    <cellStyle name="Normal 4 4 4 2 2 2 2 3" xfId="15761" xr:uid="{021391A8-80AC-4933-887B-6BF31E2D6A7C}"/>
    <cellStyle name="Normal 4 4 4 2 2 2 2 4" xfId="32618" xr:uid="{AE36F11F-9F8D-4C18-BF43-1AC7BBAD3750}"/>
    <cellStyle name="Normal 4 4 4 2 2 2 3" xfId="19972" xr:uid="{A11A762D-E381-4A35-A1C1-6C9AEDACC3D1}"/>
    <cellStyle name="Normal 4 4 4 2 2 2 4" xfId="11543" xr:uid="{064FE9AF-0F6C-4E32-A3A5-CC89BFF30724}"/>
    <cellStyle name="Normal 4 4 4 2 2 2 5" xfId="28401" xr:uid="{323DE7FD-A795-4DAE-9266-B48CC8B54D79}"/>
    <cellStyle name="Normal 4 4 4 2 2 3" xfId="5181" xr:uid="{00000000-0005-0000-0000-0000B9150000}"/>
    <cellStyle name="Normal 4 4 4 2 2 3 2" xfId="22045" xr:uid="{6AECCC84-B85A-4F2E-8AD0-C8AD4D5B8D70}"/>
    <cellStyle name="Normal 4 4 4 2 2 3 3" xfId="13616" xr:uid="{453E428B-7A60-4515-8984-A1A6E7E2851E}"/>
    <cellStyle name="Normal 4 4 4 2 2 3 4" xfId="30473" xr:uid="{D3FCE309-87F5-4E5D-8A2F-F3C957934F92}"/>
    <cellStyle name="Normal 4 4 4 2 2 4" xfId="17827" xr:uid="{A7EE0214-8EC6-42DD-9575-5C1294F020D4}"/>
    <cellStyle name="Normal 4 4 4 2 2 5" xfId="9398" xr:uid="{AF5A5B32-9DF7-4694-8423-061543DEBF6A}"/>
    <cellStyle name="Normal 4 4 4 2 2 6" xfId="26256" xr:uid="{B1C10CAE-268B-4D89-9F3E-3DB71B48BBB9}"/>
    <cellStyle name="Normal 4 4 4 2 3" xfId="1286" xr:uid="{00000000-0005-0000-0000-0000BA150000}"/>
    <cellStyle name="Normal 4 4 4 2 3 2" xfId="3516" xr:uid="{00000000-0005-0000-0000-0000BB150000}"/>
    <cellStyle name="Normal 4 4 4 2 3 2 2" xfId="7739" xr:uid="{00000000-0005-0000-0000-0000BC150000}"/>
    <cellStyle name="Normal 4 4 4 2 3 2 2 2" xfId="24603" xr:uid="{70DC2C6E-EBFB-4A8C-B831-7C6832C95C6B}"/>
    <cellStyle name="Normal 4 4 4 2 3 2 2 3" xfId="16174" xr:uid="{7A2B2BC7-E51B-4BB3-AA74-2D9D2F7EE140}"/>
    <cellStyle name="Normal 4 4 4 2 3 2 2 4" xfId="33031" xr:uid="{000AE13A-C4B2-4F8C-BD68-328A73B344F8}"/>
    <cellStyle name="Normal 4 4 4 2 3 2 3" xfId="20385" xr:uid="{DDF5DC0C-4825-4816-A621-0B78198A6811}"/>
    <cellStyle name="Normal 4 4 4 2 3 2 4" xfId="11956" xr:uid="{7526F107-F09C-439E-BB1F-63220E878B2A}"/>
    <cellStyle name="Normal 4 4 4 2 3 2 5" xfId="28814" xr:uid="{F0A7A5B9-8486-4FFF-958D-8E311872B955}"/>
    <cellStyle name="Normal 4 4 4 2 3 3" xfId="5594" xr:uid="{00000000-0005-0000-0000-0000BD150000}"/>
    <cellStyle name="Normal 4 4 4 2 3 3 2" xfId="22458" xr:uid="{27EE728D-F6FD-4608-9F8D-2CC1818B1BE7}"/>
    <cellStyle name="Normal 4 4 4 2 3 3 3" xfId="14029" xr:uid="{0FF92554-CE86-45FB-9091-2629166EA7F8}"/>
    <cellStyle name="Normal 4 4 4 2 3 3 4" xfId="30886" xr:uid="{8C8EF30D-6812-477E-8CE1-4CA0BFD01FA1}"/>
    <cellStyle name="Normal 4 4 4 2 3 4" xfId="18240" xr:uid="{10F3BC2E-9962-42C6-A796-052290F86C7F}"/>
    <cellStyle name="Normal 4 4 4 2 3 5" xfId="9811" xr:uid="{9463388E-C352-42D2-B776-49C2A1A78767}"/>
    <cellStyle name="Normal 4 4 4 2 3 6" xfId="26669" xr:uid="{006E9981-A571-43D7-B590-6A1AE8803E48}"/>
    <cellStyle name="Normal 4 4 4 2 4" xfId="1699" xr:uid="{00000000-0005-0000-0000-0000BE150000}"/>
    <cellStyle name="Normal 4 4 4 2 4 2" xfId="3929" xr:uid="{00000000-0005-0000-0000-0000BF150000}"/>
    <cellStyle name="Normal 4 4 4 2 4 2 2" xfId="8152" xr:uid="{00000000-0005-0000-0000-0000C0150000}"/>
    <cellStyle name="Normal 4 4 4 2 4 2 2 2" xfId="25016" xr:uid="{729865A0-9476-45A3-B5D3-7E970F700E67}"/>
    <cellStyle name="Normal 4 4 4 2 4 2 2 3" xfId="16587" xr:uid="{C685D9C8-1941-4BC1-BCC3-66AB3D339D06}"/>
    <cellStyle name="Normal 4 4 4 2 4 2 2 4" xfId="33444" xr:uid="{41276FF1-C9B0-4CE8-B3DD-E009A4B9F4CA}"/>
    <cellStyle name="Normal 4 4 4 2 4 2 3" xfId="20798" xr:uid="{000E75D3-6F9B-42D7-BBB6-F0B42786DC69}"/>
    <cellStyle name="Normal 4 4 4 2 4 2 4" xfId="12369" xr:uid="{6414E0D7-F882-499B-9AE3-69D424528AA8}"/>
    <cellStyle name="Normal 4 4 4 2 4 2 5" xfId="29227" xr:uid="{BFD1BC46-527C-40A9-A7F2-38138DBE7054}"/>
    <cellStyle name="Normal 4 4 4 2 4 3" xfId="6007" xr:uid="{00000000-0005-0000-0000-0000C1150000}"/>
    <cellStyle name="Normal 4 4 4 2 4 3 2" xfId="22871" xr:uid="{284E873A-7E7F-4A0D-BEA1-8DDF5FB94B2D}"/>
    <cellStyle name="Normal 4 4 4 2 4 3 3" xfId="14442" xr:uid="{824E967B-73E0-4E78-9E5D-44320F66E117}"/>
    <cellStyle name="Normal 4 4 4 2 4 3 4" xfId="31299" xr:uid="{73AC5114-2268-4177-9271-2DF5910E2AD3}"/>
    <cellStyle name="Normal 4 4 4 2 4 4" xfId="18653" xr:uid="{398BC2F7-FE31-42EE-8AD3-E0D36B22BA7F}"/>
    <cellStyle name="Normal 4 4 4 2 4 5" xfId="10224" xr:uid="{EAD0A4AC-3704-44E9-8504-CB22D0CE9D48}"/>
    <cellStyle name="Normal 4 4 4 2 4 6" xfId="27082" xr:uid="{F54EB04E-CC7B-42E2-AD43-7AA644740729}"/>
    <cellStyle name="Normal 4 4 4 2 5" xfId="2113" xr:uid="{00000000-0005-0000-0000-0000C2150000}"/>
    <cellStyle name="Normal 4 4 4 2 5 2" xfId="4342" xr:uid="{00000000-0005-0000-0000-0000C3150000}"/>
    <cellStyle name="Normal 4 4 4 2 5 2 2" xfId="8565" xr:uid="{00000000-0005-0000-0000-0000C4150000}"/>
    <cellStyle name="Normal 4 4 4 2 5 2 2 2" xfId="25429" xr:uid="{7F523BF1-117D-4B3F-A144-219D2D7622A0}"/>
    <cellStyle name="Normal 4 4 4 2 5 2 2 3" xfId="17000" xr:uid="{247E02CA-0720-48C3-B14A-D57E7754D5C5}"/>
    <cellStyle name="Normal 4 4 4 2 5 2 2 4" xfId="33857" xr:uid="{6C98674B-8C11-41DB-8A08-5A64B6246B3F}"/>
    <cellStyle name="Normal 4 4 4 2 5 2 3" xfId="21211" xr:uid="{C9631994-2E58-43D7-8B28-25FCDB28CA89}"/>
    <cellStyle name="Normal 4 4 4 2 5 2 4" xfId="12782" xr:uid="{B990C6CE-FBE3-4AB9-9220-C2DDCDA85C83}"/>
    <cellStyle name="Normal 4 4 4 2 5 2 5" xfId="29640" xr:uid="{4422155E-9B41-47D5-BDA4-9B524B8C78EF}"/>
    <cellStyle name="Normal 4 4 4 2 5 3" xfId="6420" xr:uid="{00000000-0005-0000-0000-0000C5150000}"/>
    <cellStyle name="Normal 4 4 4 2 5 3 2" xfId="23284" xr:uid="{82B6F8E7-CA99-46BE-8AE3-5387D7CDD0ED}"/>
    <cellStyle name="Normal 4 4 4 2 5 3 3" xfId="14855" xr:uid="{303E22FF-E2DB-4FA6-BB2E-C99BC27676EB}"/>
    <cellStyle name="Normal 4 4 4 2 5 3 4" xfId="31712" xr:uid="{96B5920F-5D88-4A13-A192-0E454720ED33}"/>
    <cellStyle name="Normal 4 4 4 2 5 4" xfId="19066" xr:uid="{8ED507EB-1FD0-406A-B3F5-249A893E4745}"/>
    <cellStyle name="Normal 4 4 4 2 5 5" xfId="10637" xr:uid="{2D05588E-8B94-469B-90CB-F9580B27EF49}"/>
    <cellStyle name="Normal 4 4 4 2 5 6" xfId="27495" xr:uid="{0C58410A-52F2-456F-BB72-3E736C613469}"/>
    <cellStyle name="Normal 4 4 4 2 6" xfId="2549" xr:uid="{00000000-0005-0000-0000-0000C6150000}"/>
    <cellStyle name="Normal 4 4 4 2 6 2" xfId="6833" xr:uid="{00000000-0005-0000-0000-0000C7150000}"/>
    <cellStyle name="Normal 4 4 4 2 6 2 2" xfId="23697" xr:uid="{70464F82-F35B-4D52-A98F-62F5640617C6}"/>
    <cellStyle name="Normal 4 4 4 2 6 2 3" xfId="15268" xr:uid="{FB577994-0B84-4A05-944E-A3C576B42879}"/>
    <cellStyle name="Normal 4 4 4 2 6 2 4" xfId="32125" xr:uid="{DD05753A-33E1-4C97-B25F-1C772F2AB33B}"/>
    <cellStyle name="Normal 4 4 4 2 6 3" xfId="19479" xr:uid="{C82888AE-076D-4427-9DA7-9D9057BEEB1E}"/>
    <cellStyle name="Normal 4 4 4 2 6 4" xfId="11050" xr:uid="{F11706D6-C6C2-44C4-AB10-BEE7E32E24B5}"/>
    <cellStyle name="Normal 4 4 4 2 6 5" xfId="27908" xr:uid="{88D91148-EA26-4800-B396-F6E31D71F3DE}"/>
    <cellStyle name="Normal 4 4 4 2 7" xfId="4768" xr:uid="{00000000-0005-0000-0000-0000C8150000}"/>
    <cellStyle name="Normal 4 4 4 2 7 2" xfId="21632" xr:uid="{89E5055E-2B89-4304-A35A-D071E33785D4}"/>
    <cellStyle name="Normal 4 4 4 2 7 3" xfId="13203" xr:uid="{5697A1AD-09FE-4174-9589-C81684BE9F75}"/>
    <cellStyle name="Normal 4 4 4 2 7 4" xfId="30060" xr:uid="{7FE2D9FA-A434-4A67-B7C4-A3ABF19AD88B}"/>
    <cellStyle name="Normal 4 4 4 2 8" xfId="17414" xr:uid="{A857E5A2-5511-46B3-B6AF-5B833A007C77}"/>
    <cellStyle name="Normal 4 4 4 2 9" xfId="8985" xr:uid="{CE4DD8B7-3A53-4BBE-B885-2AE58DAF33D4}"/>
    <cellStyle name="Normal 4 4 4 3" xfId="867" xr:uid="{00000000-0005-0000-0000-0000C9150000}"/>
    <cellStyle name="Normal 4 4 4 3 2" xfId="3102" xr:uid="{00000000-0005-0000-0000-0000CA150000}"/>
    <cellStyle name="Normal 4 4 4 3 2 2" xfId="7325" xr:uid="{00000000-0005-0000-0000-0000CB150000}"/>
    <cellStyle name="Normal 4 4 4 3 2 2 2" xfId="24189" xr:uid="{B7371E54-B0C4-47A8-9A29-75BAA56B1E3A}"/>
    <cellStyle name="Normal 4 4 4 3 2 2 3" xfId="15760" xr:uid="{7EE56A75-626A-47CD-B669-04919D022C89}"/>
    <cellStyle name="Normal 4 4 4 3 2 2 4" xfId="32617" xr:uid="{ABAEC336-083D-48AC-8CB9-97F9E82169EE}"/>
    <cellStyle name="Normal 4 4 4 3 2 3" xfId="19971" xr:uid="{B8B4D05F-914A-4ED3-87C6-D51836D779DE}"/>
    <cellStyle name="Normal 4 4 4 3 2 4" xfId="11542" xr:uid="{24B77484-1604-48BE-AE8E-D83E56CE376E}"/>
    <cellStyle name="Normal 4 4 4 3 2 5" xfId="28400" xr:uid="{CEE7CC9D-B1BB-41D6-A448-FB10899D6BD2}"/>
    <cellStyle name="Normal 4 4 4 3 3" xfId="5180" xr:uid="{00000000-0005-0000-0000-0000CC150000}"/>
    <cellStyle name="Normal 4 4 4 3 3 2" xfId="22044" xr:uid="{E7242A20-0F50-41C2-BBBD-C4CF81DCD8C9}"/>
    <cellStyle name="Normal 4 4 4 3 3 3" xfId="13615" xr:uid="{83938EDB-944F-47A7-A2EA-94A6A0E7CC7B}"/>
    <cellStyle name="Normal 4 4 4 3 3 4" xfId="30472" xr:uid="{8A2D423F-FB51-4131-BD07-444BF0B6CBF4}"/>
    <cellStyle name="Normal 4 4 4 3 4" xfId="17826" xr:uid="{5ED36A5C-92C4-4980-89A3-763BCC1AC252}"/>
    <cellStyle name="Normal 4 4 4 3 5" xfId="9397" xr:uid="{87D1BBBA-5F9C-4B2D-8D70-C9F3518210AB}"/>
    <cellStyle name="Normal 4 4 4 3 6" xfId="26255" xr:uid="{9032E08D-0345-4840-AA5B-16A774E07CD8}"/>
    <cellStyle name="Normal 4 4 4 4" xfId="1285" xr:uid="{00000000-0005-0000-0000-0000CD150000}"/>
    <cellStyle name="Normal 4 4 4 4 2" xfId="3515" xr:uid="{00000000-0005-0000-0000-0000CE150000}"/>
    <cellStyle name="Normal 4 4 4 4 2 2" xfId="7738" xr:uid="{00000000-0005-0000-0000-0000CF150000}"/>
    <cellStyle name="Normal 4 4 4 4 2 2 2" xfId="24602" xr:uid="{12E86BCB-8788-489E-95E5-568E6DAE3833}"/>
    <cellStyle name="Normal 4 4 4 4 2 2 3" xfId="16173" xr:uid="{3B6787F9-6104-4EB7-BEB0-A05F15E86B8E}"/>
    <cellStyle name="Normal 4 4 4 4 2 2 4" xfId="33030" xr:uid="{A2AFCAAC-1A02-4237-85CC-47F8261B0DD8}"/>
    <cellStyle name="Normal 4 4 4 4 2 3" xfId="20384" xr:uid="{89599768-2A55-4432-BADA-2F7852B19CE4}"/>
    <cellStyle name="Normal 4 4 4 4 2 4" xfId="11955" xr:uid="{2403EFF1-39B5-4E09-8467-C9B6B1C79C73}"/>
    <cellStyle name="Normal 4 4 4 4 2 5" xfId="28813" xr:uid="{D305DA91-0088-44D1-AD15-F5C3CD2C241E}"/>
    <cellStyle name="Normal 4 4 4 4 3" xfId="5593" xr:uid="{00000000-0005-0000-0000-0000D0150000}"/>
    <cellStyle name="Normal 4 4 4 4 3 2" xfId="22457" xr:uid="{A62197A6-02FA-444C-872E-B10684277D1D}"/>
    <cellStyle name="Normal 4 4 4 4 3 3" xfId="14028" xr:uid="{3B0BDBFE-7A53-4164-A154-E418593262C3}"/>
    <cellStyle name="Normal 4 4 4 4 3 4" xfId="30885" xr:uid="{2DC59A42-FAE6-410D-AC0A-9F61673A4194}"/>
    <cellStyle name="Normal 4 4 4 4 4" xfId="18239" xr:uid="{97BB1510-B5F6-4D30-AB4A-FF547F61811B}"/>
    <cellStyle name="Normal 4 4 4 4 5" xfId="9810" xr:uid="{BFD6B663-BC84-465E-AE4E-A768661EAAE3}"/>
    <cellStyle name="Normal 4 4 4 4 6" xfId="26668" xr:uid="{5E51C574-7AC8-457A-9AEA-AE20385B9F7A}"/>
    <cellStyle name="Normal 4 4 4 5" xfId="1698" xr:uid="{00000000-0005-0000-0000-0000D1150000}"/>
    <cellStyle name="Normal 4 4 4 5 2" xfId="3928" xr:uid="{00000000-0005-0000-0000-0000D2150000}"/>
    <cellStyle name="Normal 4 4 4 5 2 2" xfId="8151" xr:uid="{00000000-0005-0000-0000-0000D3150000}"/>
    <cellStyle name="Normal 4 4 4 5 2 2 2" xfId="25015" xr:uid="{363C7E72-3D42-44B6-8A10-D7890B2B957D}"/>
    <cellStyle name="Normal 4 4 4 5 2 2 3" xfId="16586" xr:uid="{7C822DC8-B36A-4607-A760-888B92AF8BDC}"/>
    <cellStyle name="Normal 4 4 4 5 2 2 4" xfId="33443" xr:uid="{5691ABD8-D684-423A-80A6-1DD153A62527}"/>
    <cellStyle name="Normal 4 4 4 5 2 3" xfId="20797" xr:uid="{7E349168-0AA5-43D0-BD9D-203BEEC9CE7D}"/>
    <cellStyle name="Normal 4 4 4 5 2 4" xfId="12368" xr:uid="{2C014D9B-DDDC-450C-A891-9D4F81F8B229}"/>
    <cellStyle name="Normal 4 4 4 5 2 5" xfId="29226" xr:uid="{644912A1-5DFD-42B2-9AA6-72A6EFC21CAB}"/>
    <cellStyle name="Normal 4 4 4 5 3" xfId="6006" xr:uid="{00000000-0005-0000-0000-0000D4150000}"/>
    <cellStyle name="Normal 4 4 4 5 3 2" xfId="22870" xr:uid="{AEE45223-A579-4703-ADF1-62A5A82FCC3D}"/>
    <cellStyle name="Normal 4 4 4 5 3 3" xfId="14441" xr:uid="{59CDA38C-84C8-46C4-AEEA-C27D0523D145}"/>
    <cellStyle name="Normal 4 4 4 5 3 4" xfId="31298" xr:uid="{D11872C9-1EF8-4BB4-A555-D5A6CE8CEF7E}"/>
    <cellStyle name="Normal 4 4 4 5 4" xfId="18652" xr:uid="{E55061EB-F68C-4371-AE26-F383967BFF64}"/>
    <cellStyle name="Normal 4 4 4 5 5" xfId="10223" xr:uid="{E1817212-2DC0-4F4C-BA6B-2E57599912CB}"/>
    <cellStyle name="Normal 4 4 4 5 6" xfId="27081" xr:uid="{CEAD90BD-4498-4C08-B1DF-1BB490079EA4}"/>
    <cellStyle name="Normal 4 4 4 6" xfId="2112" xr:uid="{00000000-0005-0000-0000-0000D5150000}"/>
    <cellStyle name="Normal 4 4 4 6 2" xfId="4341" xr:uid="{00000000-0005-0000-0000-0000D6150000}"/>
    <cellStyle name="Normal 4 4 4 6 2 2" xfId="8564" xr:uid="{00000000-0005-0000-0000-0000D7150000}"/>
    <cellStyle name="Normal 4 4 4 6 2 2 2" xfId="25428" xr:uid="{B6541D22-9AB2-4233-B758-7DB0552CAFAB}"/>
    <cellStyle name="Normal 4 4 4 6 2 2 3" xfId="16999" xr:uid="{16FA2BD1-FBC9-48DD-B66F-82F7445274B4}"/>
    <cellStyle name="Normal 4 4 4 6 2 2 4" xfId="33856" xr:uid="{564DC819-8687-4046-AB13-B353D2A16661}"/>
    <cellStyle name="Normal 4 4 4 6 2 3" xfId="21210" xr:uid="{FC7B6C62-F40C-4A2A-8E07-3D154AB988D2}"/>
    <cellStyle name="Normal 4 4 4 6 2 4" xfId="12781" xr:uid="{B382E27E-8FA9-4DD3-B18F-4BC42DDAB78F}"/>
    <cellStyle name="Normal 4 4 4 6 2 5" xfId="29639" xr:uid="{905DDFFD-8D64-4CFA-B333-EFF709EF81DA}"/>
    <cellStyle name="Normal 4 4 4 6 3" xfId="6419" xr:uid="{00000000-0005-0000-0000-0000D8150000}"/>
    <cellStyle name="Normal 4 4 4 6 3 2" xfId="23283" xr:uid="{FBE75EFE-FF51-4A2F-B932-7B357CF160E5}"/>
    <cellStyle name="Normal 4 4 4 6 3 3" xfId="14854" xr:uid="{F4E2473C-CFF7-4A4C-9CC3-D390EE9B5DD8}"/>
    <cellStyle name="Normal 4 4 4 6 3 4" xfId="31711" xr:uid="{4831C886-C45A-468B-949C-C34612671A00}"/>
    <cellStyle name="Normal 4 4 4 6 4" xfId="19065" xr:uid="{F648204B-413C-4685-A3AF-9476050AFB54}"/>
    <cellStyle name="Normal 4 4 4 6 5" xfId="10636" xr:uid="{2B53492F-1879-426D-A4BA-C941252CDA03}"/>
    <cellStyle name="Normal 4 4 4 6 6" xfId="27494" xr:uid="{D7398A50-E95A-4F5D-A3A1-D7706CD1BB9D}"/>
    <cellStyle name="Normal 4 4 4 7" xfId="2548" xr:uid="{00000000-0005-0000-0000-0000D9150000}"/>
    <cellStyle name="Normal 4 4 4 7 2" xfId="6832" xr:uid="{00000000-0005-0000-0000-0000DA150000}"/>
    <cellStyle name="Normal 4 4 4 7 2 2" xfId="23696" xr:uid="{84CB5449-DF20-4ABF-A7BC-E5015D26924A}"/>
    <cellStyle name="Normal 4 4 4 7 2 3" xfId="15267" xr:uid="{77371553-ED10-484D-A266-3C4A67D57789}"/>
    <cellStyle name="Normal 4 4 4 7 2 4" xfId="32124" xr:uid="{369DCC45-CFD7-4CD4-B6BD-4FA88AB50C0C}"/>
    <cellStyle name="Normal 4 4 4 7 3" xfId="19478" xr:uid="{990E0749-C3CB-48B8-8E39-D3C5BC782586}"/>
    <cellStyle name="Normal 4 4 4 7 4" xfId="11049" xr:uid="{6AAA98A1-1883-4279-8F77-086B1EE42B48}"/>
    <cellStyle name="Normal 4 4 4 7 5" xfId="27907" xr:uid="{F02307CD-40B2-4EFF-804C-940FAE904618}"/>
    <cellStyle name="Normal 4 4 4 8" xfId="4767" xr:uid="{00000000-0005-0000-0000-0000DB150000}"/>
    <cellStyle name="Normal 4 4 4 8 2" xfId="21631" xr:uid="{2B6E177F-BA70-47FE-8C41-E4F3AA512083}"/>
    <cellStyle name="Normal 4 4 4 8 3" xfId="13202" xr:uid="{15C3DDD9-7E02-4B5D-A767-74065A7690F7}"/>
    <cellStyle name="Normal 4 4 4 8 4" xfId="30059" xr:uid="{285E4691-3FE3-4F4F-AFFD-0C99F5A76F95}"/>
    <cellStyle name="Normal 4 4 4 9" xfId="17413" xr:uid="{08DD8C7D-E866-4E42-8750-AFB9D3840812}"/>
    <cellStyle name="Normal 4 4 5" xfId="393" xr:uid="{00000000-0005-0000-0000-0000DC150000}"/>
    <cellStyle name="Normal 4 4 5 10" xfId="25844" xr:uid="{F151F976-EFBD-4032-AC3C-7D0B3E92FD23}"/>
    <cellStyle name="Normal 4 4 5 2" xfId="869" xr:uid="{00000000-0005-0000-0000-0000DD150000}"/>
    <cellStyle name="Normal 4 4 5 2 2" xfId="3104" xr:uid="{00000000-0005-0000-0000-0000DE150000}"/>
    <cellStyle name="Normal 4 4 5 2 2 2" xfId="7327" xr:uid="{00000000-0005-0000-0000-0000DF150000}"/>
    <cellStyle name="Normal 4 4 5 2 2 2 2" xfId="24191" xr:uid="{0AB66A87-EE17-455C-AB5C-1DDF7C24A3B1}"/>
    <cellStyle name="Normal 4 4 5 2 2 2 3" xfId="15762" xr:uid="{21BA203C-B755-4441-BF48-24C27652F791}"/>
    <cellStyle name="Normal 4 4 5 2 2 2 4" xfId="32619" xr:uid="{A4ADC7E5-0275-445C-A288-35D5F633457B}"/>
    <cellStyle name="Normal 4 4 5 2 2 3" xfId="19973" xr:uid="{9CB176EA-3FC5-4DD3-A9DF-3CEB04EC6E60}"/>
    <cellStyle name="Normal 4 4 5 2 2 4" xfId="11544" xr:uid="{A907436D-D52D-4F6B-A959-F29840945931}"/>
    <cellStyle name="Normal 4 4 5 2 2 5" xfId="28402" xr:uid="{38173747-3CE5-42B4-BA9E-607A7964A5E2}"/>
    <cellStyle name="Normal 4 4 5 2 3" xfId="5182" xr:uid="{00000000-0005-0000-0000-0000E0150000}"/>
    <cellStyle name="Normal 4 4 5 2 3 2" xfId="22046" xr:uid="{2235C088-9EA9-4D81-9577-35B04810C668}"/>
    <cellStyle name="Normal 4 4 5 2 3 3" xfId="13617" xr:uid="{D9051235-136B-4B93-B14E-33E4F8E35F7D}"/>
    <cellStyle name="Normal 4 4 5 2 3 4" xfId="30474" xr:uid="{C7888B81-B863-4703-965B-3DD70188694F}"/>
    <cellStyle name="Normal 4 4 5 2 4" xfId="17828" xr:uid="{DDEAE5F6-0007-45A7-9D16-07F125F70BF5}"/>
    <cellStyle name="Normal 4 4 5 2 5" xfId="9399" xr:uid="{6107DB6C-09D5-46B4-B7FF-87E191852FE0}"/>
    <cellStyle name="Normal 4 4 5 2 6" xfId="26257" xr:uid="{B46ABC2C-DDA3-4D90-B4F0-1AF077B97888}"/>
    <cellStyle name="Normal 4 4 5 3" xfId="1287" xr:uid="{00000000-0005-0000-0000-0000E1150000}"/>
    <cellStyle name="Normal 4 4 5 3 2" xfId="3517" xr:uid="{00000000-0005-0000-0000-0000E2150000}"/>
    <cellStyle name="Normal 4 4 5 3 2 2" xfId="7740" xr:uid="{00000000-0005-0000-0000-0000E3150000}"/>
    <cellStyle name="Normal 4 4 5 3 2 2 2" xfId="24604" xr:uid="{C51F3618-5A11-4DDA-B4EC-10727931A441}"/>
    <cellStyle name="Normal 4 4 5 3 2 2 3" xfId="16175" xr:uid="{F9C6552A-9628-4DA9-846B-F4EABB64843A}"/>
    <cellStyle name="Normal 4 4 5 3 2 2 4" xfId="33032" xr:uid="{F061C7E5-96C8-415D-BE0E-CDD90A8644F6}"/>
    <cellStyle name="Normal 4 4 5 3 2 3" xfId="20386" xr:uid="{9DCEFF09-4216-44A1-B80D-31A09DA44454}"/>
    <cellStyle name="Normal 4 4 5 3 2 4" xfId="11957" xr:uid="{FC03D96F-EC0B-4CB0-A0CC-B23B1257577F}"/>
    <cellStyle name="Normal 4 4 5 3 2 5" xfId="28815" xr:uid="{B7F7A694-C9CD-4123-9090-12DFB774874B}"/>
    <cellStyle name="Normal 4 4 5 3 3" xfId="5595" xr:uid="{00000000-0005-0000-0000-0000E4150000}"/>
    <cellStyle name="Normal 4 4 5 3 3 2" xfId="22459" xr:uid="{F4F8BA63-7A0D-48EB-9FDF-D26FC396819A}"/>
    <cellStyle name="Normal 4 4 5 3 3 3" xfId="14030" xr:uid="{7475D944-16EA-4792-9A50-D0B85B5B97FB}"/>
    <cellStyle name="Normal 4 4 5 3 3 4" xfId="30887" xr:uid="{F55D4A8E-18B0-44A7-ACF4-30F1B90A8E53}"/>
    <cellStyle name="Normal 4 4 5 3 4" xfId="18241" xr:uid="{79339CCD-23B3-443D-9027-5C42507BD6C3}"/>
    <cellStyle name="Normal 4 4 5 3 5" xfId="9812" xr:uid="{7B25239A-D10B-4FED-BE99-CC224CAC9478}"/>
    <cellStyle name="Normal 4 4 5 3 6" xfId="26670" xr:uid="{B4EAE8B8-8415-4461-8E1D-472B02DF581B}"/>
    <cellStyle name="Normal 4 4 5 4" xfId="1700" xr:uid="{00000000-0005-0000-0000-0000E5150000}"/>
    <cellStyle name="Normal 4 4 5 4 2" xfId="3930" xr:uid="{00000000-0005-0000-0000-0000E6150000}"/>
    <cellStyle name="Normal 4 4 5 4 2 2" xfId="8153" xr:uid="{00000000-0005-0000-0000-0000E7150000}"/>
    <cellStyle name="Normal 4 4 5 4 2 2 2" xfId="25017" xr:uid="{CFE2DCE0-FE05-4861-A544-9138CC6FBAEB}"/>
    <cellStyle name="Normal 4 4 5 4 2 2 3" xfId="16588" xr:uid="{FCE4955D-9BB5-4F9E-A5B2-512228ABA43B}"/>
    <cellStyle name="Normal 4 4 5 4 2 2 4" xfId="33445" xr:uid="{32C52913-9FCA-4A88-B830-9A4799310C5D}"/>
    <cellStyle name="Normal 4 4 5 4 2 3" xfId="20799" xr:uid="{0B14913A-4314-4136-B7CC-C42349FAECF0}"/>
    <cellStyle name="Normal 4 4 5 4 2 4" xfId="12370" xr:uid="{3E3F4A3E-5FFE-421B-AC7E-7CF19D454DA0}"/>
    <cellStyle name="Normal 4 4 5 4 2 5" xfId="29228" xr:uid="{644FE270-A777-4589-A518-8CB790E0F4E5}"/>
    <cellStyle name="Normal 4 4 5 4 3" xfId="6008" xr:uid="{00000000-0005-0000-0000-0000E8150000}"/>
    <cellStyle name="Normal 4 4 5 4 3 2" xfId="22872" xr:uid="{1A3BC130-2177-4443-90AE-63599B330BD8}"/>
    <cellStyle name="Normal 4 4 5 4 3 3" xfId="14443" xr:uid="{10CDAB3B-76D8-4672-B1F6-6E46AFBAA600}"/>
    <cellStyle name="Normal 4 4 5 4 3 4" xfId="31300" xr:uid="{7D6A3BAC-3280-45A8-AC7E-CDEF22A21A48}"/>
    <cellStyle name="Normal 4 4 5 4 4" xfId="18654" xr:uid="{AB0FFC42-57E0-4E20-9CF2-801B8A3BA363}"/>
    <cellStyle name="Normal 4 4 5 4 5" xfId="10225" xr:uid="{42D5DE55-940C-416F-9BE0-4E14955CBD9C}"/>
    <cellStyle name="Normal 4 4 5 4 6" xfId="27083" xr:uid="{9CFEFC9B-6383-4B7D-BF36-6EE6D48B72FC}"/>
    <cellStyle name="Normal 4 4 5 5" xfId="2114" xr:uid="{00000000-0005-0000-0000-0000E9150000}"/>
    <cellStyle name="Normal 4 4 5 5 2" xfId="4343" xr:uid="{00000000-0005-0000-0000-0000EA150000}"/>
    <cellStyle name="Normal 4 4 5 5 2 2" xfId="8566" xr:uid="{00000000-0005-0000-0000-0000EB150000}"/>
    <cellStyle name="Normal 4 4 5 5 2 2 2" xfId="25430" xr:uid="{9B7915D3-C168-46FB-B549-B294C55AA2EA}"/>
    <cellStyle name="Normal 4 4 5 5 2 2 3" xfId="17001" xr:uid="{5614CDA0-9CB6-4C0C-B31B-93AD03EA3B02}"/>
    <cellStyle name="Normal 4 4 5 5 2 2 4" xfId="33858" xr:uid="{2CD447F2-3D12-4465-90F5-A49D58CA8241}"/>
    <cellStyle name="Normal 4 4 5 5 2 3" xfId="21212" xr:uid="{B7E6F9E9-6706-47A5-A761-32DE1E681FE1}"/>
    <cellStyle name="Normal 4 4 5 5 2 4" xfId="12783" xr:uid="{B9965224-403C-46F4-B9BC-F60FFA9BB312}"/>
    <cellStyle name="Normal 4 4 5 5 2 5" xfId="29641" xr:uid="{55967F29-055A-4A69-B8BC-6620BA5A3F1E}"/>
    <cellStyle name="Normal 4 4 5 5 3" xfId="6421" xr:uid="{00000000-0005-0000-0000-0000EC150000}"/>
    <cellStyle name="Normal 4 4 5 5 3 2" xfId="23285" xr:uid="{2D8BBA33-2138-4C7A-AF95-C97B11A145D8}"/>
    <cellStyle name="Normal 4 4 5 5 3 3" xfId="14856" xr:uid="{EC6A6290-493D-4945-A101-6F29DF7939C1}"/>
    <cellStyle name="Normal 4 4 5 5 3 4" xfId="31713" xr:uid="{54AB0929-7DF0-4A60-8DB8-16648D685BD0}"/>
    <cellStyle name="Normal 4 4 5 5 4" xfId="19067" xr:uid="{67FC03FB-722A-4667-9995-C19E7E48370D}"/>
    <cellStyle name="Normal 4 4 5 5 5" xfId="10638" xr:uid="{6CB1C29C-3CE8-4673-ABB8-02D5FCD8B634}"/>
    <cellStyle name="Normal 4 4 5 5 6" xfId="27496" xr:uid="{F286E34B-4BEA-4377-A04B-083AC62C515B}"/>
    <cellStyle name="Normal 4 4 5 6" xfId="2550" xr:uid="{00000000-0005-0000-0000-0000ED150000}"/>
    <cellStyle name="Normal 4 4 5 6 2" xfId="6834" xr:uid="{00000000-0005-0000-0000-0000EE150000}"/>
    <cellStyle name="Normal 4 4 5 6 2 2" xfId="23698" xr:uid="{83DF5BDD-4F0A-425B-81D4-565B6796E67B}"/>
    <cellStyle name="Normal 4 4 5 6 2 3" xfId="15269" xr:uid="{5D4FD595-9B9E-493F-B3EF-1C77F4F76E46}"/>
    <cellStyle name="Normal 4 4 5 6 2 4" xfId="32126" xr:uid="{5A8B8B52-9B96-49F8-B26F-8CC82B42B3A1}"/>
    <cellStyle name="Normal 4 4 5 6 3" xfId="19480" xr:uid="{E92607F3-6219-4C87-A52A-D79D0DE4AAC2}"/>
    <cellStyle name="Normal 4 4 5 6 4" xfId="11051" xr:uid="{AB39E67B-A0B6-43E2-8DB5-B6845D77E6F2}"/>
    <cellStyle name="Normal 4 4 5 6 5" xfId="27909" xr:uid="{E98AAD21-A8AC-476D-B1BC-72258F2588E6}"/>
    <cellStyle name="Normal 4 4 5 7" xfId="4769" xr:uid="{00000000-0005-0000-0000-0000EF150000}"/>
    <cellStyle name="Normal 4 4 5 7 2" xfId="21633" xr:uid="{682D2976-B5C6-4AB8-B31A-66940470949F}"/>
    <cellStyle name="Normal 4 4 5 7 3" xfId="13204" xr:uid="{9C74F6B2-930D-48DB-B917-2C7798499493}"/>
    <cellStyle name="Normal 4 4 5 7 4" xfId="30061" xr:uid="{F579EE48-BDE5-4DBA-9F73-72E98357BEB9}"/>
    <cellStyle name="Normal 4 4 5 8" xfId="17415" xr:uid="{3052E4FB-BAB7-4BFE-A39D-4A3AF47B736C}"/>
    <cellStyle name="Normal 4 4 5 9" xfId="8986" xr:uid="{FF74CD2B-EF2A-4558-A2FD-AFA246FF27FF}"/>
    <cellStyle name="Normal 4 4 6" xfId="854" xr:uid="{00000000-0005-0000-0000-0000F0150000}"/>
    <cellStyle name="Normal 4 4 6 2" xfId="3089" xr:uid="{00000000-0005-0000-0000-0000F1150000}"/>
    <cellStyle name="Normal 4 4 6 2 2" xfId="7312" xr:uid="{00000000-0005-0000-0000-0000F2150000}"/>
    <cellStyle name="Normal 4 4 6 2 2 2" xfId="24176" xr:uid="{21A0EBBE-2A0F-456F-A8A2-923F96E6C307}"/>
    <cellStyle name="Normal 4 4 6 2 2 3" xfId="15747" xr:uid="{E9FCC89B-CB5D-41AD-9C44-98BF26E2530E}"/>
    <cellStyle name="Normal 4 4 6 2 2 4" xfId="32604" xr:uid="{BF77F998-2472-49F4-9B6E-B7FDD5F83B3C}"/>
    <cellStyle name="Normal 4 4 6 2 3" xfId="19958" xr:uid="{99C9A5E7-BEB6-4FFB-8243-D3F8B427D9EA}"/>
    <cellStyle name="Normal 4 4 6 2 4" xfId="11529" xr:uid="{557A0088-258E-4DE6-96D4-1C04C3A2B992}"/>
    <cellStyle name="Normal 4 4 6 2 5" xfId="28387" xr:uid="{6C4CEF81-DA0F-4586-A522-89E2281F2764}"/>
    <cellStyle name="Normal 4 4 6 3" xfId="5167" xr:uid="{00000000-0005-0000-0000-0000F3150000}"/>
    <cellStyle name="Normal 4 4 6 3 2" xfId="22031" xr:uid="{64064CC1-9160-4CDF-A0A1-4DFFB803399C}"/>
    <cellStyle name="Normal 4 4 6 3 3" xfId="13602" xr:uid="{C80E76FD-05BD-4A39-A76A-A1F1F6DBDC44}"/>
    <cellStyle name="Normal 4 4 6 3 4" xfId="30459" xr:uid="{E2019C72-8511-4395-8EDC-99DAAA8CF5BE}"/>
    <cellStyle name="Normal 4 4 6 4" xfId="17813" xr:uid="{DB5BEB8A-EDF1-45FC-AA85-90107AC1BB27}"/>
    <cellStyle name="Normal 4 4 6 5" xfId="9384" xr:uid="{E4EC3B88-B74B-4F1D-AC3B-D7068397F3DD}"/>
    <cellStyle name="Normal 4 4 6 6" xfId="26242" xr:uid="{47615C03-76BC-49C0-A156-99A114DD05A0}"/>
    <cellStyle name="Normal 4 4 7" xfId="1272" xr:uid="{00000000-0005-0000-0000-0000F4150000}"/>
    <cellStyle name="Normal 4 4 7 2" xfId="3502" xr:uid="{00000000-0005-0000-0000-0000F5150000}"/>
    <cellStyle name="Normal 4 4 7 2 2" xfId="7725" xr:uid="{00000000-0005-0000-0000-0000F6150000}"/>
    <cellStyle name="Normal 4 4 7 2 2 2" xfId="24589" xr:uid="{49709A4F-BBD0-4F74-86B6-4A71DF7F61AB}"/>
    <cellStyle name="Normal 4 4 7 2 2 3" xfId="16160" xr:uid="{64757B30-C6C5-4675-BF9B-BCBDAAB1BD03}"/>
    <cellStyle name="Normal 4 4 7 2 2 4" xfId="33017" xr:uid="{61473609-288B-4C8F-B70C-2016AF130C3E}"/>
    <cellStyle name="Normal 4 4 7 2 3" xfId="20371" xr:uid="{E9E5D18F-3892-47F9-8A91-777BABBC3B6F}"/>
    <cellStyle name="Normal 4 4 7 2 4" xfId="11942" xr:uid="{32584234-316F-4688-B79F-5AA995019DF8}"/>
    <cellStyle name="Normal 4 4 7 2 5" xfId="28800" xr:uid="{F420DD09-F1ED-4396-AEDC-66F159803BE4}"/>
    <cellStyle name="Normal 4 4 7 3" xfId="5580" xr:uid="{00000000-0005-0000-0000-0000F7150000}"/>
    <cellStyle name="Normal 4 4 7 3 2" xfId="22444" xr:uid="{6D107B78-7413-4B2D-94BB-BF0EBCDE4591}"/>
    <cellStyle name="Normal 4 4 7 3 3" xfId="14015" xr:uid="{835704AD-B3F3-442D-9B4B-A866A74F1AAA}"/>
    <cellStyle name="Normal 4 4 7 3 4" xfId="30872" xr:uid="{0FAF5C83-F284-49CC-8B95-5C8DDB710A11}"/>
    <cellStyle name="Normal 4 4 7 4" xfId="18226" xr:uid="{92CE07C9-62A8-4926-9DAF-2815B9530DF1}"/>
    <cellStyle name="Normal 4 4 7 5" xfId="9797" xr:uid="{0D3DDC13-68AD-4516-80E4-2D553C24F3B7}"/>
    <cellStyle name="Normal 4 4 7 6" xfId="26655" xr:uid="{2F846462-BB0F-441F-8B0D-988AAC800B94}"/>
    <cellStyle name="Normal 4 4 8" xfId="1685" xr:uid="{00000000-0005-0000-0000-0000F8150000}"/>
    <cellStyle name="Normal 4 4 8 2" xfId="3915" xr:uid="{00000000-0005-0000-0000-0000F9150000}"/>
    <cellStyle name="Normal 4 4 8 2 2" xfId="8138" xr:uid="{00000000-0005-0000-0000-0000FA150000}"/>
    <cellStyle name="Normal 4 4 8 2 2 2" xfId="25002" xr:uid="{8D22B280-1B42-4D88-9D15-4B24D8D740C1}"/>
    <cellStyle name="Normal 4 4 8 2 2 3" xfId="16573" xr:uid="{F79F3E95-DB42-4E1C-9638-24D30194C529}"/>
    <cellStyle name="Normal 4 4 8 2 2 4" xfId="33430" xr:uid="{83F89816-A3C9-4A9D-93B0-083F0FD93F42}"/>
    <cellStyle name="Normal 4 4 8 2 3" xfId="20784" xr:uid="{103C7AEC-CE13-46DB-AB10-A0D18180F7D2}"/>
    <cellStyle name="Normal 4 4 8 2 4" xfId="12355" xr:uid="{F97FF439-D19C-46CB-8D08-AFD020974AA0}"/>
    <cellStyle name="Normal 4 4 8 2 5" xfId="29213" xr:uid="{6980D82D-C37B-4466-AB70-3B281972A32F}"/>
    <cellStyle name="Normal 4 4 8 3" xfId="5993" xr:uid="{00000000-0005-0000-0000-0000FB150000}"/>
    <cellStyle name="Normal 4 4 8 3 2" xfId="22857" xr:uid="{6055D491-8352-4237-84DB-01554C97F7BE}"/>
    <cellStyle name="Normal 4 4 8 3 3" xfId="14428" xr:uid="{809454F9-B687-4634-8FDB-BE064631A8EC}"/>
    <cellStyle name="Normal 4 4 8 3 4" xfId="31285" xr:uid="{9A622414-3F6B-4785-854B-E9213A7055C4}"/>
    <cellStyle name="Normal 4 4 8 4" xfId="18639" xr:uid="{C31408BB-558C-4944-B3EE-5C787063F2E9}"/>
    <cellStyle name="Normal 4 4 8 5" xfId="10210" xr:uid="{465ED796-2F29-4401-87FB-5C3F231D6CEF}"/>
    <cellStyle name="Normal 4 4 8 6" xfId="27068" xr:uid="{53A84FB2-6FF2-4BC0-90E7-DA563E66091A}"/>
    <cellStyle name="Normal 4 4 9" xfId="2099" xr:uid="{00000000-0005-0000-0000-0000FC150000}"/>
    <cellStyle name="Normal 4 4 9 2" xfId="4328" xr:uid="{00000000-0005-0000-0000-0000FD150000}"/>
    <cellStyle name="Normal 4 4 9 2 2" xfId="8551" xr:uid="{00000000-0005-0000-0000-0000FE150000}"/>
    <cellStyle name="Normal 4 4 9 2 2 2" xfId="25415" xr:uid="{DAC32DAF-B564-4927-8312-3B1BC6499BB0}"/>
    <cellStyle name="Normal 4 4 9 2 2 3" xfId="16986" xr:uid="{E6CBDDF9-6670-4069-AA2C-BE82A479B3D0}"/>
    <cellStyle name="Normal 4 4 9 2 2 4" xfId="33843" xr:uid="{401B2857-BA5E-4739-BA3E-C2850F77271B}"/>
    <cellStyle name="Normal 4 4 9 2 3" xfId="21197" xr:uid="{1B465402-78DA-4250-A79C-B3195656ECBE}"/>
    <cellStyle name="Normal 4 4 9 2 4" xfId="12768" xr:uid="{7C91D4A7-3B69-4A4A-94EB-F91CF06EDB21}"/>
    <cellStyle name="Normal 4 4 9 2 5" xfId="29626" xr:uid="{229FABE8-659C-4ECA-9402-A82C78A623E7}"/>
    <cellStyle name="Normal 4 4 9 3" xfId="6406" xr:uid="{00000000-0005-0000-0000-0000FF150000}"/>
    <cellStyle name="Normal 4 4 9 3 2" xfId="23270" xr:uid="{11E9942C-9470-4A53-8EB3-CC4232CEE44C}"/>
    <cellStyle name="Normal 4 4 9 3 3" xfId="14841" xr:uid="{6D0DD83A-F45D-4596-BC21-363CD7941D96}"/>
    <cellStyle name="Normal 4 4 9 3 4" xfId="31698" xr:uid="{A23A2FFB-E001-4FA6-9408-F2A74E80E999}"/>
    <cellStyle name="Normal 4 4 9 4" xfId="19052" xr:uid="{CFCE45D0-93B2-4461-AF98-0AA9570BF60E}"/>
    <cellStyle name="Normal 4 4 9 5" xfId="10623" xr:uid="{730FB2AC-3C92-4F37-A0D1-2470927EFA3A}"/>
    <cellStyle name="Normal 4 4 9 6" xfId="27481" xr:uid="{BB5896D3-3773-4F34-A902-9DC2F25584D1}"/>
    <cellStyle name="Normal 4 5" xfId="394" xr:uid="{00000000-0005-0000-0000-000000160000}"/>
    <cellStyle name="Normal 4 6" xfId="395" xr:uid="{00000000-0005-0000-0000-000001160000}"/>
    <cellStyle name="Normal 4 6 10" xfId="4770" xr:uid="{00000000-0005-0000-0000-000002160000}"/>
    <cellStyle name="Normal 4 6 10 2" xfId="21634" xr:uid="{2354684F-982B-417B-AD1A-71F3949B1FFA}"/>
    <cellStyle name="Normal 4 6 10 3" xfId="13205" xr:uid="{0F3D3DF6-C34C-4CAD-8FE2-44EEDBB72CF9}"/>
    <cellStyle name="Normal 4 6 10 4" xfId="30062" xr:uid="{583AB32E-EB12-47A0-AD63-73D356F15A00}"/>
    <cellStyle name="Normal 4 6 11" xfId="17416" xr:uid="{27695E1B-85D3-4E74-B496-A4A5F7B6EE0B}"/>
    <cellStyle name="Normal 4 6 12" xfId="8987" xr:uid="{F63C9850-4E41-4183-AB4A-446D9D292446}"/>
    <cellStyle name="Normal 4 6 13" xfId="25845" xr:uid="{DA03F612-1C29-4341-ABA8-0904BCF315E9}"/>
    <cellStyle name="Normal 4 6 2" xfId="396" xr:uid="{00000000-0005-0000-0000-000003160000}"/>
    <cellStyle name="Normal 4 6 2 10" xfId="17417" xr:uid="{FC38BF61-D946-4D60-87FA-23C9BF20171E}"/>
    <cellStyle name="Normal 4 6 2 11" xfId="8988" xr:uid="{0C019F94-9C8D-46AD-947E-1B971767C26A}"/>
    <cellStyle name="Normal 4 6 2 12" xfId="25846" xr:uid="{74735380-D15A-42E3-AA11-F7FE85C31BC0}"/>
    <cellStyle name="Normal 4 6 2 2" xfId="397" xr:uid="{00000000-0005-0000-0000-000004160000}"/>
    <cellStyle name="Normal 4 6 2 2 10" xfId="8989" xr:uid="{158AA8D4-D4C4-4C63-B00F-3E43D512509E}"/>
    <cellStyle name="Normal 4 6 2 2 11" xfId="25847" xr:uid="{68F7DB4B-4D8F-488F-A5F8-932F94F82AF1}"/>
    <cellStyle name="Normal 4 6 2 2 2" xfId="398" xr:uid="{00000000-0005-0000-0000-000005160000}"/>
    <cellStyle name="Normal 4 6 2 2 2 10" xfId="25848" xr:uid="{F9B01C51-236A-49A8-B67E-6623FF14DEF4}"/>
    <cellStyle name="Normal 4 6 2 2 2 2" xfId="873" xr:uid="{00000000-0005-0000-0000-000006160000}"/>
    <cellStyle name="Normal 4 6 2 2 2 2 2" xfId="3108" xr:uid="{00000000-0005-0000-0000-000007160000}"/>
    <cellStyle name="Normal 4 6 2 2 2 2 2 2" xfId="7331" xr:uid="{00000000-0005-0000-0000-000008160000}"/>
    <cellStyle name="Normal 4 6 2 2 2 2 2 2 2" xfId="24195" xr:uid="{C26004D9-63E0-4DF1-A42B-AD5CDFCE71F4}"/>
    <cellStyle name="Normal 4 6 2 2 2 2 2 2 3" xfId="15766" xr:uid="{2D94727C-EB3E-4FD4-AE14-CB4FBF2FAE19}"/>
    <cellStyle name="Normal 4 6 2 2 2 2 2 2 4" xfId="32623" xr:uid="{58962481-A43B-40C4-BBA3-000AC953405A}"/>
    <cellStyle name="Normal 4 6 2 2 2 2 2 3" xfId="19977" xr:uid="{2062E955-A078-4838-90FB-4BE6E3A9929A}"/>
    <cellStyle name="Normal 4 6 2 2 2 2 2 4" xfId="11548" xr:uid="{2B8AE162-AFE4-448B-907A-B49E5607F0B7}"/>
    <cellStyle name="Normal 4 6 2 2 2 2 2 5" xfId="28406" xr:uid="{21D3B54C-DDD0-4206-AC28-36E83823705F}"/>
    <cellStyle name="Normal 4 6 2 2 2 2 3" xfId="5186" xr:uid="{00000000-0005-0000-0000-000009160000}"/>
    <cellStyle name="Normal 4 6 2 2 2 2 3 2" xfId="22050" xr:uid="{7441DF44-D459-41B2-9C14-7B4928BC9083}"/>
    <cellStyle name="Normal 4 6 2 2 2 2 3 3" xfId="13621" xr:uid="{70CFCA95-82F3-4AAD-8137-BB593F82A9F6}"/>
    <cellStyle name="Normal 4 6 2 2 2 2 3 4" xfId="30478" xr:uid="{04667106-FBD2-4B75-8DE2-1AE1714323FD}"/>
    <cellStyle name="Normal 4 6 2 2 2 2 4" xfId="17832" xr:uid="{3CB7307F-15F0-42FB-8E6C-95E56FE5D2F2}"/>
    <cellStyle name="Normal 4 6 2 2 2 2 5" xfId="9403" xr:uid="{6CC173C0-11A6-4F2F-80D1-5019130199E0}"/>
    <cellStyle name="Normal 4 6 2 2 2 2 6" xfId="26261" xr:uid="{9DE9CC2C-7C58-486D-9D91-701D18057DC4}"/>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2 2 2" xfId="24608" xr:uid="{D00FE7E3-2B4B-46E1-9F94-B1CC6945DCC3}"/>
    <cellStyle name="Normal 4 6 2 2 2 3 2 2 3" xfId="16179" xr:uid="{C53B1F79-2C17-4FEB-807D-1B0A40A6AC8B}"/>
    <cellStyle name="Normal 4 6 2 2 2 3 2 2 4" xfId="33036" xr:uid="{48B60CA7-B295-485B-96EC-19DCCDDF0F3E}"/>
    <cellStyle name="Normal 4 6 2 2 2 3 2 3" xfId="20390" xr:uid="{3E26A5FC-6C7B-4EA9-A69E-FBF3BBB6D859}"/>
    <cellStyle name="Normal 4 6 2 2 2 3 2 4" xfId="11961" xr:uid="{89AA0420-1869-45D6-8A22-C169375F6B72}"/>
    <cellStyle name="Normal 4 6 2 2 2 3 2 5" xfId="28819" xr:uid="{4958A875-8401-4A4F-A296-147E24B5C119}"/>
    <cellStyle name="Normal 4 6 2 2 2 3 3" xfId="5599" xr:uid="{00000000-0005-0000-0000-00000D160000}"/>
    <cellStyle name="Normal 4 6 2 2 2 3 3 2" xfId="22463" xr:uid="{2DC4D5FB-2A68-4B1E-9D24-4D0F59600798}"/>
    <cellStyle name="Normal 4 6 2 2 2 3 3 3" xfId="14034" xr:uid="{BCD8DB02-A601-446B-844C-23853E707046}"/>
    <cellStyle name="Normal 4 6 2 2 2 3 3 4" xfId="30891" xr:uid="{0E0C410B-FFFA-47AF-9B6A-8DED68356478}"/>
    <cellStyle name="Normal 4 6 2 2 2 3 4" xfId="18245" xr:uid="{8388B2D9-EA49-40E9-8D83-F38AF815C01F}"/>
    <cellStyle name="Normal 4 6 2 2 2 3 5" xfId="9816" xr:uid="{BFDA646E-E7F7-4EF8-80E6-9E1AED10743A}"/>
    <cellStyle name="Normal 4 6 2 2 2 3 6" xfId="26674" xr:uid="{6F90388F-5005-42B4-AACD-C0E72D0A3D17}"/>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2 2 2" xfId="25021" xr:uid="{48C41D38-0FD9-48FA-BA95-4471958E93F5}"/>
    <cellStyle name="Normal 4 6 2 2 2 4 2 2 3" xfId="16592" xr:uid="{4AAE0CF9-DF83-410A-8292-10BB5C8096AF}"/>
    <cellStyle name="Normal 4 6 2 2 2 4 2 2 4" xfId="33449" xr:uid="{A7220F0E-A4C8-4B20-A9BB-FF753FD33E6F}"/>
    <cellStyle name="Normal 4 6 2 2 2 4 2 3" xfId="20803" xr:uid="{CBD938FC-9472-4BC3-97F0-72655D130251}"/>
    <cellStyle name="Normal 4 6 2 2 2 4 2 4" xfId="12374" xr:uid="{9689D8A8-AD37-4E38-A978-A0B70D5B78F8}"/>
    <cellStyle name="Normal 4 6 2 2 2 4 2 5" xfId="29232" xr:uid="{7BC5D013-6DEE-497D-968F-2BC379559662}"/>
    <cellStyle name="Normal 4 6 2 2 2 4 3" xfId="6012" xr:uid="{00000000-0005-0000-0000-000011160000}"/>
    <cellStyle name="Normal 4 6 2 2 2 4 3 2" xfId="22876" xr:uid="{48B6E6B0-34CD-4365-9E17-CE3D82B6A6EC}"/>
    <cellStyle name="Normal 4 6 2 2 2 4 3 3" xfId="14447" xr:uid="{782583F0-6FDD-40C9-BFEE-659F18C16177}"/>
    <cellStyle name="Normal 4 6 2 2 2 4 3 4" xfId="31304" xr:uid="{9C743D89-1368-4666-AD34-95644DA1D64C}"/>
    <cellStyle name="Normal 4 6 2 2 2 4 4" xfId="18658" xr:uid="{9B035B78-2CFD-4B48-81C2-2C4C956CE70A}"/>
    <cellStyle name="Normal 4 6 2 2 2 4 5" xfId="10229" xr:uid="{EEA88B13-86E1-40CE-ADBC-B9F0C2A8435E}"/>
    <cellStyle name="Normal 4 6 2 2 2 4 6" xfId="27087" xr:uid="{B5DE01D2-14A5-4AC6-8E9B-AE14F37DE44F}"/>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2 2 2" xfId="25434" xr:uid="{2CA6B878-383E-427B-A95F-B73BCDF4564F}"/>
    <cellStyle name="Normal 4 6 2 2 2 5 2 2 3" xfId="17005" xr:uid="{65960323-9710-4E2A-AA4B-AE810DB385E2}"/>
    <cellStyle name="Normal 4 6 2 2 2 5 2 2 4" xfId="33862" xr:uid="{C45598BB-74B6-4BA3-9CF9-A94960429E44}"/>
    <cellStyle name="Normal 4 6 2 2 2 5 2 3" xfId="21216" xr:uid="{5787E971-B581-4BD5-96AF-C83D882699B0}"/>
    <cellStyle name="Normal 4 6 2 2 2 5 2 4" xfId="12787" xr:uid="{42CC08C5-00FC-400F-AAE5-D18132E68988}"/>
    <cellStyle name="Normal 4 6 2 2 2 5 2 5" xfId="29645" xr:uid="{239F327C-C3CF-41AF-B251-ED9C4A747135}"/>
    <cellStyle name="Normal 4 6 2 2 2 5 3" xfId="6425" xr:uid="{00000000-0005-0000-0000-000015160000}"/>
    <cellStyle name="Normal 4 6 2 2 2 5 3 2" xfId="23289" xr:uid="{EDF427FB-00E2-4A33-9AE4-67FDD41705EA}"/>
    <cellStyle name="Normal 4 6 2 2 2 5 3 3" xfId="14860" xr:uid="{14707823-2D2F-492E-BECD-A9C42DBFF7E6}"/>
    <cellStyle name="Normal 4 6 2 2 2 5 3 4" xfId="31717" xr:uid="{18A2DE11-DB31-48A7-B6EE-4EBF258996A2}"/>
    <cellStyle name="Normal 4 6 2 2 2 5 4" xfId="19071" xr:uid="{9457C40A-DEDB-4A29-B3DB-2D55A64D4DDD}"/>
    <cellStyle name="Normal 4 6 2 2 2 5 5" xfId="10642" xr:uid="{E4A4346E-8830-4682-97E7-B2FB29235BC8}"/>
    <cellStyle name="Normal 4 6 2 2 2 5 6" xfId="27500" xr:uid="{617A87FE-342E-495E-80B5-589D7262D28A}"/>
    <cellStyle name="Normal 4 6 2 2 2 6" xfId="2554" xr:uid="{00000000-0005-0000-0000-000016160000}"/>
    <cellStyle name="Normal 4 6 2 2 2 6 2" xfId="6838" xr:uid="{00000000-0005-0000-0000-000017160000}"/>
    <cellStyle name="Normal 4 6 2 2 2 6 2 2" xfId="23702" xr:uid="{7FC5D915-F5C1-41CE-AC33-B83CCE75E447}"/>
    <cellStyle name="Normal 4 6 2 2 2 6 2 3" xfId="15273" xr:uid="{0C6FBA31-C96F-4FED-B7CB-AE218D1BB292}"/>
    <cellStyle name="Normal 4 6 2 2 2 6 2 4" xfId="32130" xr:uid="{D6ADE433-B478-463E-9879-8F072035241C}"/>
    <cellStyle name="Normal 4 6 2 2 2 6 3" xfId="19484" xr:uid="{BE9536B2-C9BF-456C-BFAD-06A86E43C6C0}"/>
    <cellStyle name="Normal 4 6 2 2 2 6 4" xfId="11055" xr:uid="{D8E149AC-EFDE-4581-BFA5-E9C60C5FBFB8}"/>
    <cellStyle name="Normal 4 6 2 2 2 6 5" xfId="27913" xr:uid="{87D03706-EFE0-416E-8FAA-943758969D5E}"/>
    <cellStyle name="Normal 4 6 2 2 2 7" xfId="4773" xr:uid="{00000000-0005-0000-0000-000018160000}"/>
    <cellStyle name="Normal 4 6 2 2 2 7 2" xfId="21637" xr:uid="{D9D2260B-3D69-4F6D-BC43-512B45169BC8}"/>
    <cellStyle name="Normal 4 6 2 2 2 7 3" xfId="13208" xr:uid="{5BA18435-5681-4CDE-8FD8-DDF970498C2A}"/>
    <cellStyle name="Normal 4 6 2 2 2 7 4" xfId="30065" xr:uid="{ADBFF552-CA16-43B3-95E8-6A7429D13EDD}"/>
    <cellStyle name="Normal 4 6 2 2 2 8" xfId="17419" xr:uid="{68F729B8-E960-45E5-9FED-87913B01C267}"/>
    <cellStyle name="Normal 4 6 2 2 2 9" xfId="8990" xr:uid="{80527925-FE5A-4E29-BAD9-7802EDB9D236}"/>
    <cellStyle name="Normal 4 6 2 2 3" xfId="872" xr:uid="{00000000-0005-0000-0000-000019160000}"/>
    <cellStyle name="Normal 4 6 2 2 3 2" xfId="3107" xr:uid="{00000000-0005-0000-0000-00001A160000}"/>
    <cellStyle name="Normal 4 6 2 2 3 2 2" xfId="7330" xr:uid="{00000000-0005-0000-0000-00001B160000}"/>
    <cellStyle name="Normal 4 6 2 2 3 2 2 2" xfId="24194" xr:uid="{88EBBA4A-0908-4744-B350-C0C7E49FF6AF}"/>
    <cellStyle name="Normal 4 6 2 2 3 2 2 3" xfId="15765" xr:uid="{69D6FF32-3552-49BD-85CE-C0FD17966709}"/>
    <cellStyle name="Normal 4 6 2 2 3 2 2 4" xfId="32622" xr:uid="{62E87B99-14C4-4401-B421-314CE8F2E685}"/>
    <cellStyle name="Normal 4 6 2 2 3 2 3" xfId="19976" xr:uid="{1EF69275-F810-4A00-92A1-6C251DFC07D5}"/>
    <cellStyle name="Normal 4 6 2 2 3 2 4" xfId="11547" xr:uid="{F1D0AAFD-2AE8-4BF6-9009-5AAB654827EA}"/>
    <cellStyle name="Normal 4 6 2 2 3 2 5" xfId="28405" xr:uid="{1237772D-D4BF-42CE-BAAD-17C91BECA50E}"/>
    <cellStyle name="Normal 4 6 2 2 3 3" xfId="5185" xr:uid="{00000000-0005-0000-0000-00001C160000}"/>
    <cellStyle name="Normal 4 6 2 2 3 3 2" xfId="22049" xr:uid="{16C103B1-CF42-4A31-ACC9-4A9FFF19AA8A}"/>
    <cellStyle name="Normal 4 6 2 2 3 3 3" xfId="13620" xr:uid="{34B8FD43-E907-451F-8FCE-C5CAE4A3E1D6}"/>
    <cellStyle name="Normal 4 6 2 2 3 3 4" xfId="30477" xr:uid="{E50D989D-B68F-4F10-9B7C-7F321B0D2F87}"/>
    <cellStyle name="Normal 4 6 2 2 3 4" xfId="17831" xr:uid="{DD225B2B-1B51-410C-AEC0-17D18F2262B8}"/>
    <cellStyle name="Normal 4 6 2 2 3 5" xfId="9402" xr:uid="{656C9662-443E-404A-A772-E47DED4517FE}"/>
    <cellStyle name="Normal 4 6 2 2 3 6" xfId="26260" xr:uid="{CCF532AF-6943-4EB6-8EC1-C53911A65800}"/>
    <cellStyle name="Normal 4 6 2 2 4" xfId="1290" xr:uid="{00000000-0005-0000-0000-00001D160000}"/>
    <cellStyle name="Normal 4 6 2 2 4 2" xfId="3520" xr:uid="{00000000-0005-0000-0000-00001E160000}"/>
    <cellStyle name="Normal 4 6 2 2 4 2 2" xfId="7743" xr:uid="{00000000-0005-0000-0000-00001F160000}"/>
    <cellStyle name="Normal 4 6 2 2 4 2 2 2" xfId="24607" xr:uid="{C180BBF0-10F9-4826-96A6-4B0F227F361E}"/>
    <cellStyle name="Normal 4 6 2 2 4 2 2 3" xfId="16178" xr:uid="{8B07AFFD-686D-4730-8F8E-CCB2208672FF}"/>
    <cellStyle name="Normal 4 6 2 2 4 2 2 4" xfId="33035" xr:uid="{20B71C80-40C8-471B-A109-5CBBCE5AD9CD}"/>
    <cellStyle name="Normal 4 6 2 2 4 2 3" xfId="20389" xr:uid="{7283F1B7-5284-47EA-932B-DF09F174DA8A}"/>
    <cellStyle name="Normal 4 6 2 2 4 2 4" xfId="11960" xr:uid="{5A4DBE73-E268-4ADC-AA6D-16E9E88D4ABD}"/>
    <cellStyle name="Normal 4 6 2 2 4 2 5" xfId="28818" xr:uid="{BB3EF57F-A0C5-483F-A1D6-4AB5843BC580}"/>
    <cellStyle name="Normal 4 6 2 2 4 3" xfId="5598" xr:uid="{00000000-0005-0000-0000-000020160000}"/>
    <cellStyle name="Normal 4 6 2 2 4 3 2" xfId="22462" xr:uid="{C33006D6-207B-47AC-B708-785A78C92BEA}"/>
    <cellStyle name="Normal 4 6 2 2 4 3 3" xfId="14033" xr:uid="{DB47BA43-52EB-4A38-8306-14732A9A6A35}"/>
    <cellStyle name="Normal 4 6 2 2 4 3 4" xfId="30890" xr:uid="{2E336FA8-0026-44DC-AA19-6F2947CD82CF}"/>
    <cellStyle name="Normal 4 6 2 2 4 4" xfId="18244" xr:uid="{4490C44F-BA91-4A9F-A337-D56D01CE7860}"/>
    <cellStyle name="Normal 4 6 2 2 4 5" xfId="9815" xr:uid="{27AEDC7C-9FA8-40B6-882B-9BA07340F3F4}"/>
    <cellStyle name="Normal 4 6 2 2 4 6" xfId="26673" xr:uid="{883793A8-539F-4380-B2A6-F1E86EFDE12D}"/>
    <cellStyle name="Normal 4 6 2 2 5" xfId="1703" xr:uid="{00000000-0005-0000-0000-000021160000}"/>
    <cellStyle name="Normal 4 6 2 2 5 2" xfId="3933" xr:uid="{00000000-0005-0000-0000-000022160000}"/>
    <cellStyle name="Normal 4 6 2 2 5 2 2" xfId="8156" xr:uid="{00000000-0005-0000-0000-000023160000}"/>
    <cellStyle name="Normal 4 6 2 2 5 2 2 2" xfId="25020" xr:uid="{EBC7D574-B180-4AAF-88B2-0359F1DE3181}"/>
    <cellStyle name="Normal 4 6 2 2 5 2 2 3" xfId="16591" xr:uid="{32515896-8914-4EE7-AB91-EDD3846C4791}"/>
    <cellStyle name="Normal 4 6 2 2 5 2 2 4" xfId="33448" xr:uid="{A2C763B0-F381-45E9-848A-1EECBA5ED44B}"/>
    <cellStyle name="Normal 4 6 2 2 5 2 3" xfId="20802" xr:uid="{8B3ED869-EA13-43B7-8A59-5172B6065C4E}"/>
    <cellStyle name="Normal 4 6 2 2 5 2 4" xfId="12373" xr:uid="{2AB3E8C3-46EF-426B-8A62-C49305E5CA6C}"/>
    <cellStyle name="Normal 4 6 2 2 5 2 5" xfId="29231" xr:uid="{DB94EAF4-947D-4D6D-874A-AC63345FEAA4}"/>
    <cellStyle name="Normal 4 6 2 2 5 3" xfId="6011" xr:uid="{00000000-0005-0000-0000-000024160000}"/>
    <cellStyle name="Normal 4 6 2 2 5 3 2" xfId="22875" xr:uid="{2631D71E-B2A8-45A2-B48C-6A6C71E5C2F9}"/>
    <cellStyle name="Normal 4 6 2 2 5 3 3" xfId="14446" xr:uid="{74A262D5-5FC5-4791-A37B-94CE7937EEA2}"/>
    <cellStyle name="Normal 4 6 2 2 5 3 4" xfId="31303" xr:uid="{2796C4A3-8A0C-4F13-9E0D-ED4C9255FC2D}"/>
    <cellStyle name="Normal 4 6 2 2 5 4" xfId="18657" xr:uid="{69F295E9-393C-49E8-9461-E22C817C6DD5}"/>
    <cellStyle name="Normal 4 6 2 2 5 5" xfId="10228" xr:uid="{4D963D89-A8D6-4AAA-9BA6-5770040D8B9B}"/>
    <cellStyle name="Normal 4 6 2 2 5 6" xfId="27086" xr:uid="{7B124251-591C-471A-B2D0-EBC503034F0E}"/>
    <cellStyle name="Normal 4 6 2 2 6" xfId="2117" xr:uid="{00000000-0005-0000-0000-000025160000}"/>
    <cellStyle name="Normal 4 6 2 2 6 2" xfId="4346" xr:uid="{00000000-0005-0000-0000-000026160000}"/>
    <cellStyle name="Normal 4 6 2 2 6 2 2" xfId="8569" xr:uid="{00000000-0005-0000-0000-000027160000}"/>
    <cellStyle name="Normal 4 6 2 2 6 2 2 2" xfId="25433" xr:uid="{9C902B41-0179-41F8-8AC9-AA517560E90A}"/>
    <cellStyle name="Normal 4 6 2 2 6 2 2 3" xfId="17004" xr:uid="{0D5145A7-536B-4233-BB89-A86E70A585F9}"/>
    <cellStyle name="Normal 4 6 2 2 6 2 2 4" xfId="33861" xr:uid="{86D76458-3323-416C-9254-44784A710D4D}"/>
    <cellStyle name="Normal 4 6 2 2 6 2 3" xfId="21215" xr:uid="{85B693B2-29A4-4727-8CE7-AD885779D549}"/>
    <cellStyle name="Normal 4 6 2 2 6 2 4" xfId="12786" xr:uid="{0194C973-64AB-43ED-9D2D-1700805B55AE}"/>
    <cellStyle name="Normal 4 6 2 2 6 2 5" xfId="29644" xr:uid="{C045BF50-14A4-429B-9087-FDD52F3D5CA7}"/>
    <cellStyle name="Normal 4 6 2 2 6 3" xfId="6424" xr:uid="{00000000-0005-0000-0000-000028160000}"/>
    <cellStyle name="Normal 4 6 2 2 6 3 2" xfId="23288" xr:uid="{52DF5905-DF8B-45FA-AA52-B7CCC5B49393}"/>
    <cellStyle name="Normal 4 6 2 2 6 3 3" xfId="14859" xr:uid="{BA84EB2D-A4CD-47BA-96B8-B53BA4F1EDB2}"/>
    <cellStyle name="Normal 4 6 2 2 6 3 4" xfId="31716" xr:uid="{415191DA-D776-4141-A3BE-8D960AF334AE}"/>
    <cellStyle name="Normal 4 6 2 2 6 4" xfId="19070" xr:uid="{AA08AB57-AB56-4094-A84E-32C49EC85A55}"/>
    <cellStyle name="Normal 4 6 2 2 6 5" xfId="10641" xr:uid="{FF9A2B3F-C357-4A71-8C37-1C3B7CEF4F6C}"/>
    <cellStyle name="Normal 4 6 2 2 6 6" xfId="27499" xr:uid="{71351E59-C185-4585-91A7-563B8526FE5C}"/>
    <cellStyle name="Normal 4 6 2 2 7" xfId="2553" xr:uid="{00000000-0005-0000-0000-000029160000}"/>
    <cellStyle name="Normal 4 6 2 2 7 2" xfId="6837" xr:uid="{00000000-0005-0000-0000-00002A160000}"/>
    <cellStyle name="Normal 4 6 2 2 7 2 2" xfId="23701" xr:uid="{F67DD5B5-C373-4E12-A033-DED46EC8DFEC}"/>
    <cellStyle name="Normal 4 6 2 2 7 2 3" xfId="15272" xr:uid="{D56806DD-5BB7-472A-814D-B215F8B20B90}"/>
    <cellStyle name="Normal 4 6 2 2 7 2 4" xfId="32129" xr:uid="{0557C149-32FB-43B7-B539-C4F92BD3EE39}"/>
    <cellStyle name="Normal 4 6 2 2 7 3" xfId="19483" xr:uid="{D0A55042-73AC-4315-9A42-5E10E9B58329}"/>
    <cellStyle name="Normal 4 6 2 2 7 4" xfId="11054" xr:uid="{11BD1F92-9262-46C7-BF66-CA110C5A9C25}"/>
    <cellStyle name="Normal 4 6 2 2 7 5" xfId="27912" xr:uid="{32257DE4-F4D5-4CEA-B379-A3522BC38528}"/>
    <cellStyle name="Normal 4 6 2 2 8" xfId="4772" xr:uid="{00000000-0005-0000-0000-00002B160000}"/>
    <cellStyle name="Normal 4 6 2 2 8 2" xfId="21636" xr:uid="{333A42AE-AF67-476B-B805-8646FEF2960D}"/>
    <cellStyle name="Normal 4 6 2 2 8 3" xfId="13207" xr:uid="{63CEC0BC-6A1E-4A66-92FE-749876F17F93}"/>
    <cellStyle name="Normal 4 6 2 2 8 4" xfId="30064" xr:uid="{904B1B6E-8A89-4354-B761-E98C5A545AFA}"/>
    <cellStyle name="Normal 4 6 2 2 9" xfId="17418" xr:uid="{FDEC7D48-3604-459D-9B5D-0A977E769041}"/>
    <cellStyle name="Normal 4 6 2 3" xfId="399" xr:uid="{00000000-0005-0000-0000-00002C160000}"/>
    <cellStyle name="Normal 4 6 2 3 10" xfId="25849" xr:uid="{5097EA07-3A23-4EE8-B0AA-F25525D5B071}"/>
    <cellStyle name="Normal 4 6 2 3 2" xfId="874" xr:uid="{00000000-0005-0000-0000-00002D160000}"/>
    <cellStyle name="Normal 4 6 2 3 2 2" xfId="3109" xr:uid="{00000000-0005-0000-0000-00002E160000}"/>
    <cellStyle name="Normal 4 6 2 3 2 2 2" xfId="7332" xr:uid="{00000000-0005-0000-0000-00002F160000}"/>
    <cellStyle name="Normal 4 6 2 3 2 2 2 2" xfId="24196" xr:uid="{0F34568D-4244-44C1-A62F-F0739DD483BE}"/>
    <cellStyle name="Normal 4 6 2 3 2 2 2 3" xfId="15767" xr:uid="{233FEEAC-3394-4739-80CB-C908EBFC641A}"/>
    <cellStyle name="Normal 4 6 2 3 2 2 2 4" xfId="32624" xr:uid="{C808F9B6-7465-4A2F-8B77-9333FD60E75A}"/>
    <cellStyle name="Normal 4 6 2 3 2 2 3" xfId="19978" xr:uid="{C7912B82-EB1A-4DD0-AE9F-3A8CBB337A80}"/>
    <cellStyle name="Normal 4 6 2 3 2 2 4" xfId="11549" xr:uid="{D3B11BC5-D606-4447-8783-B0299F2091A5}"/>
    <cellStyle name="Normal 4 6 2 3 2 2 5" xfId="28407" xr:uid="{ECFFCA9B-D342-4685-A2C7-3AC991825C1E}"/>
    <cellStyle name="Normal 4 6 2 3 2 3" xfId="5187" xr:uid="{00000000-0005-0000-0000-000030160000}"/>
    <cellStyle name="Normal 4 6 2 3 2 3 2" xfId="22051" xr:uid="{16B7FAE3-5CCF-4CD3-A150-DE9FD288015E}"/>
    <cellStyle name="Normal 4 6 2 3 2 3 3" xfId="13622" xr:uid="{EFF48897-725D-4E86-8416-ECC8D833A78E}"/>
    <cellStyle name="Normal 4 6 2 3 2 3 4" xfId="30479" xr:uid="{40B24B46-9330-4681-9625-019F10CDED79}"/>
    <cellStyle name="Normal 4 6 2 3 2 4" xfId="17833" xr:uid="{DA224961-831D-4BBA-861A-CF3565FF08A6}"/>
    <cellStyle name="Normal 4 6 2 3 2 5" xfId="9404" xr:uid="{448D9D55-F8D0-491E-B2AE-248C0C6A04E9}"/>
    <cellStyle name="Normal 4 6 2 3 2 6" xfId="26262" xr:uid="{5071C97E-6E4B-4278-BFE1-86B655A1A983}"/>
    <cellStyle name="Normal 4 6 2 3 3" xfId="1292" xr:uid="{00000000-0005-0000-0000-000031160000}"/>
    <cellStyle name="Normal 4 6 2 3 3 2" xfId="3522" xr:uid="{00000000-0005-0000-0000-000032160000}"/>
    <cellStyle name="Normal 4 6 2 3 3 2 2" xfId="7745" xr:uid="{00000000-0005-0000-0000-000033160000}"/>
    <cellStyle name="Normal 4 6 2 3 3 2 2 2" xfId="24609" xr:uid="{25480F90-3DE0-4920-8509-01FC2E1D222B}"/>
    <cellStyle name="Normal 4 6 2 3 3 2 2 3" xfId="16180" xr:uid="{D0B30BE6-320C-47A2-BED0-6F3BB9DB99C8}"/>
    <cellStyle name="Normal 4 6 2 3 3 2 2 4" xfId="33037" xr:uid="{401C7DB3-6E71-40DB-9776-4DED01832C1A}"/>
    <cellStyle name="Normal 4 6 2 3 3 2 3" xfId="20391" xr:uid="{3FDB21A4-E5E2-4394-9BD9-B0281200BACD}"/>
    <cellStyle name="Normal 4 6 2 3 3 2 4" xfId="11962" xr:uid="{82DC456E-4EB7-4F1A-88CD-60D021172420}"/>
    <cellStyle name="Normal 4 6 2 3 3 2 5" xfId="28820" xr:uid="{5E85EE58-8900-423B-AEC2-DEDF570434D5}"/>
    <cellStyle name="Normal 4 6 2 3 3 3" xfId="5600" xr:uid="{00000000-0005-0000-0000-000034160000}"/>
    <cellStyle name="Normal 4 6 2 3 3 3 2" xfId="22464" xr:uid="{84BCE014-A8F4-4FD7-B3EF-C33BB8CB4262}"/>
    <cellStyle name="Normal 4 6 2 3 3 3 3" xfId="14035" xr:uid="{A71AF8DF-F023-409F-BADE-24F011EE3604}"/>
    <cellStyle name="Normal 4 6 2 3 3 3 4" xfId="30892" xr:uid="{BFFF01D8-5B04-4F01-B8EA-3F30A45AB48A}"/>
    <cellStyle name="Normal 4 6 2 3 3 4" xfId="18246" xr:uid="{1CA6FF72-7D72-4FA0-8135-492D294FEED4}"/>
    <cellStyle name="Normal 4 6 2 3 3 5" xfId="9817" xr:uid="{07BFFA18-2CA2-4DEB-A356-45B1BD50896F}"/>
    <cellStyle name="Normal 4 6 2 3 3 6" xfId="26675" xr:uid="{1683C0E4-4822-46C5-921B-C5530F7C982E}"/>
    <cellStyle name="Normal 4 6 2 3 4" xfId="1705" xr:uid="{00000000-0005-0000-0000-000035160000}"/>
    <cellStyle name="Normal 4 6 2 3 4 2" xfId="3935" xr:uid="{00000000-0005-0000-0000-000036160000}"/>
    <cellStyle name="Normal 4 6 2 3 4 2 2" xfId="8158" xr:uid="{00000000-0005-0000-0000-000037160000}"/>
    <cellStyle name="Normal 4 6 2 3 4 2 2 2" xfId="25022" xr:uid="{3C9493BC-9117-451A-BC6D-97690B9C4C45}"/>
    <cellStyle name="Normal 4 6 2 3 4 2 2 3" xfId="16593" xr:uid="{272EE78D-3F7D-47DF-B32C-1BFE916D1672}"/>
    <cellStyle name="Normal 4 6 2 3 4 2 2 4" xfId="33450" xr:uid="{CF0CA98D-C683-4BC7-B76A-65F2B4585BD6}"/>
    <cellStyle name="Normal 4 6 2 3 4 2 3" xfId="20804" xr:uid="{88744A3D-47D3-4B60-84EA-94C5F8D81303}"/>
    <cellStyle name="Normal 4 6 2 3 4 2 4" xfId="12375" xr:uid="{48985454-2D08-4702-9110-D1B1119352AB}"/>
    <cellStyle name="Normal 4 6 2 3 4 2 5" xfId="29233" xr:uid="{274FF4E8-12F4-4633-9AE6-E7A07DF0788D}"/>
    <cellStyle name="Normal 4 6 2 3 4 3" xfId="6013" xr:uid="{00000000-0005-0000-0000-000038160000}"/>
    <cellStyle name="Normal 4 6 2 3 4 3 2" xfId="22877" xr:uid="{67823CC8-5DB1-497A-8F3F-E9E9E0AC157C}"/>
    <cellStyle name="Normal 4 6 2 3 4 3 3" xfId="14448" xr:uid="{5E55B6BD-31E6-4798-8F4E-D83AB2DDB50A}"/>
    <cellStyle name="Normal 4 6 2 3 4 3 4" xfId="31305" xr:uid="{403943C8-76A8-42BD-8557-81FA90A9B093}"/>
    <cellStyle name="Normal 4 6 2 3 4 4" xfId="18659" xr:uid="{21B36B8B-182D-4426-97C5-6F6568FB09CF}"/>
    <cellStyle name="Normal 4 6 2 3 4 5" xfId="10230" xr:uid="{FE6EB5A3-A485-45AC-8B96-00F963848A9D}"/>
    <cellStyle name="Normal 4 6 2 3 4 6" xfId="27088" xr:uid="{C9F86AA0-7682-42E8-96E1-D7502AD33A9E}"/>
    <cellStyle name="Normal 4 6 2 3 5" xfId="2119" xr:uid="{00000000-0005-0000-0000-000039160000}"/>
    <cellStyle name="Normal 4 6 2 3 5 2" xfId="4348" xr:uid="{00000000-0005-0000-0000-00003A160000}"/>
    <cellStyle name="Normal 4 6 2 3 5 2 2" xfId="8571" xr:uid="{00000000-0005-0000-0000-00003B160000}"/>
    <cellStyle name="Normal 4 6 2 3 5 2 2 2" xfId="25435" xr:uid="{B89D8060-832D-4F60-8665-282A4F12D39B}"/>
    <cellStyle name="Normal 4 6 2 3 5 2 2 3" xfId="17006" xr:uid="{A74E46BE-6F67-4954-9A35-D417F20E2484}"/>
    <cellStyle name="Normal 4 6 2 3 5 2 2 4" xfId="33863" xr:uid="{76F9C83C-EFE5-44D3-A518-9DF7FD03E9C3}"/>
    <cellStyle name="Normal 4 6 2 3 5 2 3" xfId="21217" xr:uid="{5229609B-E1D5-45BF-B7FE-6D627798661E}"/>
    <cellStyle name="Normal 4 6 2 3 5 2 4" xfId="12788" xr:uid="{D13FA860-3109-46E2-B8DA-1DDF080B7869}"/>
    <cellStyle name="Normal 4 6 2 3 5 2 5" xfId="29646" xr:uid="{DD31B1EC-70AB-4751-8C1C-146CEF6F3F9E}"/>
    <cellStyle name="Normal 4 6 2 3 5 3" xfId="6426" xr:uid="{00000000-0005-0000-0000-00003C160000}"/>
    <cellStyle name="Normal 4 6 2 3 5 3 2" xfId="23290" xr:uid="{6316F589-E402-468A-B9A3-BF79355FB983}"/>
    <cellStyle name="Normal 4 6 2 3 5 3 3" xfId="14861" xr:uid="{6F420A67-8AA8-4FD8-B126-02ECD7B6B374}"/>
    <cellStyle name="Normal 4 6 2 3 5 3 4" xfId="31718" xr:uid="{E3A60F5B-E6B3-4075-A557-FE5AAE49051F}"/>
    <cellStyle name="Normal 4 6 2 3 5 4" xfId="19072" xr:uid="{AAF48805-DF53-4A45-ADE1-5FE38AF9825D}"/>
    <cellStyle name="Normal 4 6 2 3 5 5" xfId="10643" xr:uid="{CBC63CE8-FDDF-4A50-8CBD-6284369C4308}"/>
    <cellStyle name="Normal 4 6 2 3 5 6" xfId="27501" xr:uid="{5884E388-3792-44F0-8650-F1FE0A3492B6}"/>
    <cellStyle name="Normal 4 6 2 3 6" xfId="2555" xr:uid="{00000000-0005-0000-0000-00003D160000}"/>
    <cellStyle name="Normal 4 6 2 3 6 2" xfId="6839" xr:uid="{00000000-0005-0000-0000-00003E160000}"/>
    <cellStyle name="Normal 4 6 2 3 6 2 2" xfId="23703" xr:uid="{3372C538-23D6-4213-904A-7C657F7576DF}"/>
    <cellStyle name="Normal 4 6 2 3 6 2 3" xfId="15274" xr:uid="{D62ACDE0-AED9-4B98-86E8-DC2BAF004CE2}"/>
    <cellStyle name="Normal 4 6 2 3 6 2 4" xfId="32131" xr:uid="{03B188B5-A13B-4E4F-934A-6B8511F84231}"/>
    <cellStyle name="Normal 4 6 2 3 6 3" xfId="19485" xr:uid="{6B074B01-D1B3-4312-ADDB-3EC37CC05305}"/>
    <cellStyle name="Normal 4 6 2 3 6 4" xfId="11056" xr:uid="{5EC4C43E-486B-4C7A-AA44-DBAA23D97F55}"/>
    <cellStyle name="Normal 4 6 2 3 6 5" xfId="27914" xr:uid="{209CD41F-AA59-4021-99F0-A442ACFBD753}"/>
    <cellStyle name="Normal 4 6 2 3 7" xfId="4774" xr:uid="{00000000-0005-0000-0000-00003F160000}"/>
    <cellStyle name="Normal 4 6 2 3 7 2" xfId="21638" xr:uid="{E59CB4D6-CDE1-4B8E-9A77-6F4ACD8BF5A8}"/>
    <cellStyle name="Normal 4 6 2 3 7 3" xfId="13209" xr:uid="{E67E2B26-D812-4C0A-B46C-43601063827C}"/>
    <cellStyle name="Normal 4 6 2 3 7 4" xfId="30066" xr:uid="{1DB4A626-C678-456A-B726-622342B0F656}"/>
    <cellStyle name="Normal 4 6 2 3 8" xfId="17420" xr:uid="{FAC8F24E-8B71-47B6-AE4C-FE325E6E97F9}"/>
    <cellStyle name="Normal 4 6 2 3 9" xfId="8991" xr:uid="{FA28B77D-9199-4BD6-A00C-135C10D9EC0C}"/>
    <cellStyle name="Normal 4 6 2 4" xfId="871" xr:uid="{00000000-0005-0000-0000-000040160000}"/>
    <cellStyle name="Normal 4 6 2 4 2" xfId="3106" xr:uid="{00000000-0005-0000-0000-000041160000}"/>
    <cellStyle name="Normal 4 6 2 4 2 2" xfId="7329" xr:uid="{00000000-0005-0000-0000-000042160000}"/>
    <cellStyle name="Normal 4 6 2 4 2 2 2" xfId="24193" xr:uid="{24333B7B-F0DE-4D15-A7C6-E26FAAC679DA}"/>
    <cellStyle name="Normal 4 6 2 4 2 2 3" xfId="15764" xr:uid="{FE5DD23A-B1C1-47D2-B89E-DD43F16FBB6D}"/>
    <cellStyle name="Normal 4 6 2 4 2 2 4" xfId="32621" xr:uid="{C804B4CF-A4F1-4D2E-A1C2-B19D109B12C4}"/>
    <cellStyle name="Normal 4 6 2 4 2 3" xfId="19975" xr:uid="{49EC2C72-936F-4717-B78F-F61663664340}"/>
    <cellStyle name="Normal 4 6 2 4 2 4" xfId="11546" xr:uid="{82F7B647-65AC-4B7A-9679-789D10CA4331}"/>
    <cellStyle name="Normal 4 6 2 4 2 5" xfId="28404" xr:uid="{6482119C-5120-41BE-B50C-5389EA0A6F1D}"/>
    <cellStyle name="Normal 4 6 2 4 3" xfId="5184" xr:uid="{00000000-0005-0000-0000-000043160000}"/>
    <cellStyle name="Normal 4 6 2 4 3 2" xfId="22048" xr:uid="{E4D2C8D7-72AC-4A0B-87E6-37743751E8FD}"/>
    <cellStyle name="Normal 4 6 2 4 3 3" xfId="13619" xr:uid="{6986A8A6-122D-4C78-AD30-365634661B3B}"/>
    <cellStyle name="Normal 4 6 2 4 3 4" xfId="30476" xr:uid="{CB1E911B-17F9-4A35-A26A-ECC52453F857}"/>
    <cellStyle name="Normal 4 6 2 4 4" xfId="17830" xr:uid="{51FF96EA-6CBC-4DE0-B322-E25DA18CBA87}"/>
    <cellStyle name="Normal 4 6 2 4 5" xfId="9401" xr:uid="{3718C7CF-62D2-40E6-886B-2E2DD8DB16C4}"/>
    <cellStyle name="Normal 4 6 2 4 6" xfId="26259" xr:uid="{94BCCA27-17F0-4E6A-A18B-5342239287D6}"/>
    <cellStyle name="Normal 4 6 2 5" xfId="1289" xr:uid="{00000000-0005-0000-0000-000044160000}"/>
    <cellStyle name="Normal 4 6 2 5 2" xfId="3519" xr:uid="{00000000-0005-0000-0000-000045160000}"/>
    <cellStyle name="Normal 4 6 2 5 2 2" xfId="7742" xr:uid="{00000000-0005-0000-0000-000046160000}"/>
    <cellStyle name="Normal 4 6 2 5 2 2 2" xfId="24606" xr:uid="{CDE88F19-95E2-4679-8341-7F40D37F46DF}"/>
    <cellStyle name="Normal 4 6 2 5 2 2 3" xfId="16177" xr:uid="{9E3401D4-B3DA-4F61-BEE1-057785D2EFE8}"/>
    <cellStyle name="Normal 4 6 2 5 2 2 4" xfId="33034" xr:uid="{5260E119-EEF7-428F-A102-AB02D80E9451}"/>
    <cellStyle name="Normal 4 6 2 5 2 3" xfId="20388" xr:uid="{F516F112-9C06-4AA1-B75C-F20A90AE984B}"/>
    <cellStyle name="Normal 4 6 2 5 2 4" xfId="11959" xr:uid="{FEB072F9-C680-4BA9-84AF-87BD41948C40}"/>
    <cellStyle name="Normal 4 6 2 5 2 5" xfId="28817" xr:uid="{ED99A81A-CF9D-4847-B6D2-B12910C2BC0A}"/>
    <cellStyle name="Normal 4 6 2 5 3" xfId="5597" xr:uid="{00000000-0005-0000-0000-000047160000}"/>
    <cellStyle name="Normal 4 6 2 5 3 2" xfId="22461" xr:uid="{3BBFFEA8-36E9-4A75-AD5F-465C76A193CB}"/>
    <cellStyle name="Normal 4 6 2 5 3 3" xfId="14032" xr:uid="{E7DA65DF-F3AC-43CF-B49E-4D28F774C15F}"/>
    <cellStyle name="Normal 4 6 2 5 3 4" xfId="30889" xr:uid="{8A26F103-DE07-4F4E-B661-FEF1FE4D97AB}"/>
    <cellStyle name="Normal 4 6 2 5 4" xfId="18243" xr:uid="{02283769-F2CD-4C02-8CE0-6F2D5930C519}"/>
    <cellStyle name="Normal 4 6 2 5 5" xfId="9814" xr:uid="{6BF547FD-B1CC-46EB-9744-0FEC8AAD4AA5}"/>
    <cellStyle name="Normal 4 6 2 5 6" xfId="26672" xr:uid="{C0B26557-5C93-4B68-AB6A-C3DA29241F8B}"/>
    <cellStyle name="Normal 4 6 2 6" xfId="1702" xr:uid="{00000000-0005-0000-0000-000048160000}"/>
    <cellStyle name="Normal 4 6 2 6 2" xfId="3932" xr:uid="{00000000-0005-0000-0000-000049160000}"/>
    <cellStyle name="Normal 4 6 2 6 2 2" xfId="8155" xr:uid="{00000000-0005-0000-0000-00004A160000}"/>
    <cellStyle name="Normal 4 6 2 6 2 2 2" xfId="25019" xr:uid="{FB66F209-05A9-4232-A95F-01205FE03C2F}"/>
    <cellStyle name="Normal 4 6 2 6 2 2 3" xfId="16590" xr:uid="{ADDABFF0-0968-41C9-B175-8789632FB6EB}"/>
    <cellStyle name="Normal 4 6 2 6 2 2 4" xfId="33447" xr:uid="{9E174D4C-9A4E-4B8B-A259-341E93F0329A}"/>
    <cellStyle name="Normal 4 6 2 6 2 3" xfId="20801" xr:uid="{3D6707E5-656C-48A1-816A-F57E8F2CF993}"/>
    <cellStyle name="Normal 4 6 2 6 2 4" xfId="12372" xr:uid="{C76C92F3-B119-4D13-9C4E-9A5B43ABA1C0}"/>
    <cellStyle name="Normal 4 6 2 6 2 5" xfId="29230" xr:uid="{3A53569D-87BF-4E94-B290-D3D365A0E873}"/>
    <cellStyle name="Normal 4 6 2 6 3" xfId="6010" xr:uid="{00000000-0005-0000-0000-00004B160000}"/>
    <cellStyle name="Normal 4 6 2 6 3 2" xfId="22874" xr:uid="{E841E880-4DCC-488A-B9E5-9183080853FF}"/>
    <cellStyle name="Normal 4 6 2 6 3 3" xfId="14445" xr:uid="{FA225C76-7330-41C3-A37E-93486B415E1B}"/>
    <cellStyle name="Normal 4 6 2 6 3 4" xfId="31302" xr:uid="{9BC709E4-70F3-4D70-A286-A02D22F7843B}"/>
    <cellStyle name="Normal 4 6 2 6 4" xfId="18656" xr:uid="{5CF6B3D0-36BE-4458-8CF6-CBE00E628E68}"/>
    <cellStyle name="Normal 4 6 2 6 5" xfId="10227" xr:uid="{0D51F56D-9CEC-4111-AFC4-DA4F92502B09}"/>
    <cellStyle name="Normal 4 6 2 6 6" xfId="27085" xr:uid="{01D7149A-E3AB-46C7-B84B-EFA01D93DDB2}"/>
    <cellStyle name="Normal 4 6 2 7" xfId="2116" xr:uid="{00000000-0005-0000-0000-00004C160000}"/>
    <cellStyle name="Normal 4 6 2 7 2" xfId="4345" xr:uid="{00000000-0005-0000-0000-00004D160000}"/>
    <cellStyle name="Normal 4 6 2 7 2 2" xfId="8568" xr:uid="{00000000-0005-0000-0000-00004E160000}"/>
    <cellStyle name="Normal 4 6 2 7 2 2 2" xfId="25432" xr:uid="{E47A6A43-1FBF-4154-AA9A-B1B19B6CB351}"/>
    <cellStyle name="Normal 4 6 2 7 2 2 3" xfId="17003" xr:uid="{A80C3AB9-C965-43A5-AA35-950C19469D45}"/>
    <cellStyle name="Normal 4 6 2 7 2 2 4" xfId="33860" xr:uid="{FD6ACBEF-9662-41A7-BF52-0AD96488C7B7}"/>
    <cellStyle name="Normal 4 6 2 7 2 3" xfId="21214" xr:uid="{941F2082-DDE3-411E-8E66-E53B93094B65}"/>
    <cellStyle name="Normal 4 6 2 7 2 4" xfId="12785" xr:uid="{FDB1CF42-11BF-496D-8A43-756003648E84}"/>
    <cellStyle name="Normal 4 6 2 7 2 5" xfId="29643" xr:uid="{4CB458C8-BA6C-4CC3-A949-12E3E526BD41}"/>
    <cellStyle name="Normal 4 6 2 7 3" xfId="6423" xr:uid="{00000000-0005-0000-0000-00004F160000}"/>
    <cellStyle name="Normal 4 6 2 7 3 2" xfId="23287" xr:uid="{0167B39D-0D58-4350-B8CB-6C9CDB3CC91D}"/>
    <cellStyle name="Normal 4 6 2 7 3 3" xfId="14858" xr:uid="{7C25D23C-2F5F-4FA9-A5A2-CD2C0EDF9331}"/>
    <cellStyle name="Normal 4 6 2 7 3 4" xfId="31715" xr:uid="{CF102B77-FC33-4644-BDAE-D8FE77D4951E}"/>
    <cellStyle name="Normal 4 6 2 7 4" xfId="19069" xr:uid="{061AF569-71FA-48D3-843D-907A40EDE5FA}"/>
    <cellStyle name="Normal 4 6 2 7 5" xfId="10640" xr:uid="{66565386-301E-4608-9A91-47407DC84322}"/>
    <cellStyle name="Normal 4 6 2 7 6" xfId="27498" xr:uid="{72DDB643-C12F-4197-871E-8AF8282C9E8D}"/>
    <cellStyle name="Normal 4 6 2 8" xfId="2552" xr:uid="{00000000-0005-0000-0000-000050160000}"/>
    <cellStyle name="Normal 4 6 2 8 2" xfId="6836" xr:uid="{00000000-0005-0000-0000-000051160000}"/>
    <cellStyle name="Normal 4 6 2 8 2 2" xfId="23700" xr:uid="{A126A5BF-E1BD-4C70-A942-6CD9025AE174}"/>
    <cellStyle name="Normal 4 6 2 8 2 3" xfId="15271" xr:uid="{A0DF7906-3FD4-4D52-BCB2-24EA750E605F}"/>
    <cellStyle name="Normal 4 6 2 8 2 4" xfId="32128" xr:uid="{75832882-7BA6-4E63-A436-BF31A0FD0E7E}"/>
    <cellStyle name="Normal 4 6 2 8 3" xfId="19482" xr:uid="{99975CE6-3417-4A1B-B546-9B1FC1F018CA}"/>
    <cellStyle name="Normal 4 6 2 8 4" xfId="11053" xr:uid="{5B3B182A-A9AA-4C9A-9773-63B6048440EC}"/>
    <cellStyle name="Normal 4 6 2 8 5" xfId="27911" xr:uid="{41B226D6-0509-4DD0-ACD7-E17D8BDBC6D0}"/>
    <cellStyle name="Normal 4 6 2 9" xfId="4771" xr:uid="{00000000-0005-0000-0000-000052160000}"/>
    <cellStyle name="Normal 4 6 2 9 2" xfId="21635" xr:uid="{095EF62C-8F71-40A7-AB60-F1D124A9EEE9}"/>
    <cellStyle name="Normal 4 6 2 9 3" xfId="13206" xr:uid="{710C2839-4BC4-4402-BABC-0864F39CC513}"/>
    <cellStyle name="Normal 4 6 2 9 4" xfId="30063" xr:uid="{56104835-D2B1-417A-9DDC-C5E1CE005627}"/>
    <cellStyle name="Normal 4 6 3" xfId="400" xr:uid="{00000000-0005-0000-0000-000053160000}"/>
    <cellStyle name="Normal 4 6 3 10" xfId="8992" xr:uid="{6BA9F974-D772-4E8A-B16E-97D455661C24}"/>
    <cellStyle name="Normal 4 6 3 11" xfId="25850" xr:uid="{BF3EBB31-6F58-42C3-AEFC-46CC8F6D20CD}"/>
    <cellStyle name="Normal 4 6 3 2" xfId="401" xr:uid="{00000000-0005-0000-0000-000054160000}"/>
    <cellStyle name="Normal 4 6 3 2 10" xfId="25851" xr:uid="{2AF02BFF-A6D3-4AC4-A657-FE2A0935AD9D}"/>
    <cellStyle name="Normal 4 6 3 2 2" xfId="876" xr:uid="{00000000-0005-0000-0000-000055160000}"/>
    <cellStyle name="Normal 4 6 3 2 2 2" xfId="3111" xr:uid="{00000000-0005-0000-0000-000056160000}"/>
    <cellStyle name="Normal 4 6 3 2 2 2 2" xfId="7334" xr:uid="{00000000-0005-0000-0000-000057160000}"/>
    <cellStyle name="Normal 4 6 3 2 2 2 2 2" xfId="24198" xr:uid="{B5238293-2379-445B-8FFF-51F014C06817}"/>
    <cellStyle name="Normal 4 6 3 2 2 2 2 3" xfId="15769" xr:uid="{ECC09248-BD68-4EE6-9F03-A4B3DB230B33}"/>
    <cellStyle name="Normal 4 6 3 2 2 2 2 4" xfId="32626" xr:uid="{A9C3FE48-1D35-4686-95C2-A3AFA4AA46B8}"/>
    <cellStyle name="Normal 4 6 3 2 2 2 3" xfId="19980" xr:uid="{4F75CDC8-8B5D-4B5D-A849-8731145F4BBC}"/>
    <cellStyle name="Normal 4 6 3 2 2 2 4" xfId="11551" xr:uid="{E336206C-DCF8-4A72-8ADE-C2CF7DF065AF}"/>
    <cellStyle name="Normal 4 6 3 2 2 2 5" xfId="28409" xr:uid="{6A8C7E14-A254-490F-A1C0-5A89F831CF88}"/>
    <cellStyle name="Normal 4 6 3 2 2 3" xfId="5189" xr:uid="{00000000-0005-0000-0000-000058160000}"/>
    <cellStyle name="Normal 4 6 3 2 2 3 2" xfId="22053" xr:uid="{8490A454-C178-422B-9B07-817AB57423A2}"/>
    <cellStyle name="Normal 4 6 3 2 2 3 3" xfId="13624" xr:uid="{16070922-FB21-457C-938D-474B584B0C79}"/>
    <cellStyle name="Normal 4 6 3 2 2 3 4" xfId="30481" xr:uid="{FE6A5784-1B0C-46FC-B6BA-E1B59369F654}"/>
    <cellStyle name="Normal 4 6 3 2 2 4" xfId="17835" xr:uid="{A4DBB63E-423A-412E-87AE-5AD554A8FA71}"/>
    <cellStyle name="Normal 4 6 3 2 2 5" xfId="9406" xr:uid="{77A3869E-CEAF-4DBA-BB6B-5B237E09B7AB}"/>
    <cellStyle name="Normal 4 6 3 2 2 6" xfId="26264" xr:uid="{F5C171BB-DA33-47D9-B7D5-1433D1C6DC8A}"/>
    <cellStyle name="Normal 4 6 3 2 3" xfId="1294" xr:uid="{00000000-0005-0000-0000-000059160000}"/>
    <cellStyle name="Normal 4 6 3 2 3 2" xfId="3524" xr:uid="{00000000-0005-0000-0000-00005A160000}"/>
    <cellStyle name="Normal 4 6 3 2 3 2 2" xfId="7747" xr:uid="{00000000-0005-0000-0000-00005B160000}"/>
    <cellStyle name="Normal 4 6 3 2 3 2 2 2" xfId="24611" xr:uid="{B1BA640A-B52B-4FE9-9192-DF482B037037}"/>
    <cellStyle name="Normal 4 6 3 2 3 2 2 3" xfId="16182" xr:uid="{016BA3AD-0CBB-4236-B63B-7132E7CA7B86}"/>
    <cellStyle name="Normal 4 6 3 2 3 2 2 4" xfId="33039" xr:uid="{E8CD7B0A-3202-4A88-9560-0C3C396C93DD}"/>
    <cellStyle name="Normal 4 6 3 2 3 2 3" xfId="20393" xr:uid="{FB00478B-9E05-47BB-B4FE-E856A2DE438D}"/>
    <cellStyle name="Normal 4 6 3 2 3 2 4" xfId="11964" xr:uid="{B6BE16D2-24A8-42BE-9F6A-82C9EAE3D923}"/>
    <cellStyle name="Normal 4 6 3 2 3 2 5" xfId="28822" xr:uid="{0ABA8D6D-9F0C-4BD6-A55F-FB566EB52025}"/>
    <cellStyle name="Normal 4 6 3 2 3 3" xfId="5602" xr:uid="{00000000-0005-0000-0000-00005C160000}"/>
    <cellStyle name="Normal 4 6 3 2 3 3 2" xfId="22466" xr:uid="{8991BB4F-A519-48CD-B641-7DF21433F9BF}"/>
    <cellStyle name="Normal 4 6 3 2 3 3 3" xfId="14037" xr:uid="{07AD8AD4-32C7-4F3F-AE63-B2B6A0458A0B}"/>
    <cellStyle name="Normal 4 6 3 2 3 3 4" xfId="30894" xr:uid="{CFC050B1-A3B4-4867-B35F-36DEFE4C63DF}"/>
    <cellStyle name="Normal 4 6 3 2 3 4" xfId="18248" xr:uid="{53BCDCEF-B190-4A1B-952E-5631161284ED}"/>
    <cellStyle name="Normal 4 6 3 2 3 5" xfId="9819" xr:uid="{D4FC4031-4545-45E4-AF2D-8B0D880B55A6}"/>
    <cellStyle name="Normal 4 6 3 2 3 6" xfId="26677" xr:uid="{6C863138-B0C7-40B1-8D69-7CCEF5B30F81}"/>
    <cellStyle name="Normal 4 6 3 2 4" xfId="1707" xr:uid="{00000000-0005-0000-0000-00005D160000}"/>
    <cellStyle name="Normal 4 6 3 2 4 2" xfId="3937" xr:uid="{00000000-0005-0000-0000-00005E160000}"/>
    <cellStyle name="Normal 4 6 3 2 4 2 2" xfId="8160" xr:uid="{00000000-0005-0000-0000-00005F160000}"/>
    <cellStyle name="Normal 4 6 3 2 4 2 2 2" xfId="25024" xr:uid="{78D7D332-C6D6-4C57-A963-C6EC35289E21}"/>
    <cellStyle name="Normal 4 6 3 2 4 2 2 3" xfId="16595" xr:uid="{19CFAA74-D022-439B-9E28-228F5A22D399}"/>
    <cellStyle name="Normal 4 6 3 2 4 2 2 4" xfId="33452" xr:uid="{97F6DB6E-DB5E-4F3E-A80D-8ECD99ED5915}"/>
    <cellStyle name="Normal 4 6 3 2 4 2 3" xfId="20806" xr:uid="{4A57F426-6CA2-40D0-B30C-4F96F36526A4}"/>
    <cellStyle name="Normal 4 6 3 2 4 2 4" xfId="12377" xr:uid="{DC72794A-60D4-42F6-B158-B22586921F31}"/>
    <cellStyle name="Normal 4 6 3 2 4 2 5" xfId="29235" xr:uid="{D10AB9F2-FD74-4058-B922-5A4DB7DB0BB2}"/>
    <cellStyle name="Normal 4 6 3 2 4 3" xfId="6015" xr:uid="{00000000-0005-0000-0000-000060160000}"/>
    <cellStyle name="Normal 4 6 3 2 4 3 2" xfId="22879" xr:uid="{6B78E5E9-4484-46F9-963F-FB81017015A3}"/>
    <cellStyle name="Normal 4 6 3 2 4 3 3" xfId="14450" xr:uid="{F80C95AF-1E12-4030-9E01-B32C3D1338B2}"/>
    <cellStyle name="Normal 4 6 3 2 4 3 4" xfId="31307" xr:uid="{A7CB4F3B-FDAB-4115-B856-D39570D3DBCF}"/>
    <cellStyle name="Normal 4 6 3 2 4 4" xfId="18661" xr:uid="{D1492D5C-3AE9-45D4-BD37-A75939637FC9}"/>
    <cellStyle name="Normal 4 6 3 2 4 5" xfId="10232" xr:uid="{DA756378-4283-4C7B-8E80-409B3D10CEFC}"/>
    <cellStyle name="Normal 4 6 3 2 4 6" xfId="27090" xr:uid="{060C0B2B-2B8C-4A54-BA73-BBB7B0F9822C}"/>
    <cellStyle name="Normal 4 6 3 2 5" xfId="2121" xr:uid="{00000000-0005-0000-0000-000061160000}"/>
    <cellStyle name="Normal 4 6 3 2 5 2" xfId="4350" xr:uid="{00000000-0005-0000-0000-000062160000}"/>
    <cellStyle name="Normal 4 6 3 2 5 2 2" xfId="8573" xr:uid="{00000000-0005-0000-0000-000063160000}"/>
    <cellStyle name="Normal 4 6 3 2 5 2 2 2" xfId="25437" xr:uid="{18FB714B-A552-48C9-ADD4-FA558A76367A}"/>
    <cellStyle name="Normal 4 6 3 2 5 2 2 3" xfId="17008" xr:uid="{157EA917-4E78-4227-8D61-53F2AE8BCE97}"/>
    <cellStyle name="Normal 4 6 3 2 5 2 2 4" xfId="33865" xr:uid="{65EEE0E6-52F6-4F38-8142-E610EC0B79E7}"/>
    <cellStyle name="Normal 4 6 3 2 5 2 3" xfId="21219" xr:uid="{9C1F9B15-D2DB-4BEC-9BDA-F9CBA3E83951}"/>
    <cellStyle name="Normal 4 6 3 2 5 2 4" xfId="12790" xr:uid="{09DEEB5E-92A7-49AB-B2A1-4AF4AB654CAE}"/>
    <cellStyle name="Normal 4 6 3 2 5 2 5" xfId="29648" xr:uid="{9DD5D2DE-5F86-437D-A90D-BF540AA3E239}"/>
    <cellStyle name="Normal 4 6 3 2 5 3" xfId="6428" xr:uid="{00000000-0005-0000-0000-000064160000}"/>
    <cellStyle name="Normal 4 6 3 2 5 3 2" xfId="23292" xr:uid="{FCD4F333-102B-47CB-B94F-86E2CEDE5B2E}"/>
    <cellStyle name="Normal 4 6 3 2 5 3 3" xfId="14863" xr:uid="{48B7C460-35C7-4354-A02A-76378D06285D}"/>
    <cellStyle name="Normal 4 6 3 2 5 3 4" xfId="31720" xr:uid="{AAF7C2B6-203A-4C1B-85A3-540F660107D4}"/>
    <cellStyle name="Normal 4 6 3 2 5 4" xfId="19074" xr:uid="{A350E034-B4B9-4720-AFB3-9D27A9CE7296}"/>
    <cellStyle name="Normal 4 6 3 2 5 5" xfId="10645" xr:uid="{37BC991C-2D48-484A-BDB8-348DF3B0FB9B}"/>
    <cellStyle name="Normal 4 6 3 2 5 6" xfId="27503" xr:uid="{F045A05D-E743-44F2-8DF0-25A1CD6C1BC1}"/>
    <cellStyle name="Normal 4 6 3 2 6" xfId="2557" xr:uid="{00000000-0005-0000-0000-000065160000}"/>
    <cellStyle name="Normal 4 6 3 2 6 2" xfId="6841" xr:uid="{00000000-0005-0000-0000-000066160000}"/>
    <cellStyle name="Normal 4 6 3 2 6 2 2" xfId="23705" xr:uid="{F2526B5D-279A-4D51-BF2F-5C65D37FEBE8}"/>
    <cellStyle name="Normal 4 6 3 2 6 2 3" xfId="15276" xr:uid="{24647C2D-9B68-4060-8EFA-0EE017474C4D}"/>
    <cellStyle name="Normal 4 6 3 2 6 2 4" xfId="32133" xr:uid="{0D1EFC1F-F77C-4482-8967-A0FB190C8052}"/>
    <cellStyle name="Normal 4 6 3 2 6 3" xfId="19487" xr:uid="{DBAB8D3B-8394-4A70-8C15-661A6120D9D3}"/>
    <cellStyle name="Normal 4 6 3 2 6 4" xfId="11058" xr:uid="{BC9E6600-2429-4282-87D3-840CF980DC31}"/>
    <cellStyle name="Normal 4 6 3 2 6 5" xfId="27916" xr:uid="{C07B5EE1-2C95-4420-8BC1-378BCAE147BD}"/>
    <cellStyle name="Normal 4 6 3 2 7" xfId="4776" xr:uid="{00000000-0005-0000-0000-000067160000}"/>
    <cellStyle name="Normal 4 6 3 2 7 2" xfId="21640" xr:uid="{20BB702E-EC25-4B53-ACD8-57CB1A544D17}"/>
    <cellStyle name="Normal 4 6 3 2 7 3" xfId="13211" xr:uid="{99D6034E-6D2E-491A-A8DC-6A5036CD26BC}"/>
    <cellStyle name="Normal 4 6 3 2 7 4" xfId="30068" xr:uid="{2A51E410-23B7-4347-A609-74A52BCBA9CB}"/>
    <cellStyle name="Normal 4 6 3 2 8" xfId="17422" xr:uid="{59E96EEE-A51C-4DAA-A1A2-D2AC1DC976B5}"/>
    <cellStyle name="Normal 4 6 3 2 9" xfId="8993" xr:uid="{F99835F0-9885-4F62-BB38-90CE2E0335AF}"/>
    <cellStyle name="Normal 4 6 3 3" xfId="875" xr:uid="{00000000-0005-0000-0000-000068160000}"/>
    <cellStyle name="Normal 4 6 3 3 2" xfId="3110" xr:uid="{00000000-0005-0000-0000-000069160000}"/>
    <cellStyle name="Normal 4 6 3 3 2 2" xfId="7333" xr:uid="{00000000-0005-0000-0000-00006A160000}"/>
    <cellStyle name="Normal 4 6 3 3 2 2 2" xfId="24197" xr:uid="{AE908D7B-1215-431C-B9AA-B064775B4E42}"/>
    <cellStyle name="Normal 4 6 3 3 2 2 3" xfId="15768" xr:uid="{2C4ABE97-BCE6-496C-B26D-E695EA178275}"/>
    <cellStyle name="Normal 4 6 3 3 2 2 4" xfId="32625" xr:uid="{4965B7F4-DC47-4539-A021-B910D0DA5D49}"/>
    <cellStyle name="Normal 4 6 3 3 2 3" xfId="19979" xr:uid="{09933568-2C74-4B01-BB8F-5D928041BC9C}"/>
    <cellStyle name="Normal 4 6 3 3 2 4" xfId="11550" xr:uid="{44D673FC-9D99-4B58-A487-27DBDF73C548}"/>
    <cellStyle name="Normal 4 6 3 3 2 5" xfId="28408" xr:uid="{B485360A-46F7-4829-BC0B-A7B92F21AEE8}"/>
    <cellStyle name="Normal 4 6 3 3 3" xfId="5188" xr:uid="{00000000-0005-0000-0000-00006B160000}"/>
    <cellStyle name="Normal 4 6 3 3 3 2" xfId="22052" xr:uid="{90E845A3-0366-450B-8E34-D7B42F21D557}"/>
    <cellStyle name="Normal 4 6 3 3 3 3" xfId="13623" xr:uid="{337187F4-3219-44B4-B92A-4C04B520D123}"/>
    <cellStyle name="Normal 4 6 3 3 3 4" xfId="30480" xr:uid="{44C4208C-D481-4E7F-B6BB-055BD89AC66A}"/>
    <cellStyle name="Normal 4 6 3 3 4" xfId="17834" xr:uid="{4B985CDF-ADA6-4DB3-971D-317C8ED3BE9C}"/>
    <cellStyle name="Normal 4 6 3 3 5" xfId="9405" xr:uid="{4C2B8053-0B02-41D5-A5BE-2FDCAF209D31}"/>
    <cellStyle name="Normal 4 6 3 3 6" xfId="26263" xr:uid="{71633A63-C461-453D-ADC5-9EE1D2969A16}"/>
    <cellStyle name="Normal 4 6 3 4" xfId="1293" xr:uid="{00000000-0005-0000-0000-00006C160000}"/>
    <cellStyle name="Normal 4 6 3 4 2" xfId="3523" xr:uid="{00000000-0005-0000-0000-00006D160000}"/>
    <cellStyle name="Normal 4 6 3 4 2 2" xfId="7746" xr:uid="{00000000-0005-0000-0000-00006E160000}"/>
    <cellStyle name="Normal 4 6 3 4 2 2 2" xfId="24610" xr:uid="{8F0CE078-B819-487D-8AE0-7B029B33EBF9}"/>
    <cellStyle name="Normal 4 6 3 4 2 2 3" xfId="16181" xr:uid="{8AF96894-F30A-4AA0-808C-C40381839B52}"/>
    <cellStyle name="Normal 4 6 3 4 2 2 4" xfId="33038" xr:uid="{F044F1E7-7332-4F9D-A768-97989BDB25DF}"/>
    <cellStyle name="Normal 4 6 3 4 2 3" xfId="20392" xr:uid="{F9F64C11-C116-4B73-AE25-A299BF87A784}"/>
    <cellStyle name="Normal 4 6 3 4 2 4" xfId="11963" xr:uid="{2FF144DE-4393-4073-987E-824C1F6CA934}"/>
    <cellStyle name="Normal 4 6 3 4 2 5" xfId="28821" xr:uid="{96FA7919-AEF6-40C3-81C4-BA4C634A5525}"/>
    <cellStyle name="Normal 4 6 3 4 3" xfId="5601" xr:uid="{00000000-0005-0000-0000-00006F160000}"/>
    <cellStyle name="Normal 4 6 3 4 3 2" xfId="22465" xr:uid="{E4984312-231C-430F-AD88-7408EB95F2BB}"/>
    <cellStyle name="Normal 4 6 3 4 3 3" xfId="14036" xr:uid="{09A72EE6-4D2E-4E5B-B3AC-5C24FC17EF9D}"/>
    <cellStyle name="Normal 4 6 3 4 3 4" xfId="30893" xr:uid="{4746D45E-7F5B-42FD-9FF0-472EC1D332E7}"/>
    <cellStyle name="Normal 4 6 3 4 4" xfId="18247" xr:uid="{9C8D9EC2-D1B1-45F0-BC10-188B9826AFC8}"/>
    <cellStyle name="Normal 4 6 3 4 5" xfId="9818" xr:uid="{487C17CE-4747-46A8-BA22-FD3801B34F3B}"/>
    <cellStyle name="Normal 4 6 3 4 6" xfId="26676" xr:uid="{68F67AD3-A953-42E6-81A3-9B1965AF091F}"/>
    <cellStyle name="Normal 4 6 3 5" xfId="1706" xr:uid="{00000000-0005-0000-0000-000070160000}"/>
    <cellStyle name="Normal 4 6 3 5 2" xfId="3936" xr:uid="{00000000-0005-0000-0000-000071160000}"/>
    <cellStyle name="Normal 4 6 3 5 2 2" xfId="8159" xr:uid="{00000000-0005-0000-0000-000072160000}"/>
    <cellStyle name="Normal 4 6 3 5 2 2 2" xfId="25023" xr:uid="{06C44F61-79A1-438E-840B-C1E376C2BB17}"/>
    <cellStyle name="Normal 4 6 3 5 2 2 3" xfId="16594" xr:uid="{CE106F7C-B384-4E7D-9193-FC65B70C42D7}"/>
    <cellStyle name="Normal 4 6 3 5 2 2 4" xfId="33451" xr:uid="{E1B5C000-056F-48F2-9910-1FFDCC775CB1}"/>
    <cellStyle name="Normal 4 6 3 5 2 3" xfId="20805" xr:uid="{D28D7CEA-E6B5-4F5A-9526-5C0EF2389685}"/>
    <cellStyle name="Normal 4 6 3 5 2 4" xfId="12376" xr:uid="{70FBBA67-DC66-40BA-9AA5-58C1F58EB9B1}"/>
    <cellStyle name="Normal 4 6 3 5 2 5" xfId="29234" xr:uid="{84705E3F-4E58-440F-A9F8-18EA53B168EA}"/>
    <cellStyle name="Normal 4 6 3 5 3" xfId="6014" xr:uid="{00000000-0005-0000-0000-000073160000}"/>
    <cellStyle name="Normal 4 6 3 5 3 2" xfId="22878" xr:uid="{E80EDF33-4E86-409F-9218-50E6B2353D44}"/>
    <cellStyle name="Normal 4 6 3 5 3 3" xfId="14449" xr:uid="{8628E7DD-DA63-4C10-8FA2-B32533E8F0AD}"/>
    <cellStyle name="Normal 4 6 3 5 3 4" xfId="31306" xr:uid="{57947B38-9A65-40DC-B2CA-A03976343ADF}"/>
    <cellStyle name="Normal 4 6 3 5 4" xfId="18660" xr:uid="{3506BB06-8848-4213-90DD-FDFB973C7045}"/>
    <cellStyle name="Normal 4 6 3 5 5" xfId="10231" xr:uid="{50CE0BC3-47B4-48D3-A5AD-4F0D045E7598}"/>
    <cellStyle name="Normal 4 6 3 5 6" xfId="27089" xr:uid="{9DF84998-E05D-4D02-A2A4-9BAC87A28FF3}"/>
    <cellStyle name="Normal 4 6 3 6" xfId="2120" xr:uid="{00000000-0005-0000-0000-000074160000}"/>
    <cellStyle name="Normal 4 6 3 6 2" xfId="4349" xr:uid="{00000000-0005-0000-0000-000075160000}"/>
    <cellStyle name="Normal 4 6 3 6 2 2" xfId="8572" xr:uid="{00000000-0005-0000-0000-000076160000}"/>
    <cellStyle name="Normal 4 6 3 6 2 2 2" xfId="25436" xr:uid="{47BA348F-A704-45CD-949F-7EE0C0353E54}"/>
    <cellStyle name="Normal 4 6 3 6 2 2 3" xfId="17007" xr:uid="{056E8D46-444A-4920-8C39-3499049CE396}"/>
    <cellStyle name="Normal 4 6 3 6 2 2 4" xfId="33864" xr:uid="{EF739C80-65A2-412A-BB00-288E69352E75}"/>
    <cellStyle name="Normal 4 6 3 6 2 3" xfId="21218" xr:uid="{21C04F5C-A370-4C8E-9496-5B941BBE4A76}"/>
    <cellStyle name="Normal 4 6 3 6 2 4" xfId="12789" xr:uid="{7C05B665-F9DD-45A3-BE79-79B902880B6F}"/>
    <cellStyle name="Normal 4 6 3 6 2 5" xfId="29647" xr:uid="{4A719F53-EDDF-467E-BE1B-C24D538FE54F}"/>
    <cellStyle name="Normal 4 6 3 6 3" xfId="6427" xr:uid="{00000000-0005-0000-0000-000077160000}"/>
    <cellStyle name="Normal 4 6 3 6 3 2" xfId="23291" xr:uid="{4A0AC7C2-0702-4DFF-BD2A-1CE6B81C7D50}"/>
    <cellStyle name="Normal 4 6 3 6 3 3" xfId="14862" xr:uid="{B7362C1E-19EF-4CE3-BBC4-1AE02AB33AF0}"/>
    <cellStyle name="Normal 4 6 3 6 3 4" xfId="31719" xr:uid="{A4157B93-3715-4FFC-9A82-075B8131AA43}"/>
    <cellStyle name="Normal 4 6 3 6 4" xfId="19073" xr:uid="{F516782A-DFB9-4A8C-A8F6-99F9447700F2}"/>
    <cellStyle name="Normal 4 6 3 6 5" xfId="10644" xr:uid="{A92196AD-2023-4CB7-AFEC-41811BDC6E25}"/>
    <cellStyle name="Normal 4 6 3 6 6" xfId="27502" xr:uid="{29256BBD-07A0-444F-AD1A-21B4DA53230B}"/>
    <cellStyle name="Normal 4 6 3 7" xfId="2556" xr:uid="{00000000-0005-0000-0000-000078160000}"/>
    <cellStyle name="Normal 4 6 3 7 2" xfId="6840" xr:uid="{00000000-0005-0000-0000-000079160000}"/>
    <cellStyle name="Normal 4 6 3 7 2 2" xfId="23704" xr:uid="{8F34E659-3B25-46DC-AC1A-6F156A8CDF13}"/>
    <cellStyle name="Normal 4 6 3 7 2 3" xfId="15275" xr:uid="{305A20DE-B169-4E6E-B3F5-ABDE0DC21FCF}"/>
    <cellStyle name="Normal 4 6 3 7 2 4" xfId="32132" xr:uid="{25D402F0-503C-4158-B178-8AC521FD88D0}"/>
    <cellStyle name="Normal 4 6 3 7 3" xfId="19486" xr:uid="{467B25C9-6365-4DAA-B0CC-59CD982AFB8C}"/>
    <cellStyle name="Normal 4 6 3 7 4" xfId="11057" xr:uid="{A46D3594-378C-4FD6-A26F-ED3E6AD3D6EE}"/>
    <cellStyle name="Normal 4 6 3 7 5" xfId="27915" xr:uid="{9A8A4D53-DD5F-4305-8112-786096746DB2}"/>
    <cellStyle name="Normal 4 6 3 8" xfId="4775" xr:uid="{00000000-0005-0000-0000-00007A160000}"/>
    <cellStyle name="Normal 4 6 3 8 2" xfId="21639" xr:uid="{5F6250E1-59E7-46EB-80EF-4676BDC8C584}"/>
    <cellStyle name="Normal 4 6 3 8 3" xfId="13210" xr:uid="{85577F6C-1DE5-48C3-AD7A-C306E7BF0EAB}"/>
    <cellStyle name="Normal 4 6 3 8 4" xfId="30067" xr:uid="{A402A337-2F64-4F4F-9D88-D79588687059}"/>
    <cellStyle name="Normal 4 6 3 9" xfId="17421" xr:uid="{69846697-0284-46B9-A596-A8912F89B4F2}"/>
    <cellStyle name="Normal 4 6 4" xfId="402" xr:uid="{00000000-0005-0000-0000-00007B160000}"/>
    <cellStyle name="Normal 4 6 4 10" xfId="25852" xr:uid="{640930A3-1209-4554-8275-1F914974C460}"/>
    <cellStyle name="Normal 4 6 4 2" xfId="877" xr:uid="{00000000-0005-0000-0000-00007C160000}"/>
    <cellStyle name="Normal 4 6 4 2 2" xfId="3112" xr:uid="{00000000-0005-0000-0000-00007D160000}"/>
    <cellStyle name="Normal 4 6 4 2 2 2" xfId="7335" xr:uid="{00000000-0005-0000-0000-00007E160000}"/>
    <cellStyle name="Normal 4 6 4 2 2 2 2" xfId="24199" xr:uid="{372BA252-6D9D-4A99-A134-8978BCD8DBEA}"/>
    <cellStyle name="Normal 4 6 4 2 2 2 3" xfId="15770" xr:uid="{AA3FFF3F-9792-4A8A-9C83-24877E55B318}"/>
    <cellStyle name="Normal 4 6 4 2 2 2 4" xfId="32627" xr:uid="{25744783-1376-4A8A-8ED7-CE4DD9E8E37E}"/>
    <cellStyle name="Normal 4 6 4 2 2 3" xfId="19981" xr:uid="{B677D83F-B58B-4E48-A837-6C93FC172A3D}"/>
    <cellStyle name="Normal 4 6 4 2 2 4" xfId="11552" xr:uid="{EC6954F0-2179-4FA7-BC89-878231437CE3}"/>
    <cellStyle name="Normal 4 6 4 2 2 5" xfId="28410" xr:uid="{2805EACC-BC2A-4553-B114-6136B4AAED52}"/>
    <cellStyle name="Normal 4 6 4 2 3" xfId="5190" xr:uid="{00000000-0005-0000-0000-00007F160000}"/>
    <cellStyle name="Normal 4 6 4 2 3 2" xfId="22054" xr:uid="{64C7BE5E-3966-423C-A3FB-41AD3046F0C1}"/>
    <cellStyle name="Normal 4 6 4 2 3 3" xfId="13625" xr:uid="{A49A41C6-9E35-410C-A26A-E97ED0D40A7A}"/>
    <cellStyle name="Normal 4 6 4 2 3 4" xfId="30482" xr:uid="{642DB58B-3FDB-4142-B3E3-289751348409}"/>
    <cellStyle name="Normal 4 6 4 2 4" xfId="17836" xr:uid="{AE771EC3-2FAA-48A2-8367-745D59D53B63}"/>
    <cellStyle name="Normal 4 6 4 2 5" xfId="9407" xr:uid="{62D32A52-F854-41D4-A2DC-4E2DA8DB9E42}"/>
    <cellStyle name="Normal 4 6 4 2 6" xfId="26265" xr:uid="{A427874F-7DF5-4870-BBDB-66CADE866A12}"/>
    <cellStyle name="Normal 4 6 4 3" xfId="1295" xr:uid="{00000000-0005-0000-0000-000080160000}"/>
    <cellStyle name="Normal 4 6 4 3 2" xfId="3525" xr:uid="{00000000-0005-0000-0000-000081160000}"/>
    <cellStyle name="Normal 4 6 4 3 2 2" xfId="7748" xr:uid="{00000000-0005-0000-0000-000082160000}"/>
    <cellStyle name="Normal 4 6 4 3 2 2 2" xfId="24612" xr:uid="{87BE60BF-E656-498F-9CCE-394AF23770D4}"/>
    <cellStyle name="Normal 4 6 4 3 2 2 3" xfId="16183" xr:uid="{C9F451CC-ABF1-4EA5-8EDF-29235351F344}"/>
    <cellStyle name="Normal 4 6 4 3 2 2 4" xfId="33040" xr:uid="{1F279C8F-7E5C-49D4-A916-A1C54A8D7795}"/>
    <cellStyle name="Normal 4 6 4 3 2 3" xfId="20394" xr:uid="{7B4EA901-762D-4285-93DF-6CB717BB06A4}"/>
    <cellStyle name="Normal 4 6 4 3 2 4" xfId="11965" xr:uid="{AF45226A-03CC-429C-9B95-4B78296417C2}"/>
    <cellStyle name="Normal 4 6 4 3 2 5" xfId="28823" xr:uid="{374CD4D2-2EC9-488F-BD5C-0ECD4B677AA2}"/>
    <cellStyle name="Normal 4 6 4 3 3" xfId="5603" xr:uid="{00000000-0005-0000-0000-000083160000}"/>
    <cellStyle name="Normal 4 6 4 3 3 2" xfId="22467" xr:uid="{A4C6F5D4-598E-4DE9-A058-4E976043E5A4}"/>
    <cellStyle name="Normal 4 6 4 3 3 3" xfId="14038" xr:uid="{79308855-9763-428D-AD86-8E96760E26AC}"/>
    <cellStyle name="Normal 4 6 4 3 3 4" xfId="30895" xr:uid="{ACCE923E-AA23-435F-A3C4-2455D3FFFDAC}"/>
    <cellStyle name="Normal 4 6 4 3 4" xfId="18249" xr:uid="{A76C47A0-C63D-4359-B3FA-CC9F00933813}"/>
    <cellStyle name="Normal 4 6 4 3 5" xfId="9820" xr:uid="{CB0555F6-70D7-4CA1-8C87-191E9A5D63F4}"/>
    <cellStyle name="Normal 4 6 4 3 6" xfId="26678" xr:uid="{857DFF86-BE4F-418B-9B4A-0B5E86885E5A}"/>
    <cellStyle name="Normal 4 6 4 4" xfId="1708" xr:uid="{00000000-0005-0000-0000-000084160000}"/>
    <cellStyle name="Normal 4 6 4 4 2" xfId="3938" xr:uid="{00000000-0005-0000-0000-000085160000}"/>
    <cellStyle name="Normal 4 6 4 4 2 2" xfId="8161" xr:uid="{00000000-0005-0000-0000-000086160000}"/>
    <cellStyle name="Normal 4 6 4 4 2 2 2" xfId="25025" xr:uid="{50583CE8-96D4-4D97-9055-4CE0A15568B4}"/>
    <cellStyle name="Normal 4 6 4 4 2 2 3" xfId="16596" xr:uid="{0EFFA5EA-B35C-4B41-A66A-1F10CE1BBB3C}"/>
    <cellStyle name="Normal 4 6 4 4 2 2 4" xfId="33453" xr:uid="{540CDD39-B576-4FD2-B098-C21419A60F00}"/>
    <cellStyle name="Normal 4 6 4 4 2 3" xfId="20807" xr:uid="{B96F304C-AC46-41BF-A23B-54A2F5C8E9DD}"/>
    <cellStyle name="Normal 4 6 4 4 2 4" xfId="12378" xr:uid="{6F44D2D1-C36E-4747-986E-06157F655B3D}"/>
    <cellStyle name="Normal 4 6 4 4 2 5" xfId="29236" xr:uid="{2934D570-1205-43FE-AD5E-374AB27895A1}"/>
    <cellStyle name="Normal 4 6 4 4 3" xfId="6016" xr:uid="{00000000-0005-0000-0000-000087160000}"/>
    <cellStyle name="Normal 4 6 4 4 3 2" xfId="22880" xr:uid="{4844BC15-324E-4048-8FB1-517E886352F7}"/>
    <cellStyle name="Normal 4 6 4 4 3 3" xfId="14451" xr:uid="{7C4D040F-CC9D-46D6-AB72-2EAFACA6427A}"/>
    <cellStyle name="Normal 4 6 4 4 3 4" xfId="31308" xr:uid="{EAAB149A-5B27-4B09-BC29-F97685410419}"/>
    <cellStyle name="Normal 4 6 4 4 4" xfId="18662" xr:uid="{E514D9DE-A09A-45AD-8C34-E187121BB982}"/>
    <cellStyle name="Normal 4 6 4 4 5" xfId="10233" xr:uid="{FBC633DE-C397-4616-99C3-E8481F71596B}"/>
    <cellStyle name="Normal 4 6 4 4 6" xfId="27091" xr:uid="{D723138B-5A71-49D0-ACB0-0B94BF1C70DA}"/>
    <cellStyle name="Normal 4 6 4 5" xfId="2122" xr:uid="{00000000-0005-0000-0000-000088160000}"/>
    <cellStyle name="Normal 4 6 4 5 2" xfId="4351" xr:uid="{00000000-0005-0000-0000-000089160000}"/>
    <cellStyle name="Normal 4 6 4 5 2 2" xfId="8574" xr:uid="{00000000-0005-0000-0000-00008A160000}"/>
    <cellStyle name="Normal 4 6 4 5 2 2 2" xfId="25438" xr:uid="{898BA61F-40F2-4728-B6D9-275EEB5EB1C6}"/>
    <cellStyle name="Normal 4 6 4 5 2 2 3" xfId="17009" xr:uid="{AEDE9334-8FDA-4CED-861B-B4808CAF4AAB}"/>
    <cellStyle name="Normal 4 6 4 5 2 2 4" xfId="33866" xr:uid="{A68874CD-FE3D-46B6-B9EB-A6740AA5DFD3}"/>
    <cellStyle name="Normal 4 6 4 5 2 3" xfId="21220" xr:uid="{1C87E604-8C6A-4846-954F-62511E255610}"/>
    <cellStyle name="Normal 4 6 4 5 2 4" xfId="12791" xr:uid="{56D8C319-FE75-40BE-93CD-4DE68B0AD3EB}"/>
    <cellStyle name="Normal 4 6 4 5 2 5" xfId="29649" xr:uid="{4E6DE2AE-5F7F-4ACB-8480-A5A252FC6AC1}"/>
    <cellStyle name="Normal 4 6 4 5 3" xfId="6429" xr:uid="{00000000-0005-0000-0000-00008B160000}"/>
    <cellStyle name="Normal 4 6 4 5 3 2" xfId="23293" xr:uid="{74124DA1-FE65-4F0E-9777-49760F8183AD}"/>
    <cellStyle name="Normal 4 6 4 5 3 3" xfId="14864" xr:uid="{83631209-AC37-450D-8B8F-8192CD4E3320}"/>
    <cellStyle name="Normal 4 6 4 5 3 4" xfId="31721" xr:uid="{63BA4E08-3F35-4FF8-9634-472A8A6EB66C}"/>
    <cellStyle name="Normal 4 6 4 5 4" xfId="19075" xr:uid="{8127B9CC-D8B0-42EE-8360-B3CA359326DC}"/>
    <cellStyle name="Normal 4 6 4 5 5" xfId="10646" xr:uid="{11FDB621-DF1D-4AD0-B74A-14E44E8AE5B7}"/>
    <cellStyle name="Normal 4 6 4 5 6" xfId="27504" xr:uid="{0B9CE621-F23B-4BA5-A398-C750784D2F8D}"/>
    <cellStyle name="Normal 4 6 4 6" xfId="2558" xr:uid="{00000000-0005-0000-0000-00008C160000}"/>
    <cellStyle name="Normal 4 6 4 6 2" xfId="6842" xr:uid="{00000000-0005-0000-0000-00008D160000}"/>
    <cellStyle name="Normal 4 6 4 6 2 2" xfId="23706" xr:uid="{A0B54584-D8F3-4E73-9A93-8FC1B994E196}"/>
    <cellStyle name="Normal 4 6 4 6 2 3" xfId="15277" xr:uid="{BC543CA9-F867-4869-AC99-07A7F7D5DE5F}"/>
    <cellStyle name="Normal 4 6 4 6 2 4" xfId="32134" xr:uid="{F4DF5F06-F3A5-4683-9605-49CB2A0C1A29}"/>
    <cellStyle name="Normal 4 6 4 6 3" xfId="19488" xr:uid="{6F5A578F-15DF-43CB-AD57-DBAA97AC0792}"/>
    <cellStyle name="Normal 4 6 4 6 4" xfId="11059" xr:uid="{8394B0C9-4CFF-4BB6-BA71-0D764459E6BD}"/>
    <cellStyle name="Normal 4 6 4 6 5" xfId="27917" xr:uid="{1ABD94C7-97C4-4BE5-A2BE-B9BF606CE948}"/>
    <cellStyle name="Normal 4 6 4 7" xfId="4777" xr:uid="{00000000-0005-0000-0000-00008E160000}"/>
    <cellStyle name="Normal 4 6 4 7 2" xfId="21641" xr:uid="{D4CC4E90-B55A-4F92-892C-5F1BB8F19AEC}"/>
    <cellStyle name="Normal 4 6 4 7 3" xfId="13212" xr:uid="{ECA75DD9-0C6B-436B-9D75-9975B2EF8281}"/>
    <cellStyle name="Normal 4 6 4 7 4" xfId="30069" xr:uid="{231DFA44-0B49-4995-A0E7-10D12FDF4DF0}"/>
    <cellStyle name="Normal 4 6 4 8" xfId="17423" xr:uid="{DF35590A-5E21-49E3-87B2-8087C9EBF088}"/>
    <cellStyle name="Normal 4 6 4 9" xfId="8994" xr:uid="{92DD9D85-D3FB-4C4B-9606-6AC148FCD717}"/>
    <cellStyle name="Normal 4 6 5" xfId="870" xr:uid="{00000000-0005-0000-0000-00008F160000}"/>
    <cellStyle name="Normal 4 6 5 2" xfId="3105" xr:uid="{00000000-0005-0000-0000-000090160000}"/>
    <cellStyle name="Normal 4 6 5 2 2" xfId="7328" xr:uid="{00000000-0005-0000-0000-000091160000}"/>
    <cellStyle name="Normal 4 6 5 2 2 2" xfId="24192" xr:uid="{DA625FCB-A930-4E35-AA1C-17445A475188}"/>
    <cellStyle name="Normal 4 6 5 2 2 3" xfId="15763" xr:uid="{FB3DF8E4-2F11-4CDE-9B42-1AF7C106D19C}"/>
    <cellStyle name="Normal 4 6 5 2 2 4" xfId="32620" xr:uid="{9C9818B7-8BF5-4ADD-90FB-F496BA8D1340}"/>
    <cellStyle name="Normal 4 6 5 2 3" xfId="19974" xr:uid="{D9F7CD2D-6CD3-4916-BA5E-1875B2F864B8}"/>
    <cellStyle name="Normal 4 6 5 2 4" xfId="11545" xr:uid="{77413791-0995-410D-B9C3-010B75807034}"/>
    <cellStyle name="Normal 4 6 5 2 5" xfId="28403" xr:uid="{A59B1739-1701-4B36-856B-77BFDF86033E}"/>
    <cellStyle name="Normal 4 6 5 3" xfId="5183" xr:uid="{00000000-0005-0000-0000-000092160000}"/>
    <cellStyle name="Normal 4 6 5 3 2" xfId="22047" xr:uid="{B17B01F7-47EC-4E75-934A-40BDE3557BEE}"/>
    <cellStyle name="Normal 4 6 5 3 3" xfId="13618" xr:uid="{E7248E68-D32F-4D67-B686-67341E15FD6F}"/>
    <cellStyle name="Normal 4 6 5 3 4" xfId="30475" xr:uid="{B9C68B48-10D7-4C96-AA7F-22FD0F9BC2E2}"/>
    <cellStyle name="Normal 4 6 5 4" xfId="17829" xr:uid="{804A1F82-CBC6-47AB-BA86-AA77067F7E13}"/>
    <cellStyle name="Normal 4 6 5 5" xfId="9400" xr:uid="{41081F5E-0876-4205-A8A0-07842E15170C}"/>
    <cellStyle name="Normal 4 6 5 6" xfId="26258" xr:uid="{FEF9221D-A3CA-49B5-A99F-FC194E0E800C}"/>
    <cellStyle name="Normal 4 6 6" xfId="1288" xr:uid="{00000000-0005-0000-0000-000093160000}"/>
    <cellStyle name="Normal 4 6 6 2" xfId="3518" xr:uid="{00000000-0005-0000-0000-000094160000}"/>
    <cellStyle name="Normal 4 6 6 2 2" xfId="7741" xr:uid="{00000000-0005-0000-0000-000095160000}"/>
    <cellStyle name="Normal 4 6 6 2 2 2" xfId="24605" xr:uid="{61A7F683-E399-413D-A917-B2CFE79D1308}"/>
    <cellStyle name="Normal 4 6 6 2 2 3" xfId="16176" xr:uid="{544910D4-6F76-4735-867B-38F9AE91F5A1}"/>
    <cellStyle name="Normal 4 6 6 2 2 4" xfId="33033" xr:uid="{ABA2C81A-D6D4-4A90-BCFC-9C526019BEC6}"/>
    <cellStyle name="Normal 4 6 6 2 3" xfId="20387" xr:uid="{20173E01-BBA4-481B-88BB-A7352E16BBEE}"/>
    <cellStyle name="Normal 4 6 6 2 4" xfId="11958" xr:uid="{6FC3EAC9-39B2-4296-A716-324C15A46829}"/>
    <cellStyle name="Normal 4 6 6 2 5" xfId="28816" xr:uid="{471F7D62-AF9B-4841-8D86-59F120E2F4EA}"/>
    <cellStyle name="Normal 4 6 6 3" xfId="5596" xr:uid="{00000000-0005-0000-0000-000096160000}"/>
    <cellStyle name="Normal 4 6 6 3 2" xfId="22460" xr:uid="{8436AD78-8BAE-46DE-966F-662EA7520FDF}"/>
    <cellStyle name="Normal 4 6 6 3 3" xfId="14031" xr:uid="{7B21FBB8-65DD-462B-9B23-C9B7ADD1625F}"/>
    <cellStyle name="Normal 4 6 6 3 4" xfId="30888" xr:uid="{7AECEF29-B886-477A-803F-587FAC2FA807}"/>
    <cellStyle name="Normal 4 6 6 4" xfId="18242" xr:uid="{7C18BFF2-4BBC-44EA-9C3B-3D47FEAB4016}"/>
    <cellStyle name="Normal 4 6 6 5" xfId="9813" xr:uid="{7D573367-A514-44D4-B602-722F9244FC0F}"/>
    <cellStyle name="Normal 4 6 6 6" xfId="26671" xr:uid="{F63141D6-3618-46F5-A2AE-D484B34A3F38}"/>
    <cellStyle name="Normal 4 6 7" xfId="1701" xr:uid="{00000000-0005-0000-0000-000097160000}"/>
    <cellStyle name="Normal 4 6 7 2" xfId="3931" xr:uid="{00000000-0005-0000-0000-000098160000}"/>
    <cellStyle name="Normal 4 6 7 2 2" xfId="8154" xr:uid="{00000000-0005-0000-0000-000099160000}"/>
    <cellStyle name="Normal 4 6 7 2 2 2" xfId="25018" xr:uid="{35DDC753-601B-404D-8AB8-1022A380D3CE}"/>
    <cellStyle name="Normal 4 6 7 2 2 3" xfId="16589" xr:uid="{35DCC110-B1E3-4C14-8217-95388F978FE3}"/>
    <cellStyle name="Normal 4 6 7 2 2 4" xfId="33446" xr:uid="{870EDA80-AC52-46E8-9219-A5658CA35A0B}"/>
    <cellStyle name="Normal 4 6 7 2 3" xfId="20800" xr:uid="{B90DF07C-631F-4971-BCC4-60A7108ADCF7}"/>
    <cellStyle name="Normal 4 6 7 2 4" xfId="12371" xr:uid="{FDCBDC69-BA4B-473F-B449-57354BD5D7C6}"/>
    <cellStyle name="Normal 4 6 7 2 5" xfId="29229" xr:uid="{183DC499-9554-46FC-A268-F9C84F720950}"/>
    <cellStyle name="Normal 4 6 7 3" xfId="6009" xr:uid="{00000000-0005-0000-0000-00009A160000}"/>
    <cellStyle name="Normal 4 6 7 3 2" xfId="22873" xr:uid="{21A51FEC-230D-440F-A82E-D9D671C4DACA}"/>
    <cellStyle name="Normal 4 6 7 3 3" xfId="14444" xr:uid="{2DB28DC7-184E-489B-B293-BE62AE48B292}"/>
    <cellStyle name="Normal 4 6 7 3 4" xfId="31301" xr:uid="{58B3400C-7C87-4B7D-AE2E-E84414B2E863}"/>
    <cellStyle name="Normal 4 6 7 4" xfId="18655" xr:uid="{FDD09D90-C7B6-4844-90D6-92CA2EF279FE}"/>
    <cellStyle name="Normal 4 6 7 5" xfId="10226" xr:uid="{3EDEFFCA-9661-4619-AC02-C00935505B32}"/>
    <cellStyle name="Normal 4 6 7 6" xfId="27084" xr:uid="{ED89C2FB-35CF-4322-807F-5301F60901B9}"/>
    <cellStyle name="Normal 4 6 8" xfId="2115" xr:uid="{00000000-0005-0000-0000-00009B160000}"/>
    <cellStyle name="Normal 4 6 8 2" xfId="4344" xr:uid="{00000000-0005-0000-0000-00009C160000}"/>
    <cellStyle name="Normal 4 6 8 2 2" xfId="8567" xr:uid="{00000000-0005-0000-0000-00009D160000}"/>
    <cellStyle name="Normal 4 6 8 2 2 2" xfId="25431" xr:uid="{6403DE6A-DE8F-4534-9883-C0E19431E824}"/>
    <cellStyle name="Normal 4 6 8 2 2 3" xfId="17002" xr:uid="{32EB2E8E-EC6E-4B7C-8203-451207393DE2}"/>
    <cellStyle name="Normal 4 6 8 2 2 4" xfId="33859" xr:uid="{1E587AC0-7F23-4E25-B568-D2557ECC3716}"/>
    <cellStyle name="Normal 4 6 8 2 3" xfId="21213" xr:uid="{5B827A08-1BF6-4C48-B8B5-268BF31FBE93}"/>
    <cellStyle name="Normal 4 6 8 2 4" xfId="12784" xr:uid="{1048EF43-D707-4B00-AD88-1A4BA38369EE}"/>
    <cellStyle name="Normal 4 6 8 2 5" xfId="29642" xr:uid="{7EFC809C-6D29-40C0-8F25-0B118EB4E411}"/>
    <cellStyle name="Normal 4 6 8 3" xfId="6422" xr:uid="{00000000-0005-0000-0000-00009E160000}"/>
    <cellStyle name="Normal 4 6 8 3 2" xfId="23286" xr:uid="{1A01481F-1804-4E6D-B3F3-75E8FF8BA61B}"/>
    <cellStyle name="Normal 4 6 8 3 3" xfId="14857" xr:uid="{C4F57B5B-46FC-4D7E-9C83-ABB1E7D427DA}"/>
    <cellStyle name="Normal 4 6 8 3 4" xfId="31714" xr:uid="{6EF63731-EA9B-4FEF-9B4B-230D2739E574}"/>
    <cellStyle name="Normal 4 6 8 4" xfId="19068" xr:uid="{F71B2AC8-2E4A-462D-835C-5F6AC1559328}"/>
    <cellStyle name="Normal 4 6 8 5" xfId="10639" xr:uid="{3D23F6C8-F49F-468C-AD2F-120C38C66DE7}"/>
    <cellStyle name="Normal 4 6 8 6" xfId="27497" xr:uid="{3C6D2493-DDFF-4C4C-96FB-F609FA281275}"/>
    <cellStyle name="Normal 4 6 9" xfId="2551" xr:uid="{00000000-0005-0000-0000-00009F160000}"/>
    <cellStyle name="Normal 4 6 9 2" xfId="6835" xr:uid="{00000000-0005-0000-0000-0000A0160000}"/>
    <cellStyle name="Normal 4 6 9 2 2" xfId="23699" xr:uid="{774769C5-22B1-4905-BCD3-10259E79B3B8}"/>
    <cellStyle name="Normal 4 6 9 2 3" xfId="15270" xr:uid="{D8224CE3-7987-4683-97A4-6E8D6CB25277}"/>
    <cellStyle name="Normal 4 6 9 2 4" xfId="32127" xr:uid="{90AA2D08-0146-46BF-8220-7C21818A0245}"/>
    <cellStyle name="Normal 4 6 9 3" xfId="19481" xr:uid="{4CA73EBE-0460-45EC-A3E5-33E1A956FB16}"/>
    <cellStyle name="Normal 4 6 9 4" xfId="11052" xr:uid="{2DFB261C-CCD0-4234-8EC9-18F86AD80BCD}"/>
    <cellStyle name="Normal 4 6 9 5" xfId="27910" xr:uid="{9F4D4B70-9115-497C-9F4C-A78D2DCAD16A}"/>
    <cellStyle name="Normal 4 7" xfId="403" xr:uid="{00000000-0005-0000-0000-0000A1160000}"/>
    <cellStyle name="Normal 4 7 10" xfId="8995" xr:uid="{301F469D-0271-4C5C-9478-F45581453B56}"/>
    <cellStyle name="Normal 4 7 11" xfId="25853" xr:uid="{7EF450A5-9DAA-47E4-8FCC-4E9B7083BB16}"/>
    <cellStyle name="Normal 4 7 2" xfId="404" xr:uid="{00000000-0005-0000-0000-0000A2160000}"/>
    <cellStyle name="Normal 4 7 2 10" xfId="25854" xr:uid="{4E7E039D-91B7-4F02-A304-39D5391AC4AA}"/>
    <cellStyle name="Normal 4 7 2 2" xfId="879" xr:uid="{00000000-0005-0000-0000-0000A3160000}"/>
    <cellStyle name="Normal 4 7 2 2 2" xfId="3114" xr:uid="{00000000-0005-0000-0000-0000A4160000}"/>
    <cellStyle name="Normal 4 7 2 2 2 2" xfId="7337" xr:uid="{00000000-0005-0000-0000-0000A5160000}"/>
    <cellStyle name="Normal 4 7 2 2 2 2 2" xfId="24201" xr:uid="{67FE3EBE-0818-456D-A8F6-1AE8479F69CE}"/>
    <cellStyle name="Normal 4 7 2 2 2 2 3" xfId="15772" xr:uid="{D416C1EC-7407-475F-A60D-06725F163BD6}"/>
    <cellStyle name="Normal 4 7 2 2 2 2 4" xfId="32629" xr:uid="{48CDD945-6149-4A4B-8D1F-32548EE6DF2D}"/>
    <cellStyle name="Normal 4 7 2 2 2 3" xfId="19983" xr:uid="{B0E355AF-EB65-401C-A756-494345EC26D9}"/>
    <cellStyle name="Normal 4 7 2 2 2 4" xfId="11554" xr:uid="{BA37064B-A631-4E98-8FD3-E4745A6DB3D6}"/>
    <cellStyle name="Normal 4 7 2 2 2 5" xfId="28412" xr:uid="{D6DDB29E-091D-490E-B607-7F324C06B887}"/>
    <cellStyle name="Normal 4 7 2 2 3" xfId="5192" xr:uid="{00000000-0005-0000-0000-0000A6160000}"/>
    <cellStyle name="Normal 4 7 2 2 3 2" xfId="22056" xr:uid="{E8D03C3A-15E1-477A-B33E-398687B562C7}"/>
    <cellStyle name="Normal 4 7 2 2 3 3" xfId="13627" xr:uid="{5BE21DE9-202B-4CCA-9E21-832238705462}"/>
    <cellStyle name="Normal 4 7 2 2 3 4" xfId="30484" xr:uid="{AB479CD1-939D-425D-B25D-44FB7F5D812C}"/>
    <cellStyle name="Normal 4 7 2 2 4" xfId="17838" xr:uid="{B7CF059F-A935-47DF-9CF2-800BE572BDEE}"/>
    <cellStyle name="Normal 4 7 2 2 5" xfId="9409" xr:uid="{AAE01585-0768-4F27-8164-870785952B1C}"/>
    <cellStyle name="Normal 4 7 2 2 6" xfId="26267" xr:uid="{7292C50E-9537-49CB-A468-51EC8A09F7A1}"/>
    <cellStyle name="Normal 4 7 2 3" xfId="1297" xr:uid="{00000000-0005-0000-0000-0000A7160000}"/>
    <cellStyle name="Normal 4 7 2 3 2" xfId="3527" xr:uid="{00000000-0005-0000-0000-0000A8160000}"/>
    <cellStyle name="Normal 4 7 2 3 2 2" xfId="7750" xr:uid="{00000000-0005-0000-0000-0000A9160000}"/>
    <cellStyle name="Normal 4 7 2 3 2 2 2" xfId="24614" xr:uid="{B332FBA7-B97F-4649-A80C-563068A4D56A}"/>
    <cellStyle name="Normal 4 7 2 3 2 2 3" xfId="16185" xr:uid="{E0A7F7F4-7505-4D6F-BEAD-DFF18BA81F7E}"/>
    <cellStyle name="Normal 4 7 2 3 2 2 4" xfId="33042" xr:uid="{6C8EC9BA-8F7F-4E09-8858-10DE14738568}"/>
    <cellStyle name="Normal 4 7 2 3 2 3" xfId="20396" xr:uid="{95651507-B50A-4F32-89D8-CD3EC95D2E5A}"/>
    <cellStyle name="Normal 4 7 2 3 2 4" xfId="11967" xr:uid="{89E24FF4-316E-439A-9831-2E26D27BC109}"/>
    <cellStyle name="Normal 4 7 2 3 2 5" xfId="28825" xr:uid="{79C434AC-BA72-4A6A-BC2C-98858BE17831}"/>
    <cellStyle name="Normal 4 7 2 3 3" xfId="5605" xr:uid="{00000000-0005-0000-0000-0000AA160000}"/>
    <cellStyle name="Normal 4 7 2 3 3 2" xfId="22469" xr:uid="{18B2DE26-2CF6-4F9D-97C5-4BA09529EB9B}"/>
    <cellStyle name="Normal 4 7 2 3 3 3" xfId="14040" xr:uid="{21106283-536B-4C79-894F-9E664A180BBF}"/>
    <cellStyle name="Normal 4 7 2 3 3 4" xfId="30897" xr:uid="{58182BBD-4EE5-46EA-9233-87A49046D248}"/>
    <cellStyle name="Normal 4 7 2 3 4" xfId="18251" xr:uid="{D4EFB6AE-ABBA-401E-A106-5767CAC6466A}"/>
    <cellStyle name="Normal 4 7 2 3 5" xfId="9822" xr:uid="{67B54EF3-8C58-486F-90D6-9698298EDE19}"/>
    <cellStyle name="Normal 4 7 2 3 6" xfId="26680" xr:uid="{EB1F82EA-3C8C-4130-B1E5-7B1ED403178E}"/>
    <cellStyle name="Normal 4 7 2 4" xfId="1710" xr:uid="{00000000-0005-0000-0000-0000AB160000}"/>
    <cellStyle name="Normal 4 7 2 4 2" xfId="3940" xr:uid="{00000000-0005-0000-0000-0000AC160000}"/>
    <cellStyle name="Normal 4 7 2 4 2 2" xfId="8163" xr:uid="{00000000-0005-0000-0000-0000AD160000}"/>
    <cellStyle name="Normal 4 7 2 4 2 2 2" xfId="25027" xr:uid="{26A6C787-B875-459A-8F5D-3762E4E1B8F1}"/>
    <cellStyle name="Normal 4 7 2 4 2 2 3" xfId="16598" xr:uid="{6F37F4BC-F39B-4C50-8264-D60BA9B022C6}"/>
    <cellStyle name="Normal 4 7 2 4 2 2 4" xfId="33455" xr:uid="{EF1EA744-42F8-46DC-BB8D-C34B54B1BCB0}"/>
    <cellStyle name="Normal 4 7 2 4 2 3" xfId="20809" xr:uid="{FA390757-0FAB-425D-9880-10F9A146002A}"/>
    <cellStyle name="Normal 4 7 2 4 2 4" xfId="12380" xr:uid="{0B3B59BE-4DC8-4A22-8B79-B57E8296DF5A}"/>
    <cellStyle name="Normal 4 7 2 4 2 5" xfId="29238" xr:uid="{9DCA4A15-6118-4BCC-B21C-621DBD754FA6}"/>
    <cellStyle name="Normal 4 7 2 4 3" xfId="6018" xr:uid="{00000000-0005-0000-0000-0000AE160000}"/>
    <cellStyle name="Normal 4 7 2 4 3 2" xfId="22882" xr:uid="{8C313010-CB1F-4428-95EF-794787DA4ADD}"/>
    <cellStyle name="Normal 4 7 2 4 3 3" xfId="14453" xr:uid="{9183FE8C-F93F-4426-BA49-E82F1D9A5321}"/>
    <cellStyle name="Normal 4 7 2 4 3 4" xfId="31310" xr:uid="{CB97FBCC-A775-42D1-96B9-7D36FE84A549}"/>
    <cellStyle name="Normal 4 7 2 4 4" xfId="18664" xr:uid="{2ADAED3E-7EFB-4389-B6FA-CB697C1E8AA6}"/>
    <cellStyle name="Normal 4 7 2 4 5" xfId="10235" xr:uid="{E34A699D-0F58-4203-86E8-D328E9DC5FC6}"/>
    <cellStyle name="Normal 4 7 2 4 6" xfId="27093" xr:uid="{BA8656E5-B72E-432F-8866-5D7056639089}"/>
    <cellStyle name="Normal 4 7 2 5" xfId="2124" xr:uid="{00000000-0005-0000-0000-0000AF160000}"/>
    <cellStyle name="Normal 4 7 2 5 2" xfId="4353" xr:uid="{00000000-0005-0000-0000-0000B0160000}"/>
    <cellStyle name="Normal 4 7 2 5 2 2" xfId="8576" xr:uid="{00000000-0005-0000-0000-0000B1160000}"/>
    <cellStyle name="Normal 4 7 2 5 2 2 2" xfId="25440" xr:uid="{0F9294CA-3A8D-4A95-80F6-68C1D04CACB2}"/>
    <cellStyle name="Normal 4 7 2 5 2 2 3" xfId="17011" xr:uid="{6F5EECEF-EF06-4E6D-9F2F-45FED047B13E}"/>
    <cellStyle name="Normal 4 7 2 5 2 2 4" xfId="33868" xr:uid="{13CF69EA-19B1-4742-B563-9B5699A38A41}"/>
    <cellStyle name="Normal 4 7 2 5 2 3" xfId="21222" xr:uid="{8D26074A-0ED1-43C1-AD33-3810127CC74E}"/>
    <cellStyle name="Normal 4 7 2 5 2 4" xfId="12793" xr:uid="{FC9939B9-A826-4185-BC77-AA7742CC0654}"/>
    <cellStyle name="Normal 4 7 2 5 2 5" xfId="29651" xr:uid="{8430DBD9-FF96-4FC7-9EEA-A777C1A19C9C}"/>
    <cellStyle name="Normal 4 7 2 5 3" xfId="6431" xr:uid="{00000000-0005-0000-0000-0000B2160000}"/>
    <cellStyle name="Normal 4 7 2 5 3 2" xfId="23295" xr:uid="{60395250-A3FE-446E-AB9A-3B63D6C384CE}"/>
    <cellStyle name="Normal 4 7 2 5 3 3" xfId="14866" xr:uid="{5D5A4C09-6566-4DF2-9790-9E5F2C8C9182}"/>
    <cellStyle name="Normal 4 7 2 5 3 4" xfId="31723" xr:uid="{5AF294CD-B782-4DA4-93BC-8F5F1289FE41}"/>
    <cellStyle name="Normal 4 7 2 5 4" xfId="19077" xr:uid="{4B330D5D-B6BC-4387-871B-D41EF2302902}"/>
    <cellStyle name="Normal 4 7 2 5 5" xfId="10648" xr:uid="{26191657-5181-44CE-98E2-00BB6F17867B}"/>
    <cellStyle name="Normal 4 7 2 5 6" xfId="27506" xr:uid="{251BF3F6-28D6-4A86-9745-3A309086C8A8}"/>
    <cellStyle name="Normal 4 7 2 6" xfId="2560" xr:uid="{00000000-0005-0000-0000-0000B3160000}"/>
    <cellStyle name="Normal 4 7 2 6 2" xfId="6844" xr:uid="{00000000-0005-0000-0000-0000B4160000}"/>
    <cellStyle name="Normal 4 7 2 6 2 2" xfId="23708" xr:uid="{BA4A5092-1AB7-4251-B0E2-D63FD6A71F5E}"/>
    <cellStyle name="Normal 4 7 2 6 2 3" xfId="15279" xr:uid="{982E7453-4422-4A8E-85B7-6B729B3F78E5}"/>
    <cellStyle name="Normal 4 7 2 6 2 4" xfId="32136" xr:uid="{C3019D60-24AE-430B-A7A2-9C66C9C55A77}"/>
    <cellStyle name="Normal 4 7 2 6 3" xfId="19490" xr:uid="{2C0D98DD-6B2F-4364-9BCA-A344E6948897}"/>
    <cellStyle name="Normal 4 7 2 6 4" xfId="11061" xr:uid="{8A392537-A462-4B23-9E5A-C6E50237D5CB}"/>
    <cellStyle name="Normal 4 7 2 6 5" xfId="27919" xr:uid="{57EEA8E9-43C8-4717-B2F2-9FB731AFA6CE}"/>
    <cellStyle name="Normal 4 7 2 7" xfId="4779" xr:uid="{00000000-0005-0000-0000-0000B5160000}"/>
    <cellStyle name="Normal 4 7 2 7 2" xfId="21643" xr:uid="{94BA1BB4-A805-4CE8-ADD7-0CB48DDBA68E}"/>
    <cellStyle name="Normal 4 7 2 7 3" xfId="13214" xr:uid="{78F66C0B-D01D-426B-926F-EF467369A858}"/>
    <cellStyle name="Normal 4 7 2 7 4" xfId="30071" xr:uid="{A8DD1074-1F59-47A9-A5F7-63BFED352F65}"/>
    <cellStyle name="Normal 4 7 2 8" xfId="17425" xr:uid="{4267F022-FF95-4F6F-A2FB-D4EFC6821DDA}"/>
    <cellStyle name="Normal 4 7 2 9" xfId="8996" xr:uid="{AD25FD23-CE83-427D-8E46-E7940330D2F1}"/>
    <cellStyle name="Normal 4 7 3" xfId="878" xr:uid="{00000000-0005-0000-0000-0000B6160000}"/>
    <cellStyle name="Normal 4 7 3 2" xfId="3113" xr:uid="{00000000-0005-0000-0000-0000B7160000}"/>
    <cellStyle name="Normal 4 7 3 2 2" xfId="7336" xr:uid="{00000000-0005-0000-0000-0000B8160000}"/>
    <cellStyle name="Normal 4 7 3 2 2 2" xfId="24200" xr:uid="{9A0A338B-F39C-4D6C-8EA0-667BD9015F48}"/>
    <cellStyle name="Normal 4 7 3 2 2 3" xfId="15771" xr:uid="{CA077BBE-09E6-4E38-B3DA-04135E9F4DFB}"/>
    <cellStyle name="Normal 4 7 3 2 2 4" xfId="32628" xr:uid="{BA13051D-EB83-4EB5-9AC2-D96ECF0D45EE}"/>
    <cellStyle name="Normal 4 7 3 2 3" xfId="19982" xr:uid="{588DD843-C6CF-4E56-8815-1307AE1CDACE}"/>
    <cellStyle name="Normal 4 7 3 2 4" xfId="11553" xr:uid="{3F89042A-B6E3-43F8-8390-264C08E6ED06}"/>
    <cellStyle name="Normal 4 7 3 2 5" xfId="28411" xr:uid="{EFC8623B-8634-4041-AAF7-7EFDAD42451A}"/>
    <cellStyle name="Normal 4 7 3 3" xfId="5191" xr:uid="{00000000-0005-0000-0000-0000B9160000}"/>
    <cellStyle name="Normal 4 7 3 3 2" xfId="22055" xr:uid="{19D1FF75-4EC7-41FA-95A8-27175E0E5335}"/>
    <cellStyle name="Normal 4 7 3 3 3" xfId="13626" xr:uid="{AC2A2049-2B33-46DA-B2AA-C57342626D46}"/>
    <cellStyle name="Normal 4 7 3 3 4" xfId="30483" xr:uid="{53A9FB32-6A4C-4F9F-A73A-7B42D3410B05}"/>
    <cellStyle name="Normal 4 7 3 4" xfId="17837" xr:uid="{A8F840AA-848D-4C98-8909-BD3AEA8D7B5C}"/>
    <cellStyle name="Normal 4 7 3 5" xfId="9408" xr:uid="{DA1ED826-FEE6-4FD5-A919-36D483AB4881}"/>
    <cellStyle name="Normal 4 7 3 6" xfId="26266" xr:uid="{965F4B3A-FC7E-4A53-9CC5-2881FFDF8CFC}"/>
    <cellStyle name="Normal 4 7 4" xfId="1296" xr:uid="{00000000-0005-0000-0000-0000BA160000}"/>
    <cellStyle name="Normal 4 7 4 2" xfId="3526" xr:uid="{00000000-0005-0000-0000-0000BB160000}"/>
    <cellStyle name="Normal 4 7 4 2 2" xfId="7749" xr:uid="{00000000-0005-0000-0000-0000BC160000}"/>
    <cellStyle name="Normal 4 7 4 2 2 2" xfId="24613" xr:uid="{8DDC3273-517C-483E-B5EE-093EE577CC9D}"/>
    <cellStyle name="Normal 4 7 4 2 2 3" xfId="16184" xr:uid="{918A7778-07B2-4848-8390-68A1DF843727}"/>
    <cellStyle name="Normal 4 7 4 2 2 4" xfId="33041" xr:uid="{EF63E993-B3D5-4E90-A91A-A0CCE7CD676B}"/>
    <cellStyle name="Normal 4 7 4 2 3" xfId="20395" xr:uid="{ED109EAB-9428-41C3-8C66-F5CCD340099B}"/>
    <cellStyle name="Normal 4 7 4 2 4" xfId="11966" xr:uid="{43D3591C-CA57-413E-A7A2-81C1E1D9B149}"/>
    <cellStyle name="Normal 4 7 4 2 5" xfId="28824" xr:uid="{D64B80DA-1C69-44A4-BB7F-6CB88F8FC378}"/>
    <cellStyle name="Normal 4 7 4 3" xfId="5604" xr:uid="{00000000-0005-0000-0000-0000BD160000}"/>
    <cellStyle name="Normal 4 7 4 3 2" xfId="22468" xr:uid="{CDB0EB74-CE17-4917-823E-5675EE66E8FF}"/>
    <cellStyle name="Normal 4 7 4 3 3" xfId="14039" xr:uid="{C6D72EAF-0002-431D-AB34-CBA358D1737E}"/>
    <cellStyle name="Normal 4 7 4 3 4" xfId="30896" xr:uid="{437EFB6F-9DA0-4CCE-A43E-A06678F936B2}"/>
    <cellStyle name="Normal 4 7 4 4" xfId="18250" xr:uid="{C4F1C496-D310-4E9C-A136-566BC880ACE1}"/>
    <cellStyle name="Normal 4 7 4 5" xfId="9821" xr:uid="{AFB97CEC-860F-4D93-94C4-7A52CB7C3829}"/>
    <cellStyle name="Normal 4 7 4 6" xfId="26679" xr:uid="{7553B8E4-2BB7-47B8-AA46-C881186AEA0E}"/>
    <cellStyle name="Normal 4 7 5" xfId="1709" xr:uid="{00000000-0005-0000-0000-0000BE160000}"/>
    <cellStyle name="Normal 4 7 5 2" xfId="3939" xr:uid="{00000000-0005-0000-0000-0000BF160000}"/>
    <cellStyle name="Normal 4 7 5 2 2" xfId="8162" xr:uid="{00000000-0005-0000-0000-0000C0160000}"/>
    <cellStyle name="Normal 4 7 5 2 2 2" xfId="25026" xr:uid="{6ED378D9-03D6-42F7-996F-7BB3E679B0DB}"/>
    <cellStyle name="Normal 4 7 5 2 2 3" xfId="16597" xr:uid="{32602056-932A-494D-8594-5168ED1FA8F3}"/>
    <cellStyle name="Normal 4 7 5 2 2 4" xfId="33454" xr:uid="{A4AB72AD-8132-468E-AA24-E04F2AAF315B}"/>
    <cellStyle name="Normal 4 7 5 2 3" xfId="20808" xr:uid="{5CAAE2B9-6A6D-420C-AFCD-A8A7904E772B}"/>
    <cellStyle name="Normal 4 7 5 2 4" xfId="12379" xr:uid="{E56705E4-5C7B-4152-B3CC-D7D53F72BFCC}"/>
    <cellStyle name="Normal 4 7 5 2 5" xfId="29237" xr:uid="{AC1EEDA2-B302-44C2-8FBB-51DE298F6FAE}"/>
    <cellStyle name="Normal 4 7 5 3" xfId="6017" xr:uid="{00000000-0005-0000-0000-0000C1160000}"/>
    <cellStyle name="Normal 4 7 5 3 2" xfId="22881" xr:uid="{DCC22587-484A-4250-A7E7-67B0ECB83986}"/>
    <cellStyle name="Normal 4 7 5 3 3" xfId="14452" xr:uid="{7DC7EC9B-D999-4366-B481-FF04EB212567}"/>
    <cellStyle name="Normal 4 7 5 3 4" xfId="31309" xr:uid="{D171C4EF-8ADC-45C6-936B-3836643D87F2}"/>
    <cellStyle name="Normal 4 7 5 4" xfId="18663" xr:uid="{9FB9B133-A036-4061-A498-07A301ED9F8F}"/>
    <cellStyle name="Normal 4 7 5 5" xfId="10234" xr:uid="{82B6E06F-B14F-4339-A945-596C4ECA3B66}"/>
    <cellStyle name="Normal 4 7 5 6" xfId="27092" xr:uid="{692081EF-9E54-4DCE-8802-16684F5835A4}"/>
    <cellStyle name="Normal 4 7 6" xfId="2123" xr:uid="{00000000-0005-0000-0000-0000C2160000}"/>
    <cellStyle name="Normal 4 7 6 2" xfId="4352" xr:uid="{00000000-0005-0000-0000-0000C3160000}"/>
    <cellStyle name="Normal 4 7 6 2 2" xfId="8575" xr:uid="{00000000-0005-0000-0000-0000C4160000}"/>
    <cellStyle name="Normal 4 7 6 2 2 2" xfId="25439" xr:uid="{C0C49D28-62DB-4CFE-B627-9B7623A7DA1B}"/>
    <cellStyle name="Normal 4 7 6 2 2 3" xfId="17010" xr:uid="{B423CEC3-AD86-4557-85D8-912522E1C408}"/>
    <cellStyle name="Normal 4 7 6 2 2 4" xfId="33867" xr:uid="{1275350C-AA12-44DC-B124-DD518B214FC8}"/>
    <cellStyle name="Normal 4 7 6 2 3" xfId="21221" xr:uid="{E7DBBFE0-7E25-4C65-AA2B-0DF0F425AB22}"/>
    <cellStyle name="Normal 4 7 6 2 4" xfId="12792" xr:uid="{E541AD9F-95CF-465A-8FBE-C14FC0154E9E}"/>
    <cellStyle name="Normal 4 7 6 2 5" xfId="29650" xr:uid="{457DF90F-BECF-4293-B00E-33EB8DE04A3D}"/>
    <cellStyle name="Normal 4 7 6 3" xfId="6430" xr:uid="{00000000-0005-0000-0000-0000C5160000}"/>
    <cellStyle name="Normal 4 7 6 3 2" xfId="23294" xr:uid="{EE9DD928-D6FB-45DC-A6A5-066D1A53CE5A}"/>
    <cellStyle name="Normal 4 7 6 3 3" xfId="14865" xr:uid="{4CB80A4D-5848-416B-B628-D9243C28F132}"/>
    <cellStyle name="Normal 4 7 6 3 4" xfId="31722" xr:uid="{E3ECB98A-02F9-420F-96E8-D95F89FB7630}"/>
    <cellStyle name="Normal 4 7 6 4" xfId="19076" xr:uid="{D48A8EBD-AEC7-4E4E-B71A-B63D12D61F8D}"/>
    <cellStyle name="Normal 4 7 6 5" xfId="10647" xr:uid="{3A74E584-9AC9-4CB1-BACE-FD9C8538DA15}"/>
    <cellStyle name="Normal 4 7 6 6" xfId="27505" xr:uid="{5E16E185-4F98-43E3-B98B-E76FF669F9D0}"/>
    <cellStyle name="Normal 4 7 7" xfId="2559" xr:uid="{00000000-0005-0000-0000-0000C6160000}"/>
    <cellStyle name="Normal 4 7 7 2" xfId="6843" xr:uid="{00000000-0005-0000-0000-0000C7160000}"/>
    <cellStyle name="Normal 4 7 7 2 2" xfId="23707" xr:uid="{F6A27F6E-D9E1-4FB4-A1E7-DAC8FDF1C9CE}"/>
    <cellStyle name="Normal 4 7 7 2 3" xfId="15278" xr:uid="{CED35FA5-D2E9-4DFB-BDC0-1FBF02C0708C}"/>
    <cellStyle name="Normal 4 7 7 2 4" xfId="32135" xr:uid="{A9D35C5B-45A0-4B6D-8B25-4E57DC222A4B}"/>
    <cellStyle name="Normal 4 7 7 3" xfId="19489" xr:uid="{AF33666A-D032-4B25-B854-A699934372A7}"/>
    <cellStyle name="Normal 4 7 7 4" xfId="11060" xr:uid="{DD89E281-71DC-4BD3-9F77-189D8B524C76}"/>
    <cellStyle name="Normal 4 7 7 5" xfId="27918" xr:uid="{A60D0CDF-B377-4CF7-8841-6476947E6269}"/>
    <cellStyle name="Normal 4 7 8" xfId="4778" xr:uid="{00000000-0005-0000-0000-0000C8160000}"/>
    <cellStyle name="Normal 4 7 8 2" xfId="21642" xr:uid="{DA79327C-9D87-4EE4-B053-7EAE1CB72D7D}"/>
    <cellStyle name="Normal 4 7 8 3" xfId="13213" xr:uid="{EA3B8F02-EAC5-424E-A2BE-1F40C4F8E17C}"/>
    <cellStyle name="Normal 4 7 8 4" xfId="30070" xr:uid="{2C99A08A-E199-4AB3-BB2F-8032B7EC4A11}"/>
    <cellStyle name="Normal 4 7 9" xfId="17424" xr:uid="{23E65BF6-8AD7-4251-A0DD-BD9DFFB65C34}"/>
    <cellStyle name="Normal 4 8" xfId="405" xr:uid="{00000000-0005-0000-0000-0000C9160000}"/>
    <cellStyle name="Normal 4 8 10" xfId="25855" xr:uid="{FFCBDB52-CCCF-4F4E-8DFC-840AA1E85727}"/>
    <cellStyle name="Normal 4 8 2" xfId="880" xr:uid="{00000000-0005-0000-0000-0000CA160000}"/>
    <cellStyle name="Normal 4 8 2 2" xfId="3115" xr:uid="{00000000-0005-0000-0000-0000CB160000}"/>
    <cellStyle name="Normal 4 8 2 2 2" xfId="7338" xr:uid="{00000000-0005-0000-0000-0000CC160000}"/>
    <cellStyle name="Normal 4 8 2 2 2 2" xfId="24202" xr:uid="{F66C31C0-3FD9-47F6-832C-C6B4C1954ABE}"/>
    <cellStyle name="Normal 4 8 2 2 2 3" xfId="15773" xr:uid="{FB047076-299D-48F5-B044-1AB0C532D3CB}"/>
    <cellStyle name="Normal 4 8 2 2 2 4" xfId="32630" xr:uid="{FEE2F94B-E1DA-403C-A106-7C8873EAFA96}"/>
    <cellStyle name="Normal 4 8 2 2 3" xfId="19984" xr:uid="{BCECBAAE-4B12-4B72-9285-0053791F2A8D}"/>
    <cellStyle name="Normal 4 8 2 2 4" xfId="11555" xr:uid="{C0D6C33E-AB74-42F7-91AC-F7C0EC693D2F}"/>
    <cellStyle name="Normal 4 8 2 2 5" xfId="28413" xr:uid="{6D5C9966-01AB-49F1-8DE6-8F11D6877D41}"/>
    <cellStyle name="Normal 4 8 2 3" xfId="5193" xr:uid="{00000000-0005-0000-0000-0000CD160000}"/>
    <cellStyle name="Normal 4 8 2 3 2" xfId="22057" xr:uid="{03A52F3B-C8B8-4A50-B9B1-5E9CBF332236}"/>
    <cellStyle name="Normal 4 8 2 3 3" xfId="13628" xr:uid="{4ED5193C-4317-44B2-86D9-0861979E94E0}"/>
    <cellStyle name="Normal 4 8 2 3 4" xfId="30485" xr:uid="{A52E9DBA-C666-4F24-B268-FFD5CD9A9C41}"/>
    <cellStyle name="Normal 4 8 2 4" xfId="17839" xr:uid="{F8ACCBB2-0302-45BA-AC25-9A61D0571C09}"/>
    <cellStyle name="Normal 4 8 2 5" xfId="9410" xr:uid="{EC1BC334-09AD-46F2-9021-569F18E3A748}"/>
    <cellStyle name="Normal 4 8 2 6" xfId="26268" xr:uid="{32CB1E29-EB42-4806-99A4-D0BCD2B33045}"/>
    <cellStyle name="Normal 4 8 3" xfId="1298" xr:uid="{00000000-0005-0000-0000-0000CE160000}"/>
    <cellStyle name="Normal 4 8 3 2" xfId="3528" xr:uid="{00000000-0005-0000-0000-0000CF160000}"/>
    <cellStyle name="Normal 4 8 3 2 2" xfId="7751" xr:uid="{00000000-0005-0000-0000-0000D0160000}"/>
    <cellStyle name="Normal 4 8 3 2 2 2" xfId="24615" xr:uid="{F3AE2A18-24EE-433C-A53A-E8F5628B00DE}"/>
    <cellStyle name="Normal 4 8 3 2 2 3" xfId="16186" xr:uid="{F51609D2-13E6-4D6C-9322-9AA955ACF7D3}"/>
    <cellStyle name="Normal 4 8 3 2 2 4" xfId="33043" xr:uid="{B0BC30AD-7748-44B4-953D-6ED8BAFDEC29}"/>
    <cellStyle name="Normal 4 8 3 2 3" xfId="20397" xr:uid="{DDF78296-39A7-415D-9E1B-FF33229F934D}"/>
    <cellStyle name="Normal 4 8 3 2 4" xfId="11968" xr:uid="{84BA4C60-E8F4-412F-A4A5-0F150E8E0CFB}"/>
    <cellStyle name="Normal 4 8 3 2 5" xfId="28826" xr:uid="{49CDAAC6-E6EA-433E-8477-E5AD5E5AED8B}"/>
    <cellStyle name="Normal 4 8 3 3" xfId="5606" xr:uid="{00000000-0005-0000-0000-0000D1160000}"/>
    <cellStyle name="Normal 4 8 3 3 2" xfId="22470" xr:uid="{ADBF4513-5068-48C2-BB8F-0AE3ED058DE2}"/>
    <cellStyle name="Normal 4 8 3 3 3" xfId="14041" xr:uid="{E7705ECF-DFF8-49E2-883A-84628876899F}"/>
    <cellStyle name="Normal 4 8 3 3 4" xfId="30898" xr:uid="{37C07911-B4AB-4E1E-B8A0-B84212F03C31}"/>
    <cellStyle name="Normal 4 8 3 4" xfId="18252" xr:uid="{FFA750A3-D2A7-4B9F-8850-1C2900AF155D}"/>
    <cellStyle name="Normal 4 8 3 5" xfId="9823" xr:uid="{B4BAD7AC-71C7-4191-8327-FFA040C3B21E}"/>
    <cellStyle name="Normal 4 8 3 6" xfId="26681" xr:uid="{B9379897-E202-4D73-8F9B-5631883D728F}"/>
    <cellStyle name="Normal 4 8 4" xfId="1711" xr:uid="{00000000-0005-0000-0000-0000D2160000}"/>
    <cellStyle name="Normal 4 8 4 2" xfId="3941" xr:uid="{00000000-0005-0000-0000-0000D3160000}"/>
    <cellStyle name="Normal 4 8 4 2 2" xfId="8164" xr:uid="{00000000-0005-0000-0000-0000D4160000}"/>
    <cellStyle name="Normal 4 8 4 2 2 2" xfId="25028" xr:uid="{D70C3A71-250A-4237-8BB1-3B70BEFB679A}"/>
    <cellStyle name="Normal 4 8 4 2 2 3" xfId="16599" xr:uid="{EA540C88-AC34-47CE-86FE-6EA0310B3EAF}"/>
    <cellStyle name="Normal 4 8 4 2 2 4" xfId="33456" xr:uid="{BEC749E0-A459-448B-96A9-5DBDA0C58315}"/>
    <cellStyle name="Normal 4 8 4 2 3" xfId="20810" xr:uid="{465E2811-D0D3-4D86-B7DF-B251BECB71E0}"/>
    <cellStyle name="Normal 4 8 4 2 4" xfId="12381" xr:uid="{228F6D9C-F297-4865-9E53-2AFE83DAF012}"/>
    <cellStyle name="Normal 4 8 4 2 5" xfId="29239" xr:uid="{1214F907-9CA7-4BA7-AE38-B9D0FED3A7D9}"/>
    <cellStyle name="Normal 4 8 4 3" xfId="6019" xr:uid="{00000000-0005-0000-0000-0000D5160000}"/>
    <cellStyle name="Normal 4 8 4 3 2" xfId="22883" xr:uid="{D130044E-C669-4DAF-B457-22A0FF05F888}"/>
    <cellStyle name="Normal 4 8 4 3 3" xfId="14454" xr:uid="{E505BE88-7ABD-4710-9CDC-7F5827178B62}"/>
    <cellStyle name="Normal 4 8 4 3 4" xfId="31311" xr:uid="{20055ED4-0EB3-430C-A94E-29101140084A}"/>
    <cellStyle name="Normal 4 8 4 4" xfId="18665" xr:uid="{00F89C26-CC67-4434-9765-D24F90F65555}"/>
    <cellStyle name="Normal 4 8 4 5" xfId="10236" xr:uid="{C5753036-1C7F-4C79-90AA-4457C8E40D17}"/>
    <cellStyle name="Normal 4 8 4 6" xfId="27094" xr:uid="{999A9A6D-AA15-4F4B-8B70-2D98FD344B42}"/>
    <cellStyle name="Normal 4 8 5" xfId="2125" xr:uid="{00000000-0005-0000-0000-0000D6160000}"/>
    <cellStyle name="Normal 4 8 5 2" xfId="4354" xr:uid="{00000000-0005-0000-0000-0000D7160000}"/>
    <cellStyle name="Normal 4 8 5 2 2" xfId="8577" xr:uid="{00000000-0005-0000-0000-0000D8160000}"/>
    <cellStyle name="Normal 4 8 5 2 2 2" xfId="25441" xr:uid="{2A470107-FFD3-458B-AF97-BE6F9B356989}"/>
    <cellStyle name="Normal 4 8 5 2 2 3" xfId="17012" xr:uid="{A94CAB24-B3C2-4147-9E72-DBAFDD11F015}"/>
    <cellStyle name="Normal 4 8 5 2 2 4" xfId="33869" xr:uid="{03289559-4BD2-4454-A5DD-5FAC963C5057}"/>
    <cellStyle name="Normal 4 8 5 2 3" xfId="21223" xr:uid="{F8169230-EC3D-4059-AD24-F10AA5442B78}"/>
    <cellStyle name="Normal 4 8 5 2 4" xfId="12794" xr:uid="{C42D1954-661E-4785-8099-C8BFD9B3A120}"/>
    <cellStyle name="Normal 4 8 5 2 5" xfId="29652" xr:uid="{A0E52F08-2883-4B7D-B11C-FBE69D4EF631}"/>
    <cellStyle name="Normal 4 8 5 3" xfId="6432" xr:uid="{00000000-0005-0000-0000-0000D9160000}"/>
    <cellStyle name="Normal 4 8 5 3 2" xfId="23296" xr:uid="{32D2BE26-0E1D-43D3-ADF6-46F4CE11F0F1}"/>
    <cellStyle name="Normal 4 8 5 3 3" xfId="14867" xr:uid="{0913E5E9-4E04-4D4F-97E3-3E00942CE0C6}"/>
    <cellStyle name="Normal 4 8 5 3 4" xfId="31724" xr:uid="{45850947-59C8-4CFF-8F1C-FA2127F17AA4}"/>
    <cellStyle name="Normal 4 8 5 4" xfId="19078" xr:uid="{EA4BEFDF-91A1-4114-8EBE-76B6C50D0600}"/>
    <cellStyle name="Normal 4 8 5 5" xfId="10649" xr:uid="{D8233F98-A3CC-4ACC-9D86-E17930EA2386}"/>
    <cellStyle name="Normal 4 8 5 6" xfId="27507" xr:uid="{34641AA8-3C9C-44FE-8B07-8D5C83E46E94}"/>
    <cellStyle name="Normal 4 8 6" xfId="2561" xr:uid="{00000000-0005-0000-0000-0000DA160000}"/>
    <cellStyle name="Normal 4 8 6 2" xfId="6845" xr:uid="{00000000-0005-0000-0000-0000DB160000}"/>
    <cellStyle name="Normal 4 8 6 2 2" xfId="23709" xr:uid="{160C5BB8-E523-4359-9AC8-955759DB6B12}"/>
    <cellStyle name="Normal 4 8 6 2 3" xfId="15280" xr:uid="{77F091ED-4C8A-4EC8-AFC0-AD1BA1CD7B59}"/>
    <cellStyle name="Normal 4 8 6 2 4" xfId="32137" xr:uid="{7D2DE6B3-0BAF-4607-87D9-383ADB01932D}"/>
    <cellStyle name="Normal 4 8 6 3" xfId="19491" xr:uid="{B0D42779-7579-4C92-9244-F3EE44652C11}"/>
    <cellStyle name="Normal 4 8 6 4" xfId="11062" xr:uid="{2FA07CA3-5C4F-464C-BE09-63D75B64F247}"/>
    <cellStyle name="Normal 4 8 6 5" xfId="27920" xr:uid="{EE3C0EDE-6041-44ED-94E7-1BFB3D2FE496}"/>
    <cellStyle name="Normal 4 8 7" xfId="4780" xr:uid="{00000000-0005-0000-0000-0000DC160000}"/>
    <cellStyle name="Normal 4 8 7 2" xfId="21644" xr:uid="{E8E236BC-48E4-4EC4-A196-304038438CC2}"/>
    <cellStyle name="Normal 4 8 7 3" xfId="13215" xr:uid="{FEAC2F7C-70A1-4E0D-9D25-8F15AF49DEA8}"/>
    <cellStyle name="Normal 4 8 7 4" xfId="30072" xr:uid="{76842390-6D79-4390-B226-53B850E220AE}"/>
    <cellStyle name="Normal 4 8 8" xfId="17426" xr:uid="{16DF8FE5-CD5D-4F5C-A8D6-323DF722C9D3}"/>
    <cellStyle name="Normal 4 8 9" xfId="8997" xr:uid="{757DEC48-CFB4-49E9-80DB-5F79EA4DF970}"/>
    <cellStyle name="Normal 4 9" xfId="4717" xr:uid="{00000000-0005-0000-0000-0000DD160000}"/>
    <cellStyle name="Normal 4 9 2" xfId="21581" xr:uid="{7B8F320A-93A0-4F5C-A24E-F202B8F784DD}"/>
    <cellStyle name="Normal 4 9 3" xfId="13152" xr:uid="{1C7304AD-5145-4581-952B-E98E9F5C00D1}"/>
    <cellStyle name="Normal 4 9 4" xfId="30009" xr:uid="{C196A08F-8879-48F3-BFC8-B2DDC39B746F}"/>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2 2 2" xfId="25029" xr:uid="{FC5217B7-7531-42AE-B160-CEC039F29465}"/>
    <cellStyle name="Normal 5 10 2 2 3" xfId="16600" xr:uid="{E6FE6D73-5784-4CD5-87BA-63C62399FA3C}"/>
    <cellStyle name="Normal 5 10 2 2 4" xfId="33457" xr:uid="{817756B6-6512-4CAA-8CA4-CD95FE13388A}"/>
    <cellStyle name="Normal 5 10 2 3" xfId="20811" xr:uid="{7D447C1C-C7A4-44FF-80B8-438D97365773}"/>
    <cellStyle name="Normal 5 10 2 4" xfId="12382" xr:uid="{6297092C-94E3-4728-9A87-49388AF01285}"/>
    <cellStyle name="Normal 5 10 2 5" xfId="29240" xr:uid="{BF75DDA5-C975-46CC-999D-4A86609A5AE5}"/>
    <cellStyle name="Normal 5 10 3" xfId="6020" xr:uid="{00000000-0005-0000-0000-0000E2160000}"/>
    <cellStyle name="Normal 5 10 3 2" xfId="22884" xr:uid="{9671D2AF-6D0E-4891-9256-2D6046A08496}"/>
    <cellStyle name="Normal 5 10 3 3" xfId="14455" xr:uid="{D2706B02-EF30-4B26-9403-224890ED32E5}"/>
    <cellStyle name="Normal 5 10 3 4" xfId="31312" xr:uid="{E7F92959-1B87-4B08-9A61-FF76B3BD6E49}"/>
    <cellStyle name="Normal 5 10 4" xfId="18666" xr:uid="{AA906218-6CF0-4C7B-AAF6-569879AC278B}"/>
    <cellStyle name="Normal 5 10 5" xfId="10237" xr:uid="{D24B9194-42D3-42E5-AD18-2170BDFD8F97}"/>
    <cellStyle name="Normal 5 10 6" xfId="27095" xr:uid="{B3BBA04D-F901-4D3B-B602-48072C7992D1}"/>
    <cellStyle name="Normal 5 11" xfId="2126" xr:uid="{00000000-0005-0000-0000-0000E3160000}"/>
    <cellStyle name="Normal 5 11 2" xfId="4355" xr:uid="{00000000-0005-0000-0000-0000E4160000}"/>
    <cellStyle name="Normal 5 11 2 2" xfId="8578" xr:uid="{00000000-0005-0000-0000-0000E5160000}"/>
    <cellStyle name="Normal 5 11 2 2 2" xfId="25442" xr:uid="{6FE726A4-B5FF-4071-B8FA-7EEAF9A08BA6}"/>
    <cellStyle name="Normal 5 11 2 2 3" xfId="17013" xr:uid="{EA84FE3E-83C6-4312-8E68-E5B357266BB1}"/>
    <cellStyle name="Normal 5 11 2 2 4" xfId="33870" xr:uid="{080DC5F8-7667-4D14-ACE7-F26FD879B147}"/>
    <cellStyle name="Normal 5 11 2 3" xfId="21224" xr:uid="{7C305471-2D0A-4E26-B0AE-DA713F4C6C81}"/>
    <cellStyle name="Normal 5 11 2 4" xfId="12795" xr:uid="{0BA8F0C3-49A7-4F1C-873D-BDAA063D3D86}"/>
    <cellStyle name="Normal 5 11 2 5" xfId="29653" xr:uid="{01F58D37-A20C-434F-9B44-74E2515EB5B9}"/>
    <cellStyle name="Normal 5 11 3" xfId="6433" xr:uid="{00000000-0005-0000-0000-0000E6160000}"/>
    <cellStyle name="Normal 5 11 3 2" xfId="23297" xr:uid="{EB74BBDE-6499-4A0E-AA4E-06A91AB37E02}"/>
    <cellStyle name="Normal 5 11 3 3" xfId="14868" xr:uid="{A521E691-85EC-44E7-AC30-B7375DA26683}"/>
    <cellStyle name="Normal 5 11 3 4" xfId="31725" xr:uid="{83C3FF14-8896-474A-9521-A8A59A4D45EA}"/>
    <cellStyle name="Normal 5 11 4" xfId="19079" xr:uid="{200D6AE5-DE0C-4601-8271-4B851936EB70}"/>
    <cellStyle name="Normal 5 11 5" xfId="10650" xr:uid="{4FD08E25-49A6-4F53-9651-6E79CA61D66F}"/>
    <cellStyle name="Normal 5 11 6" xfId="27508" xr:uid="{458C1FB5-9AE4-4E93-A1AD-F52F7CA44A1A}"/>
    <cellStyle name="Normal 5 12" xfId="2562" xr:uid="{00000000-0005-0000-0000-0000E7160000}"/>
    <cellStyle name="Normal 5 12 2" xfId="6846" xr:uid="{00000000-0005-0000-0000-0000E8160000}"/>
    <cellStyle name="Normal 5 12 2 2" xfId="23710" xr:uid="{C93006EB-CDF8-420E-971F-A76A1110AEDB}"/>
    <cellStyle name="Normal 5 12 2 3" xfId="15281" xr:uid="{218C2188-B84D-40F5-8F28-23D336D147A0}"/>
    <cellStyle name="Normal 5 12 2 4" xfId="32138" xr:uid="{E5115B11-42BF-4467-838A-3ACA928F6C7A}"/>
    <cellStyle name="Normal 5 12 3" xfId="19492" xr:uid="{E7EC9A20-32BA-4BAF-A554-D0A35EC2A171}"/>
    <cellStyle name="Normal 5 12 4" xfId="11063" xr:uid="{E434D6C0-573D-4DF5-AAC5-4F33119DB7F6}"/>
    <cellStyle name="Normal 5 12 5" xfId="27921" xr:uid="{CFB5C214-4373-4055-B389-FC187B6ECBF4}"/>
    <cellStyle name="Normal 5 13" xfId="4781" xr:uid="{00000000-0005-0000-0000-0000E9160000}"/>
    <cellStyle name="Normal 5 13 2" xfId="21645" xr:uid="{79DF4CA6-A4F6-4672-ACC4-B80E36AEB079}"/>
    <cellStyle name="Normal 5 13 3" xfId="13216" xr:uid="{14A451E9-F5D8-40F1-9D9B-06AAB79CBE0A}"/>
    <cellStyle name="Normal 5 13 4" xfId="30073" xr:uid="{5CB8BD97-A55B-4F3D-A153-CA24341B03B3}"/>
    <cellStyle name="Normal 5 14" xfId="17427" xr:uid="{4E0C2830-8CD0-45AB-B8B1-CF6A5DCBA0ED}"/>
    <cellStyle name="Normal 5 15" xfId="8998" xr:uid="{89DC212F-D328-4C13-99D0-E228EEBDF1F2}"/>
    <cellStyle name="Normal 5 16" xfId="25856" xr:uid="{593A625B-A5A7-4AD8-8872-45D6C11FD58B}"/>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2 2 2" xfId="25443" xr:uid="{C21FDD92-2DFB-4D57-B936-DBFA294E9180}"/>
    <cellStyle name="Normal 5 2 10 2 2 3" xfId="17014" xr:uid="{A02B174A-1F77-435D-AF35-5CE363AA9FB8}"/>
    <cellStyle name="Normal 5 2 10 2 2 4" xfId="33871" xr:uid="{B70A9325-B692-411B-B4E5-5BB8D7596ECB}"/>
    <cellStyle name="Normal 5 2 10 2 3" xfId="21225" xr:uid="{32562B1B-1A6E-4BC9-B54A-1A9B3775E225}"/>
    <cellStyle name="Normal 5 2 10 2 4" xfId="12796" xr:uid="{0FC36E09-30CC-47C1-BDBC-9487BB6E0AAC}"/>
    <cellStyle name="Normal 5 2 10 2 5" xfId="29654" xr:uid="{62A0EB2B-84A5-46D2-90FA-B73A4C73857E}"/>
    <cellStyle name="Normal 5 2 10 3" xfId="6434" xr:uid="{00000000-0005-0000-0000-0000EE160000}"/>
    <cellStyle name="Normal 5 2 10 3 2" xfId="23298" xr:uid="{CF512B45-BD05-4875-9760-A115215FC698}"/>
    <cellStyle name="Normal 5 2 10 3 3" xfId="14869" xr:uid="{BE6233AF-C868-4925-BA8D-8667F534AFC5}"/>
    <cellStyle name="Normal 5 2 10 3 4" xfId="31726" xr:uid="{5A004E33-C9A8-44E7-BC82-EAEFC5788C51}"/>
    <cellStyle name="Normal 5 2 10 4" xfId="19080" xr:uid="{5C73910B-00F4-44D2-859C-1263A08D4D41}"/>
    <cellStyle name="Normal 5 2 10 5" xfId="10651" xr:uid="{57E06EF4-5BB2-4FF0-958E-B8A5EDAB9A66}"/>
    <cellStyle name="Normal 5 2 10 6" xfId="27509" xr:uid="{54997AD5-2AE9-46B4-8BCC-7D7D7EA62DA2}"/>
    <cellStyle name="Normal 5 2 11" xfId="2563" xr:uid="{00000000-0005-0000-0000-0000EF160000}"/>
    <cellStyle name="Normal 5 2 11 2" xfId="6847" xr:uid="{00000000-0005-0000-0000-0000F0160000}"/>
    <cellStyle name="Normal 5 2 11 2 2" xfId="23711" xr:uid="{5EAAC982-CD03-4940-8F11-9CDEA134226F}"/>
    <cellStyle name="Normal 5 2 11 2 3" xfId="15282" xr:uid="{64103A9D-958C-4A05-8E68-079A35E4EB98}"/>
    <cellStyle name="Normal 5 2 11 2 4" xfId="32139" xr:uid="{C4ADBC90-2DC2-4185-87D5-00BC1AAA466D}"/>
    <cellStyle name="Normal 5 2 11 3" xfId="19493" xr:uid="{6E92A001-0EFE-413A-BEA4-4F7F03A4B08F}"/>
    <cellStyle name="Normal 5 2 11 4" xfId="11064" xr:uid="{88432B2B-B7F1-432E-96D7-17546EAB54EC}"/>
    <cellStyle name="Normal 5 2 11 5" xfId="27922" xr:uid="{8D19F69E-4D0B-485B-B1A6-051147E57198}"/>
    <cellStyle name="Normal 5 2 12" xfId="4782" xr:uid="{00000000-0005-0000-0000-0000F1160000}"/>
    <cellStyle name="Normal 5 2 12 2" xfId="21646" xr:uid="{3BD370F6-A5A9-4F18-AB91-CA3256255007}"/>
    <cellStyle name="Normal 5 2 12 3" xfId="13217" xr:uid="{66AE90B6-FAFB-4DBD-A7B7-F09C591A53BE}"/>
    <cellStyle name="Normal 5 2 12 4" xfId="30074" xr:uid="{88B7C1E4-4FDA-4D2E-BCDF-5D1D5DEA6D39}"/>
    <cellStyle name="Normal 5 2 13" xfId="17428" xr:uid="{B65BF6EC-F0FB-43F1-884A-7538AAA33902}"/>
    <cellStyle name="Normal 5 2 14" xfId="8999" xr:uid="{14A098DE-25DD-4B84-A96A-6DEBF57556B7}"/>
    <cellStyle name="Normal 5 2 15" xfId="25857" xr:uid="{8FADFD81-A46F-41CC-BBC1-F23110DA3432}"/>
    <cellStyle name="Normal 5 2 2" xfId="408" xr:uid="{00000000-0005-0000-0000-0000F2160000}"/>
    <cellStyle name="Normal 5 2 2 10" xfId="2564" xr:uid="{00000000-0005-0000-0000-0000F3160000}"/>
    <cellStyle name="Normal 5 2 2 10 2" xfId="6848" xr:uid="{00000000-0005-0000-0000-0000F4160000}"/>
    <cellStyle name="Normal 5 2 2 10 2 2" xfId="23712" xr:uid="{33D387F3-1089-447A-8576-4E3C799FB76E}"/>
    <cellStyle name="Normal 5 2 2 10 2 3" xfId="15283" xr:uid="{8BD540AD-EFAA-4402-AE41-F6740A215989}"/>
    <cellStyle name="Normal 5 2 2 10 2 4" xfId="32140" xr:uid="{E65AD589-A70E-4301-8A43-5B015C040714}"/>
    <cellStyle name="Normal 5 2 2 10 3" xfId="19494" xr:uid="{1D333F03-4050-4A5C-BE4B-CB839FC6799C}"/>
    <cellStyle name="Normal 5 2 2 10 4" xfId="11065" xr:uid="{01007A7D-F4AD-457E-9559-B8453AF368CA}"/>
    <cellStyle name="Normal 5 2 2 10 5" xfId="27923" xr:uid="{9FC48F6A-95AF-44D3-9EA7-8D85DB00EFF3}"/>
    <cellStyle name="Normal 5 2 2 11" xfId="4783" xr:uid="{00000000-0005-0000-0000-0000F5160000}"/>
    <cellStyle name="Normal 5 2 2 11 2" xfId="21647" xr:uid="{8B83AC84-4650-47A9-92EC-6F7C52003D3F}"/>
    <cellStyle name="Normal 5 2 2 11 3" xfId="13218" xr:uid="{1DE4E8B2-3A20-45C5-8903-C29A1460A291}"/>
    <cellStyle name="Normal 5 2 2 11 4" xfId="30075" xr:uid="{5BFE59FF-180B-4007-BCAC-8F2F31A7DC52}"/>
    <cellStyle name="Normal 5 2 2 12" xfId="17429" xr:uid="{FD38E3A0-3EC2-4C41-BD85-E8D6B8896129}"/>
    <cellStyle name="Normal 5 2 2 13" xfId="9000" xr:uid="{48F89073-4EDD-4587-8989-72255D6DFC02}"/>
    <cellStyle name="Normal 5 2 2 14" xfId="25858" xr:uid="{0066F4AB-CE95-4F60-9429-9DB727A33ABC}"/>
    <cellStyle name="Normal 5 2 2 2" xfId="409" xr:uid="{00000000-0005-0000-0000-0000F6160000}"/>
    <cellStyle name="Normal 5 2 2 2 10" xfId="4784" xr:uid="{00000000-0005-0000-0000-0000F7160000}"/>
    <cellStyle name="Normal 5 2 2 2 10 2" xfId="21648" xr:uid="{5C8B5A0F-410F-48FD-B7FE-0EF90FCEA0F1}"/>
    <cellStyle name="Normal 5 2 2 2 10 3" xfId="13219" xr:uid="{F477D9A2-15AF-4E7F-8265-98A582E65167}"/>
    <cellStyle name="Normal 5 2 2 2 10 4" xfId="30076" xr:uid="{2E799C35-B9D3-49C7-8086-E86DC3DC33D0}"/>
    <cellStyle name="Normal 5 2 2 2 11" xfId="17430" xr:uid="{A188EF74-7771-40D8-ACF6-FC0670C23738}"/>
    <cellStyle name="Normal 5 2 2 2 12" xfId="9001" xr:uid="{BA18F705-A491-410E-8578-0C5C5BB659B3}"/>
    <cellStyle name="Normal 5 2 2 2 13" xfId="25859" xr:uid="{DAAA5F0D-EDF1-4DC8-ABF1-AE0FAAEC4873}"/>
    <cellStyle name="Normal 5 2 2 2 2" xfId="410" xr:uid="{00000000-0005-0000-0000-0000F8160000}"/>
    <cellStyle name="Normal 5 2 2 2 2 10" xfId="17431" xr:uid="{DF261BA8-2A15-4966-9FE9-362B37F42ACB}"/>
    <cellStyle name="Normal 5 2 2 2 2 11" xfId="9002" xr:uid="{0F645039-CFD5-4779-87E9-DCE1B6440B72}"/>
    <cellStyle name="Normal 5 2 2 2 2 12" xfId="25860" xr:uid="{F77852CF-F536-4A20-B1EA-DB11DA5CF352}"/>
    <cellStyle name="Normal 5 2 2 2 2 2" xfId="411" xr:uid="{00000000-0005-0000-0000-0000F9160000}"/>
    <cellStyle name="Normal 5 2 2 2 2 2 10" xfId="9003" xr:uid="{DB1FBAC9-BC94-47A0-8914-BC6A24DCCF3F}"/>
    <cellStyle name="Normal 5 2 2 2 2 2 11" xfId="25861" xr:uid="{2170DBB1-29A2-4CDB-805E-FACC66677A29}"/>
    <cellStyle name="Normal 5 2 2 2 2 2 2" xfId="412" xr:uid="{00000000-0005-0000-0000-0000FA160000}"/>
    <cellStyle name="Normal 5 2 2 2 2 2 2 10" xfId="25862" xr:uid="{08B3EAD6-0112-4F9A-AC14-121B1BB3FA2F}"/>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2 2 2" xfId="24209" xr:uid="{484B40DE-30B2-451D-B7F9-95C45536D1D1}"/>
    <cellStyle name="Normal 5 2 2 2 2 2 2 2 2 2 3" xfId="15780" xr:uid="{3197954A-10E4-47DD-8302-DE396004F927}"/>
    <cellStyle name="Normal 5 2 2 2 2 2 2 2 2 2 4" xfId="32637" xr:uid="{0B1F5CBB-5C38-4E2F-8695-E9AB19FE45C7}"/>
    <cellStyle name="Normal 5 2 2 2 2 2 2 2 2 3" xfId="19991" xr:uid="{8C030DD1-D721-4FD4-9011-5A246557729D}"/>
    <cellStyle name="Normal 5 2 2 2 2 2 2 2 2 4" xfId="11562" xr:uid="{1CD95407-04F9-4712-A819-DB369F5FBC9C}"/>
    <cellStyle name="Normal 5 2 2 2 2 2 2 2 2 5" xfId="28420" xr:uid="{7C9D7D3C-741E-460E-A147-074E15E2063C}"/>
    <cellStyle name="Normal 5 2 2 2 2 2 2 2 3" xfId="5200" xr:uid="{00000000-0005-0000-0000-0000FE160000}"/>
    <cellStyle name="Normal 5 2 2 2 2 2 2 2 3 2" xfId="22064" xr:uid="{87AFD630-617F-4A44-BE62-44436291E84B}"/>
    <cellStyle name="Normal 5 2 2 2 2 2 2 2 3 3" xfId="13635" xr:uid="{05DBEE55-E8C9-45E1-88FD-E03FD2943ADE}"/>
    <cellStyle name="Normal 5 2 2 2 2 2 2 2 3 4" xfId="30492" xr:uid="{7EB883FD-06BB-4FE0-8CED-248978D79200}"/>
    <cellStyle name="Normal 5 2 2 2 2 2 2 2 4" xfId="17846" xr:uid="{1BAF41F5-3E2D-441B-9602-67F855B1AE6A}"/>
    <cellStyle name="Normal 5 2 2 2 2 2 2 2 5" xfId="9417" xr:uid="{533C759A-3869-4CA9-BC26-12F64A510919}"/>
    <cellStyle name="Normal 5 2 2 2 2 2 2 2 6" xfId="26275" xr:uid="{D1F30740-80EC-4876-A7C7-A55ABB81E79F}"/>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2 2 2" xfId="24622" xr:uid="{B97C2887-AE70-4AA5-8874-188A825DA5FA}"/>
    <cellStyle name="Normal 5 2 2 2 2 2 2 3 2 2 3" xfId="16193" xr:uid="{982AEF5C-218A-4ADB-BF48-5851EFAD92C5}"/>
    <cellStyle name="Normal 5 2 2 2 2 2 2 3 2 2 4" xfId="33050" xr:uid="{C7E75C92-815C-4E58-A9F3-597F0C65E312}"/>
    <cellStyle name="Normal 5 2 2 2 2 2 2 3 2 3" xfId="20404" xr:uid="{18420AF9-A0CA-4EC8-B5D7-F0CE14F2B2F0}"/>
    <cellStyle name="Normal 5 2 2 2 2 2 2 3 2 4" xfId="11975" xr:uid="{BEC6E8C9-75A9-4EF1-A316-3598A5C20E2A}"/>
    <cellStyle name="Normal 5 2 2 2 2 2 2 3 2 5" xfId="28833" xr:uid="{39AE2B59-EA55-42E4-9656-5B472BEE04A6}"/>
    <cellStyle name="Normal 5 2 2 2 2 2 2 3 3" xfId="5613" xr:uid="{00000000-0005-0000-0000-000002170000}"/>
    <cellStyle name="Normal 5 2 2 2 2 2 2 3 3 2" xfId="22477" xr:uid="{729FF475-00A8-48F7-86D9-538E0FDAEB48}"/>
    <cellStyle name="Normal 5 2 2 2 2 2 2 3 3 3" xfId="14048" xr:uid="{990E9000-B0FE-45D4-A491-21246C2389CD}"/>
    <cellStyle name="Normal 5 2 2 2 2 2 2 3 3 4" xfId="30905" xr:uid="{A36B8AA6-9E5F-48E4-9A57-832AFFA6CBF3}"/>
    <cellStyle name="Normal 5 2 2 2 2 2 2 3 4" xfId="18259" xr:uid="{F2C2C0F7-E3FC-45B2-A414-DA1DB978A8BD}"/>
    <cellStyle name="Normal 5 2 2 2 2 2 2 3 5" xfId="9830" xr:uid="{CE52719E-EDD7-42FA-ACAC-8DEDCC7F65B7}"/>
    <cellStyle name="Normal 5 2 2 2 2 2 2 3 6" xfId="26688" xr:uid="{5263FFA0-4AED-4BCA-8847-E069956168F3}"/>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2 2 2" xfId="25035" xr:uid="{96560529-B607-484F-BC4A-76F95DA44DFB}"/>
    <cellStyle name="Normal 5 2 2 2 2 2 2 4 2 2 3" xfId="16606" xr:uid="{6A35BF74-43DA-4F57-BB30-B5AC7EF5399D}"/>
    <cellStyle name="Normal 5 2 2 2 2 2 2 4 2 2 4" xfId="33463" xr:uid="{E16570E4-24A9-404C-B07A-7AE6F4785F5D}"/>
    <cellStyle name="Normal 5 2 2 2 2 2 2 4 2 3" xfId="20817" xr:uid="{568262D0-BBAB-412D-9C8F-CEADC251D9D4}"/>
    <cellStyle name="Normal 5 2 2 2 2 2 2 4 2 4" xfId="12388" xr:uid="{77FF5EB0-D498-4CCA-8155-3374650441C0}"/>
    <cellStyle name="Normal 5 2 2 2 2 2 2 4 2 5" xfId="29246" xr:uid="{C7F81EE5-FA5C-4344-A5B1-8074DAFDC981}"/>
    <cellStyle name="Normal 5 2 2 2 2 2 2 4 3" xfId="6026" xr:uid="{00000000-0005-0000-0000-000006170000}"/>
    <cellStyle name="Normal 5 2 2 2 2 2 2 4 3 2" xfId="22890" xr:uid="{2DF9879F-FBB0-4926-8503-F5975FDE42F8}"/>
    <cellStyle name="Normal 5 2 2 2 2 2 2 4 3 3" xfId="14461" xr:uid="{94C6B0A6-101E-408A-BEE9-96508B877F5A}"/>
    <cellStyle name="Normal 5 2 2 2 2 2 2 4 3 4" xfId="31318" xr:uid="{4C66C847-F827-4C1F-9344-B2E0A01E6621}"/>
    <cellStyle name="Normal 5 2 2 2 2 2 2 4 4" xfId="18672" xr:uid="{1D517F3C-F49B-4628-95FB-533E470176F1}"/>
    <cellStyle name="Normal 5 2 2 2 2 2 2 4 5" xfId="10243" xr:uid="{166FA74F-87A1-41E5-B6C5-4C0B513A14BD}"/>
    <cellStyle name="Normal 5 2 2 2 2 2 2 4 6" xfId="27101" xr:uid="{F8A10D02-84CD-49C7-8CDA-42D11EEF533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2 2 2" xfId="25448" xr:uid="{9C33275F-7A0A-4D47-B488-18F3F2F6D3E0}"/>
    <cellStyle name="Normal 5 2 2 2 2 2 2 5 2 2 3" xfId="17019" xr:uid="{62C55E13-F746-4EA1-8BDB-C65AD77BB960}"/>
    <cellStyle name="Normal 5 2 2 2 2 2 2 5 2 2 4" xfId="33876" xr:uid="{9E21CEE3-810D-41B1-8350-8426066B13C7}"/>
    <cellStyle name="Normal 5 2 2 2 2 2 2 5 2 3" xfId="21230" xr:uid="{F5592C31-ADC1-4850-93D2-66123F33FC0B}"/>
    <cellStyle name="Normal 5 2 2 2 2 2 2 5 2 4" xfId="12801" xr:uid="{DD10AC66-0893-4064-B048-9A81AFCAC188}"/>
    <cellStyle name="Normal 5 2 2 2 2 2 2 5 2 5" xfId="29659" xr:uid="{D47ACAE2-1FBB-46F1-8D34-735CC830DC81}"/>
    <cellStyle name="Normal 5 2 2 2 2 2 2 5 3" xfId="6439" xr:uid="{00000000-0005-0000-0000-00000A170000}"/>
    <cellStyle name="Normal 5 2 2 2 2 2 2 5 3 2" xfId="23303" xr:uid="{EC3F41F4-5D69-428F-BF20-D32B87DD7BEB}"/>
    <cellStyle name="Normal 5 2 2 2 2 2 2 5 3 3" xfId="14874" xr:uid="{B5E49B7D-2528-406E-8724-33DB11986BD5}"/>
    <cellStyle name="Normal 5 2 2 2 2 2 2 5 3 4" xfId="31731" xr:uid="{DE9F4709-3F45-4EF1-BC37-8D41D68F5A42}"/>
    <cellStyle name="Normal 5 2 2 2 2 2 2 5 4" xfId="19085" xr:uid="{C88DBF22-4AA5-4D53-AC24-25979CE1788E}"/>
    <cellStyle name="Normal 5 2 2 2 2 2 2 5 5" xfId="10656" xr:uid="{31D1101F-09E0-4C05-AFD0-82BBAF491838}"/>
    <cellStyle name="Normal 5 2 2 2 2 2 2 5 6" xfId="27514" xr:uid="{469A452C-7515-4080-A2B1-A88805919E2D}"/>
    <cellStyle name="Normal 5 2 2 2 2 2 2 6" xfId="2568" xr:uid="{00000000-0005-0000-0000-00000B170000}"/>
    <cellStyle name="Normal 5 2 2 2 2 2 2 6 2" xfId="6852" xr:uid="{00000000-0005-0000-0000-00000C170000}"/>
    <cellStyle name="Normal 5 2 2 2 2 2 2 6 2 2" xfId="23716" xr:uid="{2B83DAF1-07C1-4CC8-9658-424FADCB034E}"/>
    <cellStyle name="Normal 5 2 2 2 2 2 2 6 2 3" xfId="15287" xr:uid="{9E172EB9-0656-4C97-906C-091EA3576D11}"/>
    <cellStyle name="Normal 5 2 2 2 2 2 2 6 2 4" xfId="32144" xr:uid="{7B501E78-6313-4DE5-8616-4B795344A2A3}"/>
    <cellStyle name="Normal 5 2 2 2 2 2 2 6 3" xfId="19498" xr:uid="{FC6D85BB-9633-47BB-8A68-93384957EF7F}"/>
    <cellStyle name="Normal 5 2 2 2 2 2 2 6 4" xfId="11069" xr:uid="{C1C9DCF3-9345-4FA7-BDE4-9CB90467125E}"/>
    <cellStyle name="Normal 5 2 2 2 2 2 2 6 5" xfId="27927" xr:uid="{4F82CC6E-8A1A-482D-A7BB-3FD3CE62AC51}"/>
    <cellStyle name="Normal 5 2 2 2 2 2 2 7" xfId="4787" xr:uid="{00000000-0005-0000-0000-00000D170000}"/>
    <cellStyle name="Normal 5 2 2 2 2 2 2 7 2" xfId="21651" xr:uid="{F1E71E8D-11A4-4803-B1D0-77E0DC30E55C}"/>
    <cellStyle name="Normal 5 2 2 2 2 2 2 7 3" xfId="13222" xr:uid="{73EC14EB-0F82-4333-B402-3D4D1699D1BE}"/>
    <cellStyle name="Normal 5 2 2 2 2 2 2 7 4" xfId="30079" xr:uid="{6F7963F8-0968-41B7-9D8F-7AF08314A772}"/>
    <cellStyle name="Normal 5 2 2 2 2 2 2 8" xfId="17433" xr:uid="{052F3B9E-DB67-4A61-9A28-D62C7C5A140C}"/>
    <cellStyle name="Normal 5 2 2 2 2 2 2 9" xfId="9004" xr:uid="{F0D593A5-25DE-44E1-9A38-473059688838}"/>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2 2 2" xfId="24208" xr:uid="{05116931-4AD4-4822-8857-2292AA8FBC5E}"/>
    <cellStyle name="Normal 5 2 2 2 2 2 3 2 2 3" xfId="15779" xr:uid="{6E43410F-9E9A-426C-8316-5AE88D1B9AFB}"/>
    <cellStyle name="Normal 5 2 2 2 2 2 3 2 2 4" xfId="32636" xr:uid="{2D380D7E-50B4-413C-85E4-FA8825066222}"/>
    <cellStyle name="Normal 5 2 2 2 2 2 3 2 3" xfId="19990" xr:uid="{DC51C1BA-3EB7-40D0-9193-FC751384F8F7}"/>
    <cellStyle name="Normal 5 2 2 2 2 2 3 2 4" xfId="11561" xr:uid="{F99C7ADA-2C7C-4F4E-9B70-E1E4B5C1E3AF}"/>
    <cellStyle name="Normal 5 2 2 2 2 2 3 2 5" xfId="28419" xr:uid="{CAA15F07-9175-4C36-8151-B26B7D6369FB}"/>
    <cellStyle name="Normal 5 2 2 2 2 2 3 3" xfId="5199" xr:uid="{00000000-0005-0000-0000-000011170000}"/>
    <cellStyle name="Normal 5 2 2 2 2 2 3 3 2" xfId="22063" xr:uid="{8E30E4EA-2FB2-4F26-828D-9682F27D588F}"/>
    <cellStyle name="Normal 5 2 2 2 2 2 3 3 3" xfId="13634" xr:uid="{F403C69D-24A6-4FF1-97D7-DA316CFEEC67}"/>
    <cellStyle name="Normal 5 2 2 2 2 2 3 3 4" xfId="30491" xr:uid="{6DA3EC94-6E69-42AC-8D6B-B4E177E51CD9}"/>
    <cellStyle name="Normal 5 2 2 2 2 2 3 4" xfId="17845" xr:uid="{6844A06C-9775-4976-984D-A77DCDDC9CB4}"/>
    <cellStyle name="Normal 5 2 2 2 2 2 3 5" xfId="9416" xr:uid="{608DFE15-E028-40C8-87B8-CF4C98C81E26}"/>
    <cellStyle name="Normal 5 2 2 2 2 2 3 6" xfId="26274" xr:uid="{F14D56ED-3E58-4761-B27D-83D6B89C413F}"/>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2 2 2" xfId="24621" xr:uid="{4C0CAEE1-BCD9-4F77-94B9-434D538E76E6}"/>
    <cellStyle name="Normal 5 2 2 2 2 2 4 2 2 3" xfId="16192" xr:uid="{D8EDB9CE-30A8-4760-8402-46FD3B3B94F6}"/>
    <cellStyle name="Normal 5 2 2 2 2 2 4 2 2 4" xfId="33049" xr:uid="{3D90CAF8-3057-4934-8F4A-6128BD440D0B}"/>
    <cellStyle name="Normal 5 2 2 2 2 2 4 2 3" xfId="20403" xr:uid="{DBBD7BF2-AD06-498F-8A6E-DE0D8DCD5D6C}"/>
    <cellStyle name="Normal 5 2 2 2 2 2 4 2 4" xfId="11974" xr:uid="{1FD5DF5A-90D7-4B16-A323-B2FC9EF04EC9}"/>
    <cellStyle name="Normal 5 2 2 2 2 2 4 2 5" xfId="28832" xr:uid="{23656D84-3F48-44A5-96F0-BAB9CB042888}"/>
    <cellStyle name="Normal 5 2 2 2 2 2 4 3" xfId="5612" xr:uid="{00000000-0005-0000-0000-000015170000}"/>
    <cellStyle name="Normal 5 2 2 2 2 2 4 3 2" xfId="22476" xr:uid="{3775232E-9168-49C2-A3C5-1267ACC24F4A}"/>
    <cellStyle name="Normal 5 2 2 2 2 2 4 3 3" xfId="14047" xr:uid="{7034DF63-9712-4E75-85BD-0B2786CCED8B}"/>
    <cellStyle name="Normal 5 2 2 2 2 2 4 3 4" xfId="30904" xr:uid="{9F3EE9CC-1E7A-4C34-9FF7-0EC315EC17A5}"/>
    <cellStyle name="Normal 5 2 2 2 2 2 4 4" xfId="18258" xr:uid="{48707C62-869C-40C5-85D5-8850E54173F3}"/>
    <cellStyle name="Normal 5 2 2 2 2 2 4 5" xfId="9829" xr:uid="{4BCCB9EA-43B4-4F44-8731-23A0FFA1B986}"/>
    <cellStyle name="Normal 5 2 2 2 2 2 4 6" xfId="26687" xr:uid="{35E1236F-32DA-4B5C-A7DC-7FC2D7A6BB4D}"/>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2 2 2" xfId="25034" xr:uid="{A999B123-C215-44E1-AD49-3E7578F58A87}"/>
    <cellStyle name="Normal 5 2 2 2 2 2 5 2 2 3" xfId="16605" xr:uid="{FAE9DFC7-587C-456C-A5E6-F78F4378321C}"/>
    <cellStyle name="Normal 5 2 2 2 2 2 5 2 2 4" xfId="33462" xr:uid="{C99F329D-C0DF-4757-AD24-B642D02F30A8}"/>
    <cellStyle name="Normal 5 2 2 2 2 2 5 2 3" xfId="20816" xr:uid="{31DE1E45-52F3-4DE0-BD10-6F2ECF299B98}"/>
    <cellStyle name="Normal 5 2 2 2 2 2 5 2 4" xfId="12387" xr:uid="{CC946615-5111-42B7-9E7B-FAEE7CD2A4C9}"/>
    <cellStyle name="Normal 5 2 2 2 2 2 5 2 5" xfId="29245" xr:uid="{3F176689-2D80-4048-B616-8D113779D584}"/>
    <cellStyle name="Normal 5 2 2 2 2 2 5 3" xfId="6025" xr:uid="{00000000-0005-0000-0000-000019170000}"/>
    <cellStyle name="Normal 5 2 2 2 2 2 5 3 2" xfId="22889" xr:uid="{699789F4-3E38-40C1-9C6D-8984FC1AC0DD}"/>
    <cellStyle name="Normal 5 2 2 2 2 2 5 3 3" xfId="14460" xr:uid="{5236D27D-E710-458F-96BF-B2085F313E26}"/>
    <cellStyle name="Normal 5 2 2 2 2 2 5 3 4" xfId="31317" xr:uid="{987A0888-6FBB-4BE7-9B7C-449C57D53530}"/>
    <cellStyle name="Normal 5 2 2 2 2 2 5 4" xfId="18671" xr:uid="{A2611A42-C179-4512-9BD4-06FEAE948CAE}"/>
    <cellStyle name="Normal 5 2 2 2 2 2 5 5" xfId="10242" xr:uid="{3D478603-922B-44F7-AE40-7A759CA7093F}"/>
    <cellStyle name="Normal 5 2 2 2 2 2 5 6" xfId="27100" xr:uid="{3A02A5BD-998C-4D8C-9723-E8813FA4A2B6}"/>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2 2 2" xfId="25447" xr:uid="{AA511092-8771-4AF8-BF5D-28BAE646BD6C}"/>
    <cellStyle name="Normal 5 2 2 2 2 2 6 2 2 3" xfId="17018" xr:uid="{BA6C1F6E-3EB9-4D5A-9B7B-F2A86557D4B9}"/>
    <cellStyle name="Normal 5 2 2 2 2 2 6 2 2 4" xfId="33875" xr:uid="{6D44618D-C0E6-4F4B-92A6-42176ACBA2E6}"/>
    <cellStyle name="Normal 5 2 2 2 2 2 6 2 3" xfId="21229" xr:uid="{08EF103A-CD74-4082-9C0C-EE3A2E6168BA}"/>
    <cellStyle name="Normal 5 2 2 2 2 2 6 2 4" xfId="12800" xr:uid="{C4D08D00-047E-44FA-980C-1819660D59C3}"/>
    <cellStyle name="Normal 5 2 2 2 2 2 6 2 5" xfId="29658" xr:uid="{214E6382-0B31-47E1-BF35-64A4133D02AE}"/>
    <cellStyle name="Normal 5 2 2 2 2 2 6 3" xfId="6438" xr:uid="{00000000-0005-0000-0000-00001D170000}"/>
    <cellStyle name="Normal 5 2 2 2 2 2 6 3 2" xfId="23302" xr:uid="{FA8A0552-B3D9-4A89-8CD9-5BBE3BEDFA66}"/>
    <cellStyle name="Normal 5 2 2 2 2 2 6 3 3" xfId="14873" xr:uid="{2E384B03-D7B3-49C0-9D81-31D0858D329C}"/>
    <cellStyle name="Normal 5 2 2 2 2 2 6 3 4" xfId="31730" xr:uid="{C6B21013-865A-479D-B289-1DCBECB1E88A}"/>
    <cellStyle name="Normal 5 2 2 2 2 2 6 4" xfId="19084" xr:uid="{5BDC77E9-6243-4073-B5C2-AB1C55502FD5}"/>
    <cellStyle name="Normal 5 2 2 2 2 2 6 5" xfId="10655" xr:uid="{CEBC4793-7888-4650-9E87-F19E65DD832F}"/>
    <cellStyle name="Normal 5 2 2 2 2 2 6 6" xfId="27513" xr:uid="{8A0DCC0B-0155-4B86-9B00-A789357AABAE}"/>
    <cellStyle name="Normal 5 2 2 2 2 2 7" xfId="2567" xr:uid="{00000000-0005-0000-0000-00001E170000}"/>
    <cellStyle name="Normal 5 2 2 2 2 2 7 2" xfId="6851" xr:uid="{00000000-0005-0000-0000-00001F170000}"/>
    <cellStyle name="Normal 5 2 2 2 2 2 7 2 2" xfId="23715" xr:uid="{91AD6978-DDEB-4627-8E09-60FC4DCE18BE}"/>
    <cellStyle name="Normal 5 2 2 2 2 2 7 2 3" xfId="15286" xr:uid="{077E6200-FCAD-46CB-8720-C08DAE49648C}"/>
    <cellStyle name="Normal 5 2 2 2 2 2 7 2 4" xfId="32143" xr:uid="{C9BEC064-6578-44C1-8848-B9CF3C6BCA2B}"/>
    <cellStyle name="Normal 5 2 2 2 2 2 7 3" xfId="19497" xr:uid="{A1518D63-4113-4559-934E-5EE86D7455C0}"/>
    <cellStyle name="Normal 5 2 2 2 2 2 7 4" xfId="11068" xr:uid="{4E4C3E40-7F55-4F0D-9B5E-65A2E23C3D58}"/>
    <cellStyle name="Normal 5 2 2 2 2 2 7 5" xfId="27926" xr:uid="{62C32DA5-FC76-42DB-AF77-08F88442FC69}"/>
    <cellStyle name="Normal 5 2 2 2 2 2 8" xfId="4786" xr:uid="{00000000-0005-0000-0000-000020170000}"/>
    <cellStyle name="Normal 5 2 2 2 2 2 8 2" xfId="21650" xr:uid="{B6EA57BB-6ED4-40DD-A9FC-B0B00F1852BD}"/>
    <cellStyle name="Normal 5 2 2 2 2 2 8 3" xfId="13221" xr:uid="{4EA25F7E-6F80-4605-88F1-1E3E9EDF0B1C}"/>
    <cellStyle name="Normal 5 2 2 2 2 2 8 4" xfId="30078" xr:uid="{711C58F8-CA37-48AD-A558-43F3DF39AE99}"/>
    <cellStyle name="Normal 5 2 2 2 2 2 9" xfId="17432" xr:uid="{85F4A300-E4D1-4EA5-B06D-FABAB7C9F2B9}"/>
    <cellStyle name="Normal 5 2 2 2 2 3" xfId="413" xr:uid="{00000000-0005-0000-0000-000021170000}"/>
    <cellStyle name="Normal 5 2 2 2 2 3 10" xfId="25863" xr:uid="{53267190-A56C-4208-98A9-C5B80AE9EE9A}"/>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2 2 2" xfId="24210" xr:uid="{CBFEACB9-CBA5-4933-B800-F3B59DD4ACC3}"/>
    <cellStyle name="Normal 5 2 2 2 2 3 2 2 2 3" xfId="15781" xr:uid="{FF2A761C-B7FB-4E9E-BE5B-5F2B93EDF343}"/>
    <cellStyle name="Normal 5 2 2 2 2 3 2 2 2 4" xfId="32638" xr:uid="{FDEAD1B6-EF0F-48DE-ACA0-A598C45DF54A}"/>
    <cellStyle name="Normal 5 2 2 2 2 3 2 2 3" xfId="19992" xr:uid="{963ABC56-31D5-49A3-9CEF-B51E2036A578}"/>
    <cellStyle name="Normal 5 2 2 2 2 3 2 2 4" xfId="11563" xr:uid="{093D4FFD-DADB-49F1-ACC3-505B73F3CDFA}"/>
    <cellStyle name="Normal 5 2 2 2 2 3 2 2 5" xfId="28421" xr:uid="{2D5C0829-B64A-463A-8C5E-28DDA4416F9D}"/>
    <cellStyle name="Normal 5 2 2 2 2 3 2 3" xfId="5201" xr:uid="{00000000-0005-0000-0000-000025170000}"/>
    <cellStyle name="Normal 5 2 2 2 2 3 2 3 2" xfId="22065" xr:uid="{79CE847E-B07B-450E-8B6F-84F87E4D3F22}"/>
    <cellStyle name="Normal 5 2 2 2 2 3 2 3 3" xfId="13636" xr:uid="{291CC0A2-88D0-472D-872B-6E22E6C3F609}"/>
    <cellStyle name="Normal 5 2 2 2 2 3 2 3 4" xfId="30493" xr:uid="{45CA4D18-C1C6-49B3-9AEB-42EA670D1CF0}"/>
    <cellStyle name="Normal 5 2 2 2 2 3 2 4" xfId="17847" xr:uid="{9578DE7E-26F5-4EB4-9EC0-6FA731E6B6EB}"/>
    <cellStyle name="Normal 5 2 2 2 2 3 2 5" xfId="9418" xr:uid="{C814E468-E44B-41AF-AC40-F8219774DD77}"/>
    <cellStyle name="Normal 5 2 2 2 2 3 2 6" xfId="26276" xr:uid="{CB9BB159-0875-44A0-B364-A7402E68D529}"/>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2 2 2" xfId="24623" xr:uid="{7C6EF909-3D5D-46E0-9335-7F771D89E822}"/>
    <cellStyle name="Normal 5 2 2 2 2 3 3 2 2 3" xfId="16194" xr:uid="{6E60E781-E179-4015-A45B-098749D932FC}"/>
    <cellStyle name="Normal 5 2 2 2 2 3 3 2 2 4" xfId="33051" xr:uid="{611BB254-97C0-4F22-9436-A209E9F7D1CE}"/>
    <cellStyle name="Normal 5 2 2 2 2 3 3 2 3" xfId="20405" xr:uid="{DF00D221-1F40-4C59-BFE9-2B6A0E1AC1B0}"/>
    <cellStyle name="Normal 5 2 2 2 2 3 3 2 4" xfId="11976" xr:uid="{DB764EB2-9D11-49F9-BF8C-877E5FDB6979}"/>
    <cellStyle name="Normal 5 2 2 2 2 3 3 2 5" xfId="28834" xr:uid="{41D103C3-BCED-46E5-B45D-86196134EAC0}"/>
    <cellStyle name="Normal 5 2 2 2 2 3 3 3" xfId="5614" xr:uid="{00000000-0005-0000-0000-000029170000}"/>
    <cellStyle name="Normal 5 2 2 2 2 3 3 3 2" xfId="22478" xr:uid="{35564F78-7A37-4F17-852C-E05ADFDE4D52}"/>
    <cellStyle name="Normal 5 2 2 2 2 3 3 3 3" xfId="14049" xr:uid="{6A62BFD4-05BF-433D-ADFF-1DA5FE0FCD32}"/>
    <cellStyle name="Normal 5 2 2 2 2 3 3 3 4" xfId="30906" xr:uid="{C0263DBF-335F-4B0C-8E2F-87AD388BE16E}"/>
    <cellStyle name="Normal 5 2 2 2 2 3 3 4" xfId="18260" xr:uid="{018211A7-8F26-4614-B744-078F1728DDE5}"/>
    <cellStyle name="Normal 5 2 2 2 2 3 3 5" xfId="9831" xr:uid="{FFA0F3FC-F09E-4B94-802F-C7CF064E0BFB}"/>
    <cellStyle name="Normal 5 2 2 2 2 3 3 6" xfId="26689" xr:uid="{69C38513-D4B2-4532-AEF6-86DD70642A52}"/>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2 2 2" xfId="25036" xr:uid="{F2C21D85-9175-40C6-B80F-B98B9D6DE9FE}"/>
    <cellStyle name="Normal 5 2 2 2 2 3 4 2 2 3" xfId="16607" xr:uid="{4FC6F9DF-CB6B-45AB-8E4B-780582921BA3}"/>
    <cellStyle name="Normal 5 2 2 2 2 3 4 2 2 4" xfId="33464" xr:uid="{54FF71DD-063A-48D9-901A-FF6C69AE3415}"/>
    <cellStyle name="Normal 5 2 2 2 2 3 4 2 3" xfId="20818" xr:uid="{CBEB4E0C-C577-4A43-8625-748FBFCA43A4}"/>
    <cellStyle name="Normal 5 2 2 2 2 3 4 2 4" xfId="12389" xr:uid="{1D219655-2209-419D-91C1-00BE5E8ED9A7}"/>
    <cellStyle name="Normal 5 2 2 2 2 3 4 2 5" xfId="29247" xr:uid="{6B50E69D-5FB5-4B8C-9005-1AC0BA577B96}"/>
    <cellStyle name="Normal 5 2 2 2 2 3 4 3" xfId="6027" xr:uid="{00000000-0005-0000-0000-00002D170000}"/>
    <cellStyle name="Normal 5 2 2 2 2 3 4 3 2" xfId="22891" xr:uid="{597F0A46-0BD4-41E8-AD32-D8EC5E4697B3}"/>
    <cellStyle name="Normal 5 2 2 2 2 3 4 3 3" xfId="14462" xr:uid="{826447B3-CB05-4386-8135-817251E30A5F}"/>
    <cellStyle name="Normal 5 2 2 2 2 3 4 3 4" xfId="31319" xr:uid="{10B5B643-C60E-4D8D-B6EC-ABB418165C25}"/>
    <cellStyle name="Normal 5 2 2 2 2 3 4 4" xfId="18673" xr:uid="{7AACB821-EAE3-426E-93D0-ECE2E58347EA}"/>
    <cellStyle name="Normal 5 2 2 2 2 3 4 5" xfId="10244" xr:uid="{F2C4E6A1-C353-4FBE-B58D-D9F341065C89}"/>
    <cellStyle name="Normal 5 2 2 2 2 3 4 6" xfId="27102" xr:uid="{2B642B4D-3053-4149-8195-DF06B82FEB94}"/>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2 2 2" xfId="25449" xr:uid="{32F7D0CB-49EF-4779-942A-8ACB928570AB}"/>
    <cellStyle name="Normal 5 2 2 2 2 3 5 2 2 3" xfId="17020" xr:uid="{E8A6D531-2D02-434B-A037-2EA440303C4B}"/>
    <cellStyle name="Normal 5 2 2 2 2 3 5 2 2 4" xfId="33877" xr:uid="{51B211EC-3259-4D0E-80F3-3A50BCAB8152}"/>
    <cellStyle name="Normal 5 2 2 2 2 3 5 2 3" xfId="21231" xr:uid="{E6A57FDC-5B41-480D-8EAF-86027B5A9E6E}"/>
    <cellStyle name="Normal 5 2 2 2 2 3 5 2 4" xfId="12802" xr:uid="{C21612D2-D211-4969-8014-601C051FBA6C}"/>
    <cellStyle name="Normal 5 2 2 2 2 3 5 2 5" xfId="29660" xr:uid="{0767856E-E541-4422-922D-A373C7CE398E}"/>
    <cellStyle name="Normal 5 2 2 2 2 3 5 3" xfId="6440" xr:uid="{00000000-0005-0000-0000-000031170000}"/>
    <cellStyle name="Normal 5 2 2 2 2 3 5 3 2" xfId="23304" xr:uid="{05FB004E-3F9C-4A30-97C9-A81F52CF291C}"/>
    <cellStyle name="Normal 5 2 2 2 2 3 5 3 3" xfId="14875" xr:uid="{94BD1171-6C28-4E45-960B-38F0B0F81FF4}"/>
    <cellStyle name="Normal 5 2 2 2 2 3 5 3 4" xfId="31732" xr:uid="{76DE262C-9A26-469D-80FB-56CB34E90379}"/>
    <cellStyle name="Normal 5 2 2 2 2 3 5 4" xfId="19086" xr:uid="{97D6FFAB-2096-4755-A698-11A28CC405E7}"/>
    <cellStyle name="Normal 5 2 2 2 2 3 5 5" xfId="10657" xr:uid="{5DAAABD3-3555-4AFA-8337-A096FEA6B0D8}"/>
    <cellStyle name="Normal 5 2 2 2 2 3 5 6" xfId="27515" xr:uid="{7AB3CD48-A831-42F3-81A2-7203A62618A2}"/>
    <cellStyle name="Normal 5 2 2 2 2 3 6" xfId="2569" xr:uid="{00000000-0005-0000-0000-000032170000}"/>
    <cellStyle name="Normal 5 2 2 2 2 3 6 2" xfId="6853" xr:uid="{00000000-0005-0000-0000-000033170000}"/>
    <cellStyle name="Normal 5 2 2 2 2 3 6 2 2" xfId="23717" xr:uid="{4C4238C4-153A-4F82-A110-02E674B80AA4}"/>
    <cellStyle name="Normal 5 2 2 2 2 3 6 2 3" xfId="15288" xr:uid="{77B187FF-C051-4765-9ACB-C02089957FD4}"/>
    <cellStyle name="Normal 5 2 2 2 2 3 6 2 4" xfId="32145" xr:uid="{30EC3A68-BFE9-4373-BC03-8019CFA0FC66}"/>
    <cellStyle name="Normal 5 2 2 2 2 3 6 3" xfId="19499" xr:uid="{6D680C38-4AC2-4934-AF2D-8B671FB37A5B}"/>
    <cellStyle name="Normal 5 2 2 2 2 3 6 4" xfId="11070" xr:uid="{B5B301D3-0B27-4C60-8C9F-98FBA3FE6D7D}"/>
    <cellStyle name="Normal 5 2 2 2 2 3 6 5" xfId="27928" xr:uid="{A72B6C7F-CEE4-4104-9592-974B30447534}"/>
    <cellStyle name="Normal 5 2 2 2 2 3 7" xfId="4788" xr:uid="{00000000-0005-0000-0000-000034170000}"/>
    <cellStyle name="Normal 5 2 2 2 2 3 7 2" xfId="21652" xr:uid="{025312AD-A719-42D9-86EC-5DD41B8D00A3}"/>
    <cellStyle name="Normal 5 2 2 2 2 3 7 3" xfId="13223" xr:uid="{5E297475-10E3-4194-A1AD-1BC685A30C6A}"/>
    <cellStyle name="Normal 5 2 2 2 2 3 7 4" xfId="30080" xr:uid="{3457249E-58A7-433C-AB9A-709DD6095AAD}"/>
    <cellStyle name="Normal 5 2 2 2 2 3 8" xfId="17434" xr:uid="{B2C0D564-A472-4DF7-A763-832AD2FB7FEA}"/>
    <cellStyle name="Normal 5 2 2 2 2 3 9" xfId="9005" xr:uid="{74EAB13E-F99D-42D1-80DE-35F57DB88E43}"/>
    <cellStyle name="Normal 5 2 2 2 2 4" xfId="885" xr:uid="{00000000-0005-0000-0000-000035170000}"/>
    <cellStyle name="Normal 5 2 2 2 2 4 2" xfId="3120" xr:uid="{00000000-0005-0000-0000-000036170000}"/>
    <cellStyle name="Normal 5 2 2 2 2 4 2 2" xfId="7343" xr:uid="{00000000-0005-0000-0000-000037170000}"/>
    <cellStyle name="Normal 5 2 2 2 2 4 2 2 2" xfId="24207" xr:uid="{3558E317-E4D8-49E3-A666-5C05A800DC50}"/>
    <cellStyle name="Normal 5 2 2 2 2 4 2 2 3" xfId="15778" xr:uid="{15D718D8-C0C7-4154-8139-79645575BA85}"/>
    <cellStyle name="Normal 5 2 2 2 2 4 2 2 4" xfId="32635" xr:uid="{B9D680D2-7E92-40BF-882B-FB20EF620822}"/>
    <cellStyle name="Normal 5 2 2 2 2 4 2 3" xfId="19989" xr:uid="{748300DA-6830-481E-9646-9846825FA8F1}"/>
    <cellStyle name="Normal 5 2 2 2 2 4 2 4" xfId="11560" xr:uid="{A650AF0B-597F-4369-A4BC-CB63426E9EC9}"/>
    <cellStyle name="Normal 5 2 2 2 2 4 2 5" xfId="28418" xr:uid="{EF72075A-599E-41D8-BDE2-D4D5DCEE8927}"/>
    <cellStyle name="Normal 5 2 2 2 2 4 3" xfId="5198" xr:uid="{00000000-0005-0000-0000-000038170000}"/>
    <cellStyle name="Normal 5 2 2 2 2 4 3 2" xfId="22062" xr:uid="{607E7ECD-0F7C-4DCF-AACE-193034A3C2B9}"/>
    <cellStyle name="Normal 5 2 2 2 2 4 3 3" xfId="13633" xr:uid="{7E85546D-11C9-47B9-9F40-53FA49FE0835}"/>
    <cellStyle name="Normal 5 2 2 2 2 4 3 4" xfId="30490" xr:uid="{D9564C49-C12C-4523-9536-07CC0813CD2C}"/>
    <cellStyle name="Normal 5 2 2 2 2 4 4" xfId="17844" xr:uid="{C0ABEE61-AD7B-49EC-8CB9-3EB59C610DF8}"/>
    <cellStyle name="Normal 5 2 2 2 2 4 5" xfId="9415" xr:uid="{BF200F37-3A21-424B-9097-36932FB5CED3}"/>
    <cellStyle name="Normal 5 2 2 2 2 4 6" xfId="26273" xr:uid="{0563189B-F4B9-4EA9-9180-9EAF4D7F86D7}"/>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2 2 2" xfId="24620" xr:uid="{53E125CC-61D0-40A1-A07D-8FD8370124F3}"/>
    <cellStyle name="Normal 5 2 2 2 2 5 2 2 3" xfId="16191" xr:uid="{6BEC15AA-EE08-46CB-8A4E-6AA29B3B4A59}"/>
    <cellStyle name="Normal 5 2 2 2 2 5 2 2 4" xfId="33048" xr:uid="{065E0D08-EA6B-4AB6-9F54-16E291896CEF}"/>
    <cellStyle name="Normal 5 2 2 2 2 5 2 3" xfId="20402" xr:uid="{4809BB94-8E18-4D11-AAF1-B9B5BE10D7E6}"/>
    <cellStyle name="Normal 5 2 2 2 2 5 2 4" xfId="11973" xr:uid="{1218D861-6C52-45AD-B180-710305CB898E}"/>
    <cellStyle name="Normal 5 2 2 2 2 5 2 5" xfId="28831" xr:uid="{FCAFAC10-57D2-4BE7-BB52-C07E06D7B796}"/>
    <cellStyle name="Normal 5 2 2 2 2 5 3" xfId="5611" xr:uid="{00000000-0005-0000-0000-00003C170000}"/>
    <cellStyle name="Normal 5 2 2 2 2 5 3 2" xfId="22475" xr:uid="{840645D2-FEF2-4E36-BCD2-DD438B09A7BC}"/>
    <cellStyle name="Normal 5 2 2 2 2 5 3 3" xfId="14046" xr:uid="{435C0123-8499-452F-84CD-8E24752C8A5D}"/>
    <cellStyle name="Normal 5 2 2 2 2 5 3 4" xfId="30903" xr:uid="{5C95AD85-4C32-4ADC-A053-8C29442E9978}"/>
    <cellStyle name="Normal 5 2 2 2 2 5 4" xfId="18257" xr:uid="{723E3610-FCC4-45B0-8BDA-520AE5E3F585}"/>
    <cellStyle name="Normal 5 2 2 2 2 5 5" xfId="9828" xr:uid="{D5F15DFA-B3C0-4E02-8F9B-2A89E8F9DBC1}"/>
    <cellStyle name="Normal 5 2 2 2 2 5 6" xfId="26686" xr:uid="{1652B656-A515-4234-8A0A-51C5CE3ED356}"/>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2 2 2" xfId="25033" xr:uid="{66F5168D-105D-421E-9F71-7072E0D6A7A4}"/>
    <cellStyle name="Normal 5 2 2 2 2 6 2 2 3" xfId="16604" xr:uid="{5884BEA0-0765-49C9-9267-3EFE2D2BE361}"/>
    <cellStyle name="Normal 5 2 2 2 2 6 2 2 4" xfId="33461" xr:uid="{CE4E81C6-647B-44DB-BD03-536C6ED6D175}"/>
    <cellStyle name="Normal 5 2 2 2 2 6 2 3" xfId="20815" xr:uid="{52C80F72-2FFF-4B7E-83BA-B71F091C6EAD}"/>
    <cellStyle name="Normal 5 2 2 2 2 6 2 4" xfId="12386" xr:uid="{2A578711-0C4D-45C4-8ABE-7FD58B901729}"/>
    <cellStyle name="Normal 5 2 2 2 2 6 2 5" xfId="29244" xr:uid="{D8A95D42-74FC-4377-B01E-77CC37523139}"/>
    <cellStyle name="Normal 5 2 2 2 2 6 3" xfId="6024" xr:uid="{00000000-0005-0000-0000-000040170000}"/>
    <cellStyle name="Normal 5 2 2 2 2 6 3 2" xfId="22888" xr:uid="{145C9D59-C44A-4532-B386-D40D5A81F7AA}"/>
    <cellStyle name="Normal 5 2 2 2 2 6 3 3" xfId="14459" xr:uid="{C99FF9B2-ED16-4681-AB28-AF6CA398798C}"/>
    <cellStyle name="Normal 5 2 2 2 2 6 3 4" xfId="31316" xr:uid="{302CCA31-2826-407C-9C4C-767DF5CEBE04}"/>
    <cellStyle name="Normal 5 2 2 2 2 6 4" xfId="18670" xr:uid="{CFD3A425-860B-4266-BB8A-16C8D161C208}"/>
    <cellStyle name="Normal 5 2 2 2 2 6 5" xfId="10241" xr:uid="{BC72C35D-A0E3-4727-97D5-8BD207C3653C}"/>
    <cellStyle name="Normal 5 2 2 2 2 6 6" xfId="27099" xr:uid="{76418DDE-8F30-4DA7-90C5-983817D69CF4}"/>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2 2 2" xfId="25446" xr:uid="{6E12BAD2-2F83-4405-AFD8-9AE9AC5AAEA1}"/>
    <cellStyle name="Normal 5 2 2 2 2 7 2 2 3" xfId="17017" xr:uid="{26549AA6-3623-41F9-AA4D-0BB927ECACC0}"/>
    <cellStyle name="Normal 5 2 2 2 2 7 2 2 4" xfId="33874" xr:uid="{8D925238-BC51-4A94-BE4C-7DFAD83E0B58}"/>
    <cellStyle name="Normal 5 2 2 2 2 7 2 3" xfId="21228" xr:uid="{BFD0DEAC-91B7-4ED0-863E-6AF47EE17441}"/>
    <cellStyle name="Normal 5 2 2 2 2 7 2 4" xfId="12799" xr:uid="{A8423604-F5F3-4B07-814D-8211DEB06B0E}"/>
    <cellStyle name="Normal 5 2 2 2 2 7 2 5" xfId="29657" xr:uid="{D81973F9-96E8-4025-B711-5D20C7F38E3D}"/>
    <cellStyle name="Normal 5 2 2 2 2 7 3" xfId="6437" xr:uid="{00000000-0005-0000-0000-000044170000}"/>
    <cellStyle name="Normal 5 2 2 2 2 7 3 2" xfId="23301" xr:uid="{7A15E65E-D674-488F-BFF7-C4B7E82EAF4D}"/>
    <cellStyle name="Normal 5 2 2 2 2 7 3 3" xfId="14872" xr:uid="{1BFCC707-3C18-4437-ADA5-BEE44209372E}"/>
    <cellStyle name="Normal 5 2 2 2 2 7 3 4" xfId="31729" xr:uid="{66CF2537-FC47-4A7D-8796-765531BAA471}"/>
    <cellStyle name="Normal 5 2 2 2 2 7 4" xfId="19083" xr:uid="{C0528DF3-0984-4B91-B41F-08B83CEED766}"/>
    <cellStyle name="Normal 5 2 2 2 2 7 5" xfId="10654" xr:uid="{700E96EA-373B-4622-BD8B-CB0C6A823AC5}"/>
    <cellStyle name="Normal 5 2 2 2 2 7 6" xfId="27512" xr:uid="{34B73CCD-2E1D-4486-AA9D-0D4F808D8C0E}"/>
    <cellStyle name="Normal 5 2 2 2 2 8" xfId="2566" xr:uid="{00000000-0005-0000-0000-000045170000}"/>
    <cellStyle name="Normal 5 2 2 2 2 8 2" xfId="6850" xr:uid="{00000000-0005-0000-0000-000046170000}"/>
    <cellStyle name="Normal 5 2 2 2 2 8 2 2" xfId="23714" xr:uid="{9F4A4C33-AB9A-4406-9A76-C1CBA304FE2D}"/>
    <cellStyle name="Normal 5 2 2 2 2 8 2 3" xfId="15285" xr:uid="{BFC7E222-1D35-4E16-9393-A6F1749F1657}"/>
    <cellStyle name="Normal 5 2 2 2 2 8 2 4" xfId="32142" xr:uid="{791F13FB-B99F-441D-A702-6AFE5C87E014}"/>
    <cellStyle name="Normal 5 2 2 2 2 8 3" xfId="19496" xr:uid="{80E2945B-94FF-4271-95B9-7E07C0CC360F}"/>
    <cellStyle name="Normal 5 2 2 2 2 8 4" xfId="11067" xr:uid="{3EBCB5F7-EEA6-4CFC-9388-D54705E0FFCB}"/>
    <cellStyle name="Normal 5 2 2 2 2 8 5" xfId="27925" xr:uid="{C1B6EBAD-F88F-43C3-B98D-3339BD68B977}"/>
    <cellStyle name="Normal 5 2 2 2 2 9" xfId="4785" xr:uid="{00000000-0005-0000-0000-000047170000}"/>
    <cellStyle name="Normal 5 2 2 2 2 9 2" xfId="21649" xr:uid="{785A4765-04CF-430B-8E25-88B033ECBE9E}"/>
    <cellStyle name="Normal 5 2 2 2 2 9 3" xfId="13220" xr:uid="{65D7F43A-0754-4EAE-98BF-4D8F90DC990E}"/>
    <cellStyle name="Normal 5 2 2 2 2 9 4" xfId="30077" xr:uid="{57FE0A8D-2A2D-4DB7-B674-460CAA0F7DFF}"/>
    <cellStyle name="Normal 5 2 2 2 3" xfId="414" xr:uid="{00000000-0005-0000-0000-000048170000}"/>
    <cellStyle name="Normal 5 2 2 2 3 10" xfId="9006" xr:uid="{0F032000-5FEA-4AAF-9C14-3A9D347369E9}"/>
    <cellStyle name="Normal 5 2 2 2 3 11" xfId="25864" xr:uid="{5F76D5D7-17ED-4D1D-BF07-5B378F3A6F3B}"/>
    <cellStyle name="Normal 5 2 2 2 3 2" xfId="415" xr:uid="{00000000-0005-0000-0000-000049170000}"/>
    <cellStyle name="Normal 5 2 2 2 3 2 10" xfId="25865" xr:uid="{2A16B323-6C68-4CA1-9427-E582457B2093}"/>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2 2 2" xfId="24212" xr:uid="{DDB27114-94E7-47A0-AB3E-4DA6A2756A0B}"/>
    <cellStyle name="Normal 5 2 2 2 3 2 2 2 2 3" xfId="15783" xr:uid="{1AFACBF0-9795-4F45-9302-FA059C41A47D}"/>
    <cellStyle name="Normal 5 2 2 2 3 2 2 2 2 4" xfId="32640" xr:uid="{476540FA-BB0C-4694-B1EA-23B6C0390819}"/>
    <cellStyle name="Normal 5 2 2 2 3 2 2 2 3" xfId="19994" xr:uid="{D06E18BE-3766-45D5-A96E-C7EF978CB452}"/>
    <cellStyle name="Normal 5 2 2 2 3 2 2 2 4" xfId="11565" xr:uid="{1429215D-6A5D-40BD-8B79-6ADFECC77719}"/>
    <cellStyle name="Normal 5 2 2 2 3 2 2 2 5" xfId="28423" xr:uid="{5B8845D5-A1D1-4B70-8863-0270BE83DBB2}"/>
    <cellStyle name="Normal 5 2 2 2 3 2 2 3" xfId="5203" xr:uid="{00000000-0005-0000-0000-00004D170000}"/>
    <cellStyle name="Normal 5 2 2 2 3 2 2 3 2" xfId="22067" xr:uid="{06B16529-83DA-4C15-A00E-DE69ABE72FD9}"/>
    <cellStyle name="Normal 5 2 2 2 3 2 2 3 3" xfId="13638" xr:uid="{D581FFC7-2F8C-4166-A1DD-2B229D55CCC0}"/>
    <cellStyle name="Normal 5 2 2 2 3 2 2 3 4" xfId="30495" xr:uid="{1EAAF150-776E-4ACF-9420-14A07D195464}"/>
    <cellStyle name="Normal 5 2 2 2 3 2 2 4" xfId="17849" xr:uid="{8C80F226-9C61-4AD6-A4C1-8C4FBB5CB7B9}"/>
    <cellStyle name="Normal 5 2 2 2 3 2 2 5" xfId="9420" xr:uid="{5D7FA99D-DC1D-4E31-9D35-088B5813E5A9}"/>
    <cellStyle name="Normal 5 2 2 2 3 2 2 6" xfId="26278" xr:uid="{4CA8AAA4-48CF-4C3C-8946-7F4F941A5FAA}"/>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2 2 2" xfId="24625" xr:uid="{EA9026A3-3445-406E-A293-0577ACBD7D52}"/>
    <cellStyle name="Normal 5 2 2 2 3 2 3 2 2 3" xfId="16196" xr:uid="{D554165F-4DAF-49A4-8180-03E3979DDD1A}"/>
    <cellStyle name="Normal 5 2 2 2 3 2 3 2 2 4" xfId="33053" xr:uid="{BFBB229C-0B64-4FDD-BE53-65045EE888FA}"/>
    <cellStyle name="Normal 5 2 2 2 3 2 3 2 3" xfId="20407" xr:uid="{89AFB3BC-6466-44B2-8709-BBD8C2149260}"/>
    <cellStyle name="Normal 5 2 2 2 3 2 3 2 4" xfId="11978" xr:uid="{95875F0D-7DC8-4EC7-84FF-210B76BBCD4C}"/>
    <cellStyle name="Normal 5 2 2 2 3 2 3 2 5" xfId="28836" xr:uid="{6515EFAA-5F0F-4872-9DDB-6131FCE114D1}"/>
    <cellStyle name="Normal 5 2 2 2 3 2 3 3" xfId="5616" xr:uid="{00000000-0005-0000-0000-000051170000}"/>
    <cellStyle name="Normal 5 2 2 2 3 2 3 3 2" xfId="22480" xr:uid="{4FF49805-61A7-41FF-BEB5-4EEB20239330}"/>
    <cellStyle name="Normal 5 2 2 2 3 2 3 3 3" xfId="14051" xr:uid="{B3E90B1E-4CAC-4999-984A-CD5A1EB36B1D}"/>
    <cellStyle name="Normal 5 2 2 2 3 2 3 3 4" xfId="30908" xr:uid="{2DD4FCAB-D2EC-4567-9B6E-C49BBCB2E12F}"/>
    <cellStyle name="Normal 5 2 2 2 3 2 3 4" xfId="18262" xr:uid="{E3780734-7237-409C-B700-A944C51A77A8}"/>
    <cellStyle name="Normal 5 2 2 2 3 2 3 5" xfId="9833" xr:uid="{0B65DC2B-8075-4EBC-89BF-9075197EA715}"/>
    <cellStyle name="Normal 5 2 2 2 3 2 3 6" xfId="26691" xr:uid="{C82949E4-F9B3-4D34-B036-4FB53291020F}"/>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2 2 2" xfId="25038" xr:uid="{FEF006C4-222F-438B-A26A-5FE71EDD70B5}"/>
    <cellStyle name="Normal 5 2 2 2 3 2 4 2 2 3" xfId="16609" xr:uid="{5A3FF024-FF83-48E8-AECE-E6BD89F2871A}"/>
    <cellStyle name="Normal 5 2 2 2 3 2 4 2 2 4" xfId="33466" xr:uid="{E5D4DC0B-7465-4497-9796-289C2236B008}"/>
    <cellStyle name="Normal 5 2 2 2 3 2 4 2 3" xfId="20820" xr:uid="{B89B7931-8C23-4F74-A97D-D290455AAEBE}"/>
    <cellStyle name="Normal 5 2 2 2 3 2 4 2 4" xfId="12391" xr:uid="{370193E0-DEB1-4073-87EB-83DA5F2F756E}"/>
    <cellStyle name="Normal 5 2 2 2 3 2 4 2 5" xfId="29249" xr:uid="{DDA1C7C2-8F97-4B9C-BC0C-60F316307398}"/>
    <cellStyle name="Normal 5 2 2 2 3 2 4 3" xfId="6029" xr:uid="{00000000-0005-0000-0000-000055170000}"/>
    <cellStyle name="Normal 5 2 2 2 3 2 4 3 2" xfId="22893" xr:uid="{0D781379-6455-4757-8E11-19FB543CDAF0}"/>
    <cellStyle name="Normal 5 2 2 2 3 2 4 3 3" xfId="14464" xr:uid="{91707E3A-665E-4264-8DD3-1DA03AF8B434}"/>
    <cellStyle name="Normal 5 2 2 2 3 2 4 3 4" xfId="31321" xr:uid="{FFE5CD39-FB78-495E-AE20-0FE6584E6D34}"/>
    <cellStyle name="Normal 5 2 2 2 3 2 4 4" xfId="18675" xr:uid="{B7F65D36-C35E-4639-BC9D-D1104CF3356A}"/>
    <cellStyle name="Normal 5 2 2 2 3 2 4 5" xfId="10246" xr:uid="{16C2418F-FB66-4864-9CB4-7F5374006901}"/>
    <cellStyle name="Normal 5 2 2 2 3 2 4 6" xfId="27104" xr:uid="{437E7A7B-13CE-4420-9D3A-4565904BC5E9}"/>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2 2 2" xfId="25451" xr:uid="{6540D3BA-DDC4-4319-A789-A184D0F14796}"/>
    <cellStyle name="Normal 5 2 2 2 3 2 5 2 2 3" xfId="17022" xr:uid="{955E8E08-F32A-4ADB-BA2C-0DF33E4696FE}"/>
    <cellStyle name="Normal 5 2 2 2 3 2 5 2 2 4" xfId="33879" xr:uid="{5EBAA237-B6E6-4535-827C-F3E72E657BBC}"/>
    <cellStyle name="Normal 5 2 2 2 3 2 5 2 3" xfId="21233" xr:uid="{B1C7C023-72E3-44D1-805F-8CD6F381662A}"/>
    <cellStyle name="Normal 5 2 2 2 3 2 5 2 4" xfId="12804" xr:uid="{5B6B2C7C-3498-449C-BBDB-8B18778916A2}"/>
    <cellStyle name="Normal 5 2 2 2 3 2 5 2 5" xfId="29662" xr:uid="{76BA4A1A-EACD-448F-879F-25CEF089392D}"/>
    <cellStyle name="Normal 5 2 2 2 3 2 5 3" xfId="6442" xr:uid="{00000000-0005-0000-0000-000059170000}"/>
    <cellStyle name="Normal 5 2 2 2 3 2 5 3 2" xfId="23306" xr:uid="{0FC2C030-FDB8-4284-B986-3C660109A741}"/>
    <cellStyle name="Normal 5 2 2 2 3 2 5 3 3" xfId="14877" xr:uid="{7BCCFA72-AC20-4409-9F83-F41C4D89710B}"/>
    <cellStyle name="Normal 5 2 2 2 3 2 5 3 4" xfId="31734" xr:uid="{710FA7F4-8650-46E3-BD42-0963CED0E982}"/>
    <cellStyle name="Normal 5 2 2 2 3 2 5 4" xfId="19088" xr:uid="{2CDC9347-1A95-4CA5-A9AC-77B16035B6B0}"/>
    <cellStyle name="Normal 5 2 2 2 3 2 5 5" xfId="10659" xr:uid="{A5967A83-4E83-4146-9147-89B28585A0A2}"/>
    <cellStyle name="Normal 5 2 2 2 3 2 5 6" xfId="27517" xr:uid="{65DA4ACB-789C-43C0-94AC-B8CEE6ECD664}"/>
    <cellStyle name="Normal 5 2 2 2 3 2 6" xfId="2571" xr:uid="{00000000-0005-0000-0000-00005A170000}"/>
    <cellStyle name="Normal 5 2 2 2 3 2 6 2" xfId="6855" xr:uid="{00000000-0005-0000-0000-00005B170000}"/>
    <cellStyle name="Normal 5 2 2 2 3 2 6 2 2" xfId="23719" xr:uid="{65CCF7C0-82D1-418C-A166-1F25D4F6CAD4}"/>
    <cellStyle name="Normal 5 2 2 2 3 2 6 2 3" xfId="15290" xr:uid="{C3C3AD1E-CF10-4560-A1F3-9296DC5075DF}"/>
    <cellStyle name="Normal 5 2 2 2 3 2 6 2 4" xfId="32147" xr:uid="{1B9D483D-AC87-45BC-8FC2-3E8439276AAB}"/>
    <cellStyle name="Normal 5 2 2 2 3 2 6 3" xfId="19501" xr:uid="{070DA87A-567B-442B-B68C-C84E62A48C03}"/>
    <cellStyle name="Normal 5 2 2 2 3 2 6 4" xfId="11072" xr:uid="{C3CE417C-AADA-49EF-9373-AC3C41A8BB33}"/>
    <cellStyle name="Normal 5 2 2 2 3 2 6 5" xfId="27930" xr:uid="{477C965B-D8D3-4705-949D-C229ADB9119F}"/>
    <cellStyle name="Normal 5 2 2 2 3 2 7" xfId="4790" xr:uid="{00000000-0005-0000-0000-00005C170000}"/>
    <cellStyle name="Normal 5 2 2 2 3 2 7 2" xfId="21654" xr:uid="{55AD9F00-246B-4A5D-BEDF-F8AC65240990}"/>
    <cellStyle name="Normal 5 2 2 2 3 2 7 3" xfId="13225" xr:uid="{C2A717B0-D9B1-45AC-9B66-CC41CF571B07}"/>
    <cellStyle name="Normal 5 2 2 2 3 2 7 4" xfId="30082" xr:uid="{BD81EE35-CD92-42D6-939C-C1B7193B6D22}"/>
    <cellStyle name="Normal 5 2 2 2 3 2 8" xfId="17436" xr:uid="{1E066BE4-8162-49BB-97F4-E640E565EC70}"/>
    <cellStyle name="Normal 5 2 2 2 3 2 9" xfId="9007" xr:uid="{D83F5D4B-BD1D-4173-BBE6-EA9B5F07E4FA}"/>
    <cellStyle name="Normal 5 2 2 2 3 3" xfId="889" xr:uid="{00000000-0005-0000-0000-00005D170000}"/>
    <cellStyle name="Normal 5 2 2 2 3 3 2" xfId="3124" xr:uid="{00000000-0005-0000-0000-00005E170000}"/>
    <cellStyle name="Normal 5 2 2 2 3 3 2 2" xfId="7347" xr:uid="{00000000-0005-0000-0000-00005F170000}"/>
    <cellStyle name="Normal 5 2 2 2 3 3 2 2 2" xfId="24211" xr:uid="{8399B2AA-3380-4C7C-B0FE-E54DD43DFD3D}"/>
    <cellStyle name="Normal 5 2 2 2 3 3 2 2 3" xfId="15782" xr:uid="{C36FCC12-EE0C-4BA7-841F-4BA1C4734624}"/>
    <cellStyle name="Normal 5 2 2 2 3 3 2 2 4" xfId="32639" xr:uid="{D63E88E4-02E1-4DB0-AA1E-B82FD14589EF}"/>
    <cellStyle name="Normal 5 2 2 2 3 3 2 3" xfId="19993" xr:uid="{3E791933-A580-4B6F-8239-7C1A30E0535D}"/>
    <cellStyle name="Normal 5 2 2 2 3 3 2 4" xfId="11564" xr:uid="{C85BA53A-13D8-426F-92F2-C880E79F25D0}"/>
    <cellStyle name="Normal 5 2 2 2 3 3 2 5" xfId="28422" xr:uid="{D7D1E90B-1AF4-48DC-AA89-4EBDB9B7FE98}"/>
    <cellStyle name="Normal 5 2 2 2 3 3 3" xfId="5202" xr:uid="{00000000-0005-0000-0000-000060170000}"/>
    <cellStyle name="Normal 5 2 2 2 3 3 3 2" xfId="22066" xr:uid="{41DE31C9-B9DB-46AB-BC6B-F07A83377D34}"/>
    <cellStyle name="Normal 5 2 2 2 3 3 3 3" xfId="13637" xr:uid="{43739EE3-12C1-4F46-B76B-2BAFAF1DF698}"/>
    <cellStyle name="Normal 5 2 2 2 3 3 3 4" xfId="30494" xr:uid="{F4740A45-F8B6-49CA-961D-A1F4A2E9FFF4}"/>
    <cellStyle name="Normal 5 2 2 2 3 3 4" xfId="17848" xr:uid="{0F15D235-8CEA-4500-93CD-55CF217F9B85}"/>
    <cellStyle name="Normal 5 2 2 2 3 3 5" xfId="9419" xr:uid="{B46A8F5A-782F-4F07-BC05-26C49D8C2F91}"/>
    <cellStyle name="Normal 5 2 2 2 3 3 6" xfId="26277" xr:uid="{0C3669F6-C7D9-45BD-B6F8-6CD18F2C5C7A}"/>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2 2 2" xfId="24624" xr:uid="{8B79FD19-0F6B-4096-A562-64B4006662A7}"/>
    <cellStyle name="Normal 5 2 2 2 3 4 2 2 3" xfId="16195" xr:uid="{A10632D0-2BEE-40CF-8148-49FC052DCE97}"/>
    <cellStyle name="Normal 5 2 2 2 3 4 2 2 4" xfId="33052" xr:uid="{0E69496F-377F-42F6-89DB-FA5E29F29C0F}"/>
    <cellStyle name="Normal 5 2 2 2 3 4 2 3" xfId="20406" xr:uid="{4EC78D7C-87F4-4882-B060-CF00BEF15CF7}"/>
    <cellStyle name="Normal 5 2 2 2 3 4 2 4" xfId="11977" xr:uid="{6A78BA40-B9CF-4631-A8D1-1796914D564C}"/>
    <cellStyle name="Normal 5 2 2 2 3 4 2 5" xfId="28835" xr:uid="{4AC1525A-752B-4CDC-B434-99E57D81380E}"/>
    <cellStyle name="Normal 5 2 2 2 3 4 3" xfId="5615" xr:uid="{00000000-0005-0000-0000-000064170000}"/>
    <cellStyle name="Normal 5 2 2 2 3 4 3 2" xfId="22479" xr:uid="{0B65DC3A-06AE-4100-B427-6E5C461BFDC4}"/>
    <cellStyle name="Normal 5 2 2 2 3 4 3 3" xfId="14050" xr:uid="{9C400407-1732-4D37-974F-A850378B1D6B}"/>
    <cellStyle name="Normal 5 2 2 2 3 4 3 4" xfId="30907" xr:uid="{A0E0D7ED-5609-431A-A4EF-E78ADAF22FBE}"/>
    <cellStyle name="Normal 5 2 2 2 3 4 4" xfId="18261" xr:uid="{0FE69A71-4B56-48DE-9BB4-646DE9DCEE16}"/>
    <cellStyle name="Normal 5 2 2 2 3 4 5" xfId="9832" xr:uid="{8E7F312A-D8ED-4FF3-8CE9-1A1ACBBB09A0}"/>
    <cellStyle name="Normal 5 2 2 2 3 4 6" xfId="26690" xr:uid="{36C1FF63-A905-4336-BEF9-FD4CD4BA7115}"/>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2 2 2" xfId="25037" xr:uid="{4A641279-783D-4EC4-B02B-61662BDBAC9A}"/>
    <cellStyle name="Normal 5 2 2 2 3 5 2 2 3" xfId="16608" xr:uid="{24DF10F5-CF2A-43D9-8338-B83A871E177A}"/>
    <cellStyle name="Normal 5 2 2 2 3 5 2 2 4" xfId="33465" xr:uid="{F65157D2-3E00-4A46-B943-B7EFE2904BE7}"/>
    <cellStyle name="Normal 5 2 2 2 3 5 2 3" xfId="20819" xr:uid="{88FA3C3A-1C84-4438-B92A-C8818CE3DA19}"/>
    <cellStyle name="Normal 5 2 2 2 3 5 2 4" xfId="12390" xr:uid="{EEB6B3AC-D043-469A-A429-549C021FB5F3}"/>
    <cellStyle name="Normal 5 2 2 2 3 5 2 5" xfId="29248" xr:uid="{C649FD8B-B0E0-43F5-8271-709F16A17BD5}"/>
    <cellStyle name="Normal 5 2 2 2 3 5 3" xfId="6028" xr:uid="{00000000-0005-0000-0000-000068170000}"/>
    <cellStyle name="Normal 5 2 2 2 3 5 3 2" xfId="22892" xr:uid="{971B9F40-92EA-4141-A5AC-1C2E3750BF69}"/>
    <cellStyle name="Normal 5 2 2 2 3 5 3 3" xfId="14463" xr:uid="{63AAA886-AA1C-4BE6-9C1B-030C6C0753BF}"/>
    <cellStyle name="Normal 5 2 2 2 3 5 3 4" xfId="31320" xr:uid="{2967CF3D-8967-47AC-BC79-22CAAC05901E}"/>
    <cellStyle name="Normal 5 2 2 2 3 5 4" xfId="18674" xr:uid="{9FE07AFD-214E-4D59-BAD3-D57513D3E996}"/>
    <cellStyle name="Normal 5 2 2 2 3 5 5" xfId="10245" xr:uid="{74DB02D8-C5ED-4705-9D43-B303813D6BDF}"/>
    <cellStyle name="Normal 5 2 2 2 3 5 6" xfId="27103" xr:uid="{CC51DFDC-2AA9-403C-B700-41BE5322B67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2 2 2" xfId="25450" xr:uid="{F7FF8D29-8797-4988-854C-F381172D9D63}"/>
    <cellStyle name="Normal 5 2 2 2 3 6 2 2 3" xfId="17021" xr:uid="{1FB37208-6F93-436B-9ACA-029AEADF5E05}"/>
    <cellStyle name="Normal 5 2 2 2 3 6 2 2 4" xfId="33878" xr:uid="{C70ED0FF-44E4-4024-98A7-26F9E8D8C5C4}"/>
    <cellStyle name="Normal 5 2 2 2 3 6 2 3" xfId="21232" xr:uid="{6A9E6E22-A1D2-4EC9-87B7-5AF7D769554D}"/>
    <cellStyle name="Normal 5 2 2 2 3 6 2 4" xfId="12803" xr:uid="{FEE1CCBE-F557-4197-A9EF-01F1D60E0C68}"/>
    <cellStyle name="Normal 5 2 2 2 3 6 2 5" xfId="29661" xr:uid="{DF126F3C-BC3B-4F5A-A28C-6583D2D510C9}"/>
    <cellStyle name="Normal 5 2 2 2 3 6 3" xfId="6441" xr:uid="{00000000-0005-0000-0000-00006C170000}"/>
    <cellStyle name="Normal 5 2 2 2 3 6 3 2" xfId="23305" xr:uid="{B042EC52-9A28-4D5C-97A0-5EA9481251E7}"/>
    <cellStyle name="Normal 5 2 2 2 3 6 3 3" xfId="14876" xr:uid="{457351E6-555F-4E4B-AE68-CC53B24B41AD}"/>
    <cellStyle name="Normal 5 2 2 2 3 6 3 4" xfId="31733" xr:uid="{E752053B-DC23-4195-974D-8D09D6F3E016}"/>
    <cellStyle name="Normal 5 2 2 2 3 6 4" xfId="19087" xr:uid="{CD1BE88D-2951-454A-ADC8-69E5E62C25E4}"/>
    <cellStyle name="Normal 5 2 2 2 3 6 5" xfId="10658" xr:uid="{C02970C0-5FFE-4986-A6C6-E6B450F8375D}"/>
    <cellStyle name="Normal 5 2 2 2 3 6 6" xfId="27516" xr:uid="{5F7D93BE-FCE9-4954-A9F4-459ECDABD8A3}"/>
    <cellStyle name="Normal 5 2 2 2 3 7" xfId="2570" xr:uid="{00000000-0005-0000-0000-00006D170000}"/>
    <cellStyle name="Normal 5 2 2 2 3 7 2" xfId="6854" xr:uid="{00000000-0005-0000-0000-00006E170000}"/>
    <cellStyle name="Normal 5 2 2 2 3 7 2 2" xfId="23718" xr:uid="{AF6B270E-1DF1-44B5-B95F-A93979EB10B4}"/>
    <cellStyle name="Normal 5 2 2 2 3 7 2 3" xfId="15289" xr:uid="{891672CF-6C90-4A5D-A00D-7BEA8AE789EC}"/>
    <cellStyle name="Normal 5 2 2 2 3 7 2 4" xfId="32146" xr:uid="{4893C33A-567A-4A07-A112-BAC7DE8FCC94}"/>
    <cellStyle name="Normal 5 2 2 2 3 7 3" xfId="19500" xr:uid="{0AF34C00-D940-466A-9937-8B7E3CAB2BFC}"/>
    <cellStyle name="Normal 5 2 2 2 3 7 4" xfId="11071" xr:uid="{6DC3047F-446B-40E3-B5B9-0AE5F4E034D4}"/>
    <cellStyle name="Normal 5 2 2 2 3 7 5" xfId="27929" xr:uid="{CE6C6BA7-7CE7-4BEB-8C9B-E6B7888A7520}"/>
    <cellStyle name="Normal 5 2 2 2 3 8" xfId="4789" xr:uid="{00000000-0005-0000-0000-00006F170000}"/>
    <cellStyle name="Normal 5 2 2 2 3 8 2" xfId="21653" xr:uid="{A290CA62-9A39-4B2F-932F-9D3EB808C258}"/>
    <cellStyle name="Normal 5 2 2 2 3 8 3" xfId="13224" xr:uid="{24FCB6A0-4067-40F9-BA84-C0448F785DB5}"/>
    <cellStyle name="Normal 5 2 2 2 3 8 4" xfId="30081" xr:uid="{DB159CAD-4422-4E0E-BBD9-DF6F864003E9}"/>
    <cellStyle name="Normal 5 2 2 2 3 9" xfId="17435" xr:uid="{D3AA4CC7-1B10-4EF8-A13F-8940984B0614}"/>
    <cellStyle name="Normal 5 2 2 2 4" xfId="416" xr:uid="{00000000-0005-0000-0000-000070170000}"/>
    <cellStyle name="Normal 5 2 2 2 4 10" xfId="25866" xr:uid="{6DAA3189-CAB7-44BF-A359-FE429ADC3918}"/>
    <cellStyle name="Normal 5 2 2 2 4 2" xfId="891" xr:uid="{00000000-0005-0000-0000-000071170000}"/>
    <cellStyle name="Normal 5 2 2 2 4 2 2" xfId="3126" xr:uid="{00000000-0005-0000-0000-000072170000}"/>
    <cellStyle name="Normal 5 2 2 2 4 2 2 2" xfId="7349" xr:uid="{00000000-0005-0000-0000-000073170000}"/>
    <cellStyle name="Normal 5 2 2 2 4 2 2 2 2" xfId="24213" xr:uid="{90EA1A36-A227-4005-9F5B-67E91F2B3F30}"/>
    <cellStyle name="Normal 5 2 2 2 4 2 2 2 3" xfId="15784" xr:uid="{9A54F1E3-E5BC-42FF-8B04-30864C465FF9}"/>
    <cellStyle name="Normal 5 2 2 2 4 2 2 2 4" xfId="32641" xr:uid="{B71A3B8D-6F39-4C62-9FCD-ED1BC1043B13}"/>
    <cellStyle name="Normal 5 2 2 2 4 2 2 3" xfId="19995" xr:uid="{579CCF3D-C709-40A1-A5B4-05D6F3ACB622}"/>
    <cellStyle name="Normal 5 2 2 2 4 2 2 4" xfId="11566" xr:uid="{1746D1DA-877B-4119-AD1C-F6DBD4BBE308}"/>
    <cellStyle name="Normal 5 2 2 2 4 2 2 5" xfId="28424" xr:uid="{8430F635-0BFB-40E8-AFA4-4AC8694F8B52}"/>
    <cellStyle name="Normal 5 2 2 2 4 2 3" xfId="5204" xr:uid="{00000000-0005-0000-0000-000074170000}"/>
    <cellStyle name="Normal 5 2 2 2 4 2 3 2" xfId="22068" xr:uid="{F0DB7A6F-CDAD-44A2-8D4D-767E9B87586E}"/>
    <cellStyle name="Normal 5 2 2 2 4 2 3 3" xfId="13639" xr:uid="{39E3B5E5-6C96-42B8-823E-02F87665442A}"/>
    <cellStyle name="Normal 5 2 2 2 4 2 3 4" xfId="30496" xr:uid="{5F005F57-2678-420D-A8CA-165115F01FF8}"/>
    <cellStyle name="Normal 5 2 2 2 4 2 4" xfId="17850" xr:uid="{1786D01E-101A-43B0-8350-187C18EB8C4E}"/>
    <cellStyle name="Normal 5 2 2 2 4 2 5" xfId="9421" xr:uid="{B8AECDF8-006A-4C37-B0EF-B8786B5A6DA4}"/>
    <cellStyle name="Normal 5 2 2 2 4 2 6" xfId="26279" xr:uid="{063BA39A-5E33-4229-8063-28F91B23D74A}"/>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2 2 2" xfId="24626" xr:uid="{C5835AA2-8D26-4FA2-8155-36A5A18E2D0D}"/>
    <cellStyle name="Normal 5 2 2 2 4 3 2 2 3" xfId="16197" xr:uid="{63CBC137-49CD-4BA8-BDD3-71E49C53298B}"/>
    <cellStyle name="Normal 5 2 2 2 4 3 2 2 4" xfId="33054" xr:uid="{0F28A97C-08CD-4A87-A698-2DF4CA47AE1A}"/>
    <cellStyle name="Normal 5 2 2 2 4 3 2 3" xfId="20408" xr:uid="{92ED1ED0-D629-4C30-9B0C-FD5F102D1420}"/>
    <cellStyle name="Normal 5 2 2 2 4 3 2 4" xfId="11979" xr:uid="{AEF5169D-ADD2-42AF-B16C-3995A749A3DD}"/>
    <cellStyle name="Normal 5 2 2 2 4 3 2 5" xfId="28837" xr:uid="{7BC1E58F-2143-4EF5-A5F6-9892610C4D2C}"/>
    <cellStyle name="Normal 5 2 2 2 4 3 3" xfId="5617" xr:uid="{00000000-0005-0000-0000-000078170000}"/>
    <cellStyle name="Normal 5 2 2 2 4 3 3 2" xfId="22481" xr:uid="{A74A267F-4DFF-409C-95E0-16AD927D03AF}"/>
    <cellStyle name="Normal 5 2 2 2 4 3 3 3" xfId="14052" xr:uid="{B13C5270-D2BF-4A27-A804-6876568573AD}"/>
    <cellStyle name="Normal 5 2 2 2 4 3 3 4" xfId="30909" xr:uid="{A95D9355-71E8-4C75-A6A0-C103A7FC3E38}"/>
    <cellStyle name="Normal 5 2 2 2 4 3 4" xfId="18263" xr:uid="{8C6817D6-EACD-49A6-A054-281089C70944}"/>
    <cellStyle name="Normal 5 2 2 2 4 3 5" xfId="9834" xr:uid="{9A450428-9DF2-4903-8C74-593AF9E0A693}"/>
    <cellStyle name="Normal 5 2 2 2 4 3 6" xfId="26692" xr:uid="{6B60287E-60B6-499F-89B4-335689FA59E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2 2 2" xfId="25039" xr:uid="{904A6C2E-BA19-459A-AF28-49E89A21F7BD}"/>
    <cellStyle name="Normal 5 2 2 2 4 4 2 2 3" xfId="16610" xr:uid="{91EEDB06-70F2-45F9-A8DF-145B1D55B3E7}"/>
    <cellStyle name="Normal 5 2 2 2 4 4 2 2 4" xfId="33467" xr:uid="{95A85343-6DE9-4160-AEBE-95C2AF9FF18A}"/>
    <cellStyle name="Normal 5 2 2 2 4 4 2 3" xfId="20821" xr:uid="{F8552997-1661-4A5A-907C-70B102648980}"/>
    <cellStyle name="Normal 5 2 2 2 4 4 2 4" xfId="12392" xr:uid="{4FB70029-02FC-4425-B2FF-91D7AAB6A948}"/>
    <cellStyle name="Normal 5 2 2 2 4 4 2 5" xfId="29250" xr:uid="{82C7EDB1-7705-48E7-963D-D30CF3CA74D8}"/>
    <cellStyle name="Normal 5 2 2 2 4 4 3" xfId="6030" xr:uid="{00000000-0005-0000-0000-00007C170000}"/>
    <cellStyle name="Normal 5 2 2 2 4 4 3 2" xfId="22894" xr:uid="{86E67AF3-75D1-47BA-9157-145C4A607F9A}"/>
    <cellStyle name="Normal 5 2 2 2 4 4 3 3" xfId="14465" xr:uid="{86655AF7-C47A-4886-B8FB-3A5237C0821D}"/>
    <cellStyle name="Normal 5 2 2 2 4 4 3 4" xfId="31322" xr:uid="{C1B15DFC-2DCF-4633-9204-CBEB225A143E}"/>
    <cellStyle name="Normal 5 2 2 2 4 4 4" xfId="18676" xr:uid="{BDD80DF7-8C07-4A88-8B9E-9189E1BD8C5A}"/>
    <cellStyle name="Normal 5 2 2 2 4 4 5" xfId="10247" xr:uid="{20438DF1-8AE5-47CA-9AFD-E16789BAD989}"/>
    <cellStyle name="Normal 5 2 2 2 4 4 6" xfId="27105" xr:uid="{61A9A878-9D33-4879-A571-D7C78F2F3553}"/>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2 2 2" xfId="25452" xr:uid="{A6A4B367-AB42-4527-AF66-BB76FB43729E}"/>
    <cellStyle name="Normal 5 2 2 2 4 5 2 2 3" xfId="17023" xr:uid="{5733BB0E-A3BB-40C7-938C-0C8E38A06977}"/>
    <cellStyle name="Normal 5 2 2 2 4 5 2 2 4" xfId="33880" xr:uid="{DAA46C22-6D04-44AB-A66E-F0432883633A}"/>
    <cellStyle name="Normal 5 2 2 2 4 5 2 3" xfId="21234" xr:uid="{83CB04BB-9485-4350-A262-8781DB68F459}"/>
    <cellStyle name="Normal 5 2 2 2 4 5 2 4" xfId="12805" xr:uid="{9FDD2CE8-ADC8-45D2-A5A6-5F66B9262B8F}"/>
    <cellStyle name="Normal 5 2 2 2 4 5 2 5" xfId="29663" xr:uid="{9015256A-935F-4E08-A917-4BA35A763F11}"/>
    <cellStyle name="Normal 5 2 2 2 4 5 3" xfId="6443" xr:uid="{00000000-0005-0000-0000-000080170000}"/>
    <cellStyle name="Normal 5 2 2 2 4 5 3 2" xfId="23307" xr:uid="{C4103546-A9AC-49E3-AB20-1370AA3918A1}"/>
    <cellStyle name="Normal 5 2 2 2 4 5 3 3" xfId="14878" xr:uid="{9D79735A-B302-4981-B080-B45D80F34A5D}"/>
    <cellStyle name="Normal 5 2 2 2 4 5 3 4" xfId="31735" xr:uid="{48A2EE43-78D1-4479-ADE2-65C83757CE15}"/>
    <cellStyle name="Normal 5 2 2 2 4 5 4" xfId="19089" xr:uid="{57995007-5F18-403D-8A86-F1FCDFCE97B0}"/>
    <cellStyle name="Normal 5 2 2 2 4 5 5" xfId="10660" xr:uid="{732EA13C-84CD-4D51-A353-DFF878E8118E}"/>
    <cellStyle name="Normal 5 2 2 2 4 5 6" xfId="27518" xr:uid="{4F7E76C6-653F-4A67-B510-3C7BED8E27DE}"/>
    <cellStyle name="Normal 5 2 2 2 4 6" xfId="2572" xr:uid="{00000000-0005-0000-0000-000081170000}"/>
    <cellStyle name="Normal 5 2 2 2 4 6 2" xfId="6856" xr:uid="{00000000-0005-0000-0000-000082170000}"/>
    <cellStyle name="Normal 5 2 2 2 4 6 2 2" xfId="23720" xr:uid="{A4BC2DE2-CBF9-4A43-A46D-76E497EFD512}"/>
    <cellStyle name="Normal 5 2 2 2 4 6 2 3" xfId="15291" xr:uid="{19DF9C35-869A-447A-8FD6-03FD896A46F4}"/>
    <cellStyle name="Normal 5 2 2 2 4 6 2 4" xfId="32148" xr:uid="{31BAD812-8F84-4811-BCCD-8F71F67AB8E8}"/>
    <cellStyle name="Normal 5 2 2 2 4 6 3" xfId="19502" xr:uid="{CC2EE010-A304-424E-B4AC-67141BF6A2C6}"/>
    <cellStyle name="Normal 5 2 2 2 4 6 4" xfId="11073" xr:uid="{ED2C13FF-950B-4FBA-AD10-C759FDCC59BE}"/>
    <cellStyle name="Normal 5 2 2 2 4 6 5" xfId="27931" xr:uid="{2D14C359-6CFF-4317-9F23-CACB05664C35}"/>
    <cellStyle name="Normal 5 2 2 2 4 7" xfId="4791" xr:uid="{00000000-0005-0000-0000-000083170000}"/>
    <cellStyle name="Normal 5 2 2 2 4 7 2" xfId="21655" xr:uid="{D7464B48-22AF-43E0-B32E-CA3C0D5B0C47}"/>
    <cellStyle name="Normal 5 2 2 2 4 7 3" xfId="13226" xr:uid="{1F3FD218-92D3-41CB-BD50-6D60C0344C42}"/>
    <cellStyle name="Normal 5 2 2 2 4 7 4" xfId="30083" xr:uid="{AC4B7B95-A6B6-4F69-ACA2-35E8DB6035F3}"/>
    <cellStyle name="Normal 5 2 2 2 4 8" xfId="17437" xr:uid="{988CCB3E-FA4C-49BF-8569-C9008552B84F}"/>
    <cellStyle name="Normal 5 2 2 2 4 9" xfId="9008" xr:uid="{7D18F987-4035-4824-9E97-6C180CEF3B7B}"/>
    <cellStyle name="Normal 5 2 2 2 5" xfId="884" xr:uid="{00000000-0005-0000-0000-000084170000}"/>
    <cellStyle name="Normal 5 2 2 2 5 2" xfId="3119" xr:uid="{00000000-0005-0000-0000-000085170000}"/>
    <cellStyle name="Normal 5 2 2 2 5 2 2" xfId="7342" xr:uid="{00000000-0005-0000-0000-000086170000}"/>
    <cellStyle name="Normal 5 2 2 2 5 2 2 2" xfId="24206" xr:uid="{FB1AE6FC-CC72-4139-A45E-E5D8147201E8}"/>
    <cellStyle name="Normal 5 2 2 2 5 2 2 3" xfId="15777" xr:uid="{CF06691D-29A5-47E2-A631-86C9733ACD1C}"/>
    <cellStyle name="Normal 5 2 2 2 5 2 2 4" xfId="32634" xr:uid="{9DBDA4BC-3D55-46BD-877D-5CF3FEDFAE12}"/>
    <cellStyle name="Normal 5 2 2 2 5 2 3" xfId="19988" xr:uid="{5DD7E53A-4BB5-456C-8405-92C3DDC58349}"/>
    <cellStyle name="Normal 5 2 2 2 5 2 4" xfId="11559" xr:uid="{6D6A47ED-FE2D-468B-9BED-591C1CC4FD3B}"/>
    <cellStyle name="Normal 5 2 2 2 5 2 5" xfId="28417" xr:uid="{B5DBE708-DB9D-4FC1-8928-1A7FF955728F}"/>
    <cellStyle name="Normal 5 2 2 2 5 3" xfId="5197" xr:uid="{00000000-0005-0000-0000-000087170000}"/>
    <cellStyle name="Normal 5 2 2 2 5 3 2" xfId="22061" xr:uid="{D441C5CC-8847-482C-A05B-4B57BA2FB625}"/>
    <cellStyle name="Normal 5 2 2 2 5 3 3" xfId="13632" xr:uid="{C7DFC137-88FC-47D7-866A-5B945C63149A}"/>
    <cellStyle name="Normal 5 2 2 2 5 3 4" xfId="30489" xr:uid="{2F80C224-AB62-41E5-87F3-C7B397355052}"/>
    <cellStyle name="Normal 5 2 2 2 5 4" xfId="17843" xr:uid="{4DD32055-B4A9-4972-B6A6-6668C2B39F4B}"/>
    <cellStyle name="Normal 5 2 2 2 5 5" xfId="9414" xr:uid="{0C38078D-FE1C-4D7D-805E-4AA7C53BC262}"/>
    <cellStyle name="Normal 5 2 2 2 5 6" xfId="26272" xr:uid="{F7D913E1-F421-4516-BAB5-E3B0D792CD4F}"/>
    <cellStyle name="Normal 5 2 2 2 6" xfId="1302" xr:uid="{00000000-0005-0000-0000-000088170000}"/>
    <cellStyle name="Normal 5 2 2 2 6 2" xfId="3532" xr:uid="{00000000-0005-0000-0000-000089170000}"/>
    <cellStyle name="Normal 5 2 2 2 6 2 2" xfId="7755" xr:uid="{00000000-0005-0000-0000-00008A170000}"/>
    <cellStyle name="Normal 5 2 2 2 6 2 2 2" xfId="24619" xr:uid="{4A85E1AF-326C-4CBB-BA46-46427251BC9B}"/>
    <cellStyle name="Normal 5 2 2 2 6 2 2 3" xfId="16190" xr:uid="{1BEF03EF-D596-4E59-9C51-DEEECC2A2244}"/>
    <cellStyle name="Normal 5 2 2 2 6 2 2 4" xfId="33047" xr:uid="{3626D0DC-ED82-4DBA-BDA0-D66C39156982}"/>
    <cellStyle name="Normal 5 2 2 2 6 2 3" xfId="20401" xr:uid="{7EF6F598-C445-49B2-AEB7-2D269985DEE3}"/>
    <cellStyle name="Normal 5 2 2 2 6 2 4" xfId="11972" xr:uid="{8E86CB99-386D-4FB8-A6B1-59C524FB6E12}"/>
    <cellStyle name="Normal 5 2 2 2 6 2 5" xfId="28830" xr:uid="{754A9758-1501-49D1-A4FA-A94326D27BD5}"/>
    <cellStyle name="Normal 5 2 2 2 6 3" xfId="5610" xr:uid="{00000000-0005-0000-0000-00008B170000}"/>
    <cellStyle name="Normal 5 2 2 2 6 3 2" xfId="22474" xr:uid="{675087F3-C860-4953-A309-A0276F2A23BC}"/>
    <cellStyle name="Normal 5 2 2 2 6 3 3" xfId="14045" xr:uid="{DCF78C91-3B7A-4A2C-9D47-DB6E688932CC}"/>
    <cellStyle name="Normal 5 2 2 2 6 3 4" xfId="30902" xr:uid="{30E8EEC3-6BCF-43CF-B3D9-597DBA1772F1}"/>
    <cellStyle name="Normal 5 2 2 2 6 4" xfId="18256" xr:uid="{DD3D21E3-E02E-4F4C-8760-5024F0C9C781}"/>
    <cellStyle name="Normal 5 2 2 2 6 5" xfId="9827" xr:uid="{68F5B665-49D7-4182-B22C-7EDA8E336BE6}"/>
    <cellStyle name="Normal 5 2 2 2 6 6" xfId="26685" xr:uid="{E517A57F-E2BC-4069-9A84-83FE6C3D586F}"/>
    <cellStyle name="Normal 5 2 2 2 7" xfId="1715" xr:uid="{00000000-0005-0000-0000-00008C170000}"/>
    <cellStyle name="Normal 5 2 2 2 7 2" xfId="3945" xr:uid="{00000000-0005-0000-0000-00008D170000}"/>
    <cellStyle name="Normal 5 2 2 2 7 2 2" xfId="8168" xr:uid="{00000000-0005-0000-0000-00008E170000}"/>
    <cellStyle name="Normal 5 2 2 2 7 2 2 2" xfId="25032" xr:uid="{201EDD56-688A-49C9-B812-37AC7DDC2C31}"/>
    <cellStyle name="Normal 5 2 2 2 7 2 2 3" xfId="16603" xr:uid="{24E62A0E-4CC0-425B-9FCE-D752BE34EB20}"/>
    <cellStyle name="Normal 5 2 2 2 7 2 2 4" xfId="33460" xr:uid="{87107E90-B10F-464F-82A1-47E324F23060}"/>
    <cellStyle name="Normal 5 2 2 2 7 2 3" xfId="20814" xr:uid="{140E1601-8C8C-43F0-990E-13AB5C1BF228}"/>
    <cellStyle name="Normal 5 2 2 2 7 2 4" xfId="12385" xr:uid="{F791B7BC-8EE6-4CD7-BDB1-02B76F50F3E1}"/>
    <cellStyle name="Normal 5 2 2 2 7 2 5" xfId="29243" xr:uid="{3862884F-F08E-467B-99C8-D0A6DC353A6E}"/>
    <cellStyle name="Normal 5 2 2 2 7 3" xfId="6023" xr:uid="{00000000-0005-0000-0000-00008F170000}"/>
    <cellStyle name="Normal 5 2 2 2 7 3 2" xfId="22887" xr:uid="{B78C2A4C-1A47-4399-8043-1629F62F90FE}"/>
    <cellStyle name="Normal 5 2 2 2 7 3 3" xfId="14458" xr:uid="{675F30C9-A5D4-43FF-8354-A36FBC4C13CF}"/>
    <cellStyle name="Normal 5 2 2 2 7 3 4" xfId="31315" xr:uid="{A1201230-6942-46ED-982F-7305D063CD56}"/>
    <cellStyle name="Normal 5 2 2 2 7 4" xfId="18669" xr:uid="{96B59975-8367-434F-976D-C43F65119C74}"/>
    <cellStyle name="Normal 5 2 2 2 7 5" xfId="10240" xr:uid="{C161E9CB-CF16-4428-B9B7-55109602D916}"/>
    <cellStyle name="Normal 5 2 2 2 7 6" xfId="27098" xr:uid="{85C431D1-4C14-41BE-AD9A-1AAB0FD28D21}"/>
    <cellStyle name="Normal 5 2 2 2 8" xfId="2129" xr:uid="{00000000-0005-0000-0000-000090170000}"/>
    <cellStyle name="Normal 5 2 2 2 8 2" xfId="4358" xr:uid="{00000000-0005-0000-0000-000091170000}"/>
    <cellStyle name="Normal 5 2 2 2 8 2 2" xfId="8581" xr:uid="{00000000-0005-0000-0000-000092170000}"/>
    <cellStyle name="Normal 5 2 2 2 8 2 2 2" xfId="25445" xr:uid="{17BFD59A-BC5F-4276-8544-821AC58FF777}"/>
    <cellStyle name="Normal 5 2 2 2 8 2 2 3" xfId="17016" xr:uid="{29967293-2F22-43A4-B890-54BEA33628AA}"/>
    <cellStyle name="Normal 5 2 2 2 8 2 2 4" xfId="33873" xr:uid="{D483805C-0723-4D46-8D8D-22D8F84CB892}"/>
    <cellStyle name="Normal 5 2 2 2 8 2 3" xfId="21227" xr:uid="{731681E3-6ECF-4BF9-9331-1DB0DABA0687}"/>
    <cellStyle name="Normal 5 2 2 2 8 2 4" xfId="12798" xr:uid="{C67ACA8F-6B05-4FEF-A91D-80901DF3D513}"/>
    <cellStyle name="Normal 5 2 2 2 8 2 5" xfId="29656" xr:uid="{7CD944E0-77E2-4969-AEEF-A62A56F4D095}"/>
    <cellStyle name="Normal 5 2 2 2 8 3" xfId="6436" xr:uid="{00000000-0005-0000-0000-000093170000}"/>
    <cellStyle name="Normal 5 2 2 2 8 3 2" xfId="23300" xr:uid="{A46979EA-6BFE-46C3-9D6A-C6B3F1BF2F8D}"/>
    <cellStyle name="Normal 5 2 2 2 8 3 3" xfId="14871" xr:uid="{D48005D2-3A2B-4AE2-89A1-8FA266638E8D}"/>
    <cellStyle name="Normal 5 2 2 2 8 3 4" xfId="31728" xr:uid="{52781D6A-2302-4E87-B03D-D49F5EC4EAC8}"/>
    <cellStyle name="Normal 5 2 2 2 8 4" xfId="19082" xr:uid="{1DC0DC0D-1052-4674-BB7C-45FDBE08B51E}"/>
    <cellStyle name="Normal 5 2 2 2 8 5" xfId="10653" xr:uid="{535C200B-68F9-4E05-A635-B47256D8AD75}"/>
    <cellStyle name="Normal 5 2 2 2 8 6" xfId="27511" xr:uid="{8358B2CB-6C65-4DAA-B4AC-FECFD44EFA2C}"/>
    <cellStyle name="Normal 5 2 2 2 9" xfId="2565" xr:uid="{00000000-0005-0000-0000-000094170000}"/>
    <cellStyle name="Normal 5 2 2 2 9 2" xfId="6849" xr:uid="{00000000-0005-0000-0000-000095170000}"/>
    <cellStyle name="Normal 5 2 2 2 9 2 2" xfId="23713" xr:uid="{01B6390E-B791-4B0C-B823-06489037D12B}"/>
    <cellStyle name="Normal 5 2 2 2 9 2 3" xfId="15284" xr:uid="{11128658-4FD6-4F8D-9C7A-54B4A808FD0A}"/>
    <cellStyle name="Normal 5 2 2 2 9 2 4" xfId="32141" xr:uid="{8E71C483-33E0-4E91-9748-DE4918C4C523}"/>
    <cellStyle name="Normal 5 2 2 2 9 3" xfId="19495" xr:uid="{7D578AD6-3A3F-4BE4-9608-4D2974E68F19}"/>
    <cellStyle name="Normal 5 2 2 2 9 4" xfId="11066" xr:uid="{59956284-08D1-4323-8E2C-3AD32B81969C}"/>
    <cellStyle name="Normal 5 2 2 2 9 5" xfId="27924" xr:uid="{EF58F9CB-F086-4BD9-BDF9-D627215CCE99}"/>
    <cellStyle name="Normal 5 2 2 3" xfId="417" xr:uid="{00000000-0005-0000-0000-000096170000}"/>
    <cellStyle name="Normal 5 2 2 3 10" xfId="17438" xr:uid="{52872058-868A-46A4-984D-9B0FA02EFF2D}"/>
    <cellStyle name="Normal 5 2 2 3 11" xfId="9009" xr:uid="{DADCAD79-7565-41DE-B305-C33D482B80AE}"/>
    <cellStyle name="Normal 5 2 2 3 12" xfId="25867" xr:uid="{784F3466-E9A3-4157-B0E5-4686864B05E7}"/>
    <cellStyle name="Normal 5 2 2 3 2" xfId="418" xr:uid="{00000000-0005-0000-0000-000097170000}"/>
    <cellStyle name="Normal 5 2 2 3 2 10" xfId="9010" xr:uid="{3D32AFFA-3474-4039-B82E-13544EDF5D50}"/>
    <cellStyle name="Normal 5 2 2 3 2 11" xfId="25868" xr:uid="{F28C80A9-3D36-432E-8EC2-479DB16B27C9}"/>
    <cellStyle name="Normal 5 2 2 3 2 2" xfId="419" xr:uid="{00000000-0005-0000-0000-000098170000}"/>
    <cellStyle name="Normal 5 2 2 3 2 2 10" xfId="25869" xr:uid="{6829D6C3-F7DA-4711-835C-D890A1EB8CD1}"/>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2 2 2" xfId="24216" xr:uid="{76486B4F-DFD0-4D95-9EE5-17EB7F397722}"/>
    <cellStyle name="Normal 5 2 2 3 2 2 2 2 2 3" xfId="15787" xr:uid="{B37EB057-21BA-4DF3-BFFE-0D820B2213A9}"/>
    <cellStyle name="Normal 5 2 2 3 2 2 2 2 2 4" xfId="32644" xr:uid="{CA3B8DE4-42CD-4E8C-B0DA-AD622F4ADC4A}"/>
    <cellStyle name="Normal 5 2 2 3 2 2 2 2 3" xfId="19998" xr:uid="{1B2AEC55-4835-4EDA-8238-95E325AB3B7A}"/>
    <cellStyle name="Normal 5 2 2 3 2 2 2 2 4" xfId="11569" xr:uid="{B251E4E1-B9B2-4A0C-8AD3-77EF56771A76}"/>
    <cellStyle name="Normal 5 2 2 3 2 2 2 2 5" xfId="28427" xr:uid="{5AFB25AA-1719-4CF2-8868-CFE9849D0098}"/>
    <cellStyle name="Normal 5 2 2 3 2 2 2 3" xfId="5207" xr:uid="{00000000-0005-0000-0000-00009C170000}"/>
    <cellStyle name="Normal 5 2 2 3 2 2 2 3 2" xfId="22071" xr:uid="{54878358-2448-4BC7-B35F-8C08E18860BF}"/>
    <cellStyle name="Normal 5 2 2 3 2 2 2 3 3" xfId="13642" xr:uid="{2A1E5CC1-D25E-49FF-B499-76389C96DA14}"/>
    <cellStyle name="Normal 5 2 2 3 2 2 2 3 4" xfId="30499" xr:uid="{E08C2A02-615D-4EF2-8041-C634511E3878}"/>
    <cellStyle name="Normal 5 2 2 3 2 2 2 4" xfId="17853" xr:uid="{93AE377D-AC8F-40AE-9310-E23B1E905848}"/>
    <cellStyle name="Normal 5 2 2 3 2 2 2 5" xfId="9424" xr:uid="{E56B2A26-BA23-4227-A6BA-E1936AEE1A93}"/>
    <cellStyle name="Normal 5 2 2 3 2 2 2 6" xfId="26282" xr:uid="{72058C21-095B-4653-9901-8B1F0B2BC58E}"/>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2 2 2" xfId="24629" xr:uid="{01350154-E1E6-4857-939F-891C59A41667}"/>
    <cellStyle name="Normal 5 2 2 3 2 2 3 2 2 3" xfId="16200" xr:uid="{57D764BF-F6D5-467E-8F5A-A02348EA7CC6}"/>
    <cellStyle name="Normal 5 2 2 3 2 2 3 2 2 4" xfId="33057" xr:uid="{B6F0866F-2EA2-4925-A2C7-153F6A12F456}"/>
    <cellStyle name="Normal 5 2 2 3 2 2 3 2 3" xfId="20411" xr:uid="{7F1FD32E-0A91-4B8F-9E9A-EF1BDFA7E124}"/>
    <cellStyle name="Normal 5 2 2 3 2 2 3 2 4" xfId="11982" xr:uid="{9234B53F-8CA9-40B0-A26B-C154B3E5AB63}"/>
    <cellStyle name="Normal 5 2 2 3 2 2 3 2 5" xfId="28840" xr:uid="{50FD896D-B89E-4677-9430-7E5624E4802C}"/>
    <cellStyle name="Normal 5 2 2 3 2 2 3 3" xfId="5620" xr:uid="{00000000-0005-0000-0000-0000A0170000}"/>
    <cellStyle name="Normal 5 2 2 3 2 2 3 3 2" xfId="22484" xr:uid="{E55C333D-976B-40D5-9507-E00C32CB4ADB}"/>
    <cellStyle name="Normal 5 2 2 3 2 2 3 3 3" xfId="14055" xr:uid="{4E06D0B9-B564-42ED-B2AB-906ECB27B853}"/>
    <cellStyle name="Normal 5 2 2 3 2 2 3 3 4" xfId="30912" xr:uid="{78696244-5B2B-4F37-84AE-8560C27A1055}"/>
    <cellStyle name="Normal 5 2 2 3 2 2 3 4" xfId="18266" xr:uid="{7DF80861-E682-4E04-A956-1EBF0A7D1576}"/>
    <cellStyle name="Normal 5 2 2 3 2 2 3 5" xfId="9837" xr:uid="{48D5D8AE-C526-4928-919C-98C0B88E691F}"/>
    <cellStyle name="Normal 5 2 2 3 2 2 3 6" xfId="26695" xr:uid="{7CC2D0D5-3216-4193-A0E7-F3657F2EBE5E}"/>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2 2 2" xfId="25042" xr:uid="{39F14A50-FB70-4821-9850-5C9D046F5DAB}"/>
    <cellStyle name="Normal 5 2 2 3 2 2 4 2 2 3" xfId="16613" xr:uid="{413F3F7E-077B-41D6-A4D3-3338063BE7D6}"/>
    <cellStyle name="Normal 5 2 2 3 2 2 4 2 2 4" xfId="33470" xr:uid="{500FFCD2-C35E-4F59-9627-F37534CE9B35}"/>
    <cellStyle name="Normal 5 2 2 3 2 2 4 2 3" xfId="20824" xr:uid="{CE70EDFC-8E2E-4FDC-B4EA-CE68F1D2ADF4}"/>
    <cellStyle name="Normal 5 2 2 3 2 2 4 2 4" xfId="12395" xr:uid="{A9255D79-CC6C-4E78-A7A9-7B8CEC9C8B28}"/>
    <cellStyle name="Normal 5 2 2 3 2 2 4 2 5" xfId="29253" xr:uid="{69136B68-574B-41C1-913B-A21E56D16E7C}"/>
    <cellStyle name="Normal 5 2 2 3 2 2 4 3" xfId="6033" xr:uid="{00000000-0005-0000-0000-0000A4170000}"/>
    <cellStyle name="Normal 5 2 2 3 2 2 4 3 2" xfId="22897" xr:uid="{8798B88D-AFC3-474B-ABD6-6F25E99B52B3}"/>
    <cellStyle name="Normal 5 2 2 3 2 2 4 3 3" xfId="14468" xr:uid="{86BA9604-21D5-4260-95DF-F282B08492D9}"/>
    <cellStyle name="Normal 5 2 2 3 2 2 4 3 4" xfId="31325" xr:uid="{71BF7BEA-7C98-4A42-9293-0407C842221B}"/>
    <cellStyle name="Normal 5 2 2 3 2 2 4 4" xfId="18679" xr:uid="{EEEF8BFA-8AA0-4B99-B875-5DD249925F65}"/>
    <cellStyle name="Normal 5 2 2 3 2 2 4 5" xfId="10250" xr:uid="{0D675A78-CE55-4651-B5EF-38FF58159B16}"/>
    <cellStyle name="Normal 5 2 2 3 2 2 4 6" xfId="27108" xr:uid="{183AAF7D-7CE6-4DC7-BFD6-D6250103A507}"/>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2 2 2" xfId="25455" xr:uid="{91E91D38-2C5A-4440-AD8E-D8A758026BC7}"/>
    <cellStyle name="Normal 5 2 2 3 2 2 5 2 2 3" xfId="17026" xr:uid="{875B1853-BBE6-4D1F-837C-9FFB84EAE956}"/>
    <cellStyle name="Normal 5 2 2 3 2 2 5 2 2 4" xfId="33883" xr:uid="{2BECB7B6-3AB0-4044-8D75-9004049D0DE3}"/>
    <cellStyle name="Normal 5 2 2 3 2 2 5 2 3" xfId="21237" xr:uid="{ABB9F8F2-3BDD-402F-97AC-9214E648A753}"/>
    <cellStyle name="Normal 5 2 2 3 2 2 5 2 4" xfId="12808" xr:uid="{214BE4E9-A432-47E4-A4CC-6B8D16685691}"/>
    <cellStyle name="Normal 5 2 2 3 2 2 5 2 5" xfId="29666" xr:uid="{A23ED2F7-F8B6-4D12-AA82-E41DEDB8E6BF}"/>
    <cellStyle name="Normal 5 2 2 3 2 2 5 3" xfId="6446" xr:uid="{00000000-0005-0000-0000-0000A8170000}"/>
    <cellStyle name="Normal 5 2 2 3 2 2 5 3 2" xfId="23310" xr:uid="{9373BA60-0D54-4127-A122-D3EFD7AEE1A8}"/>
    <cellStyle name="Normal 5 2 2 3 2 2 5 3 3" xfId="14881" xr:uid="{BC408C16-3836-4FA3-913C-1A8C3AB4FD9C}"/>
    <cellStyle name="Normal 5 2 2 3 2 2 5 3 4" xfId="31738" xr:uid="{C765DB2F-E37E-4CB9-A395-C077B0545FFF}"/>
    <cellStyle name="Normal 5 2 2 3 2 2 5 4" xfId="19092" xr:uid="{9071D446-5AB1-4144-AB91-34D37E4E877E}"/>
    <cellStyle name="Normal 5 2 2 3 2 2 5 5" xfId="10663" xr:uid="{1F42D496-23C2-448F-BAC9-2C0DE1E2B1D9}"/>
    <cellStyle name="Normal 5 2 2 3 2 2 5 6" xfId="27521" xr:uid="{548AFF8D-5DF3-437F-A962-FD5782D6E3C4}"/>
    <cellStyle name="Normal 5 2 2 3 2 2 6" xfId="2575" xr:uid="{00000000-0005-0000-0000-0000A9170000}"/>
    <cellStyle name="Normal 5 2 2 3 2 2 6 2" xfId="6859" xr:uid="{00000000-0005-0000-0000-0000AA170000}"/>
    <cellStyle name="Normal 5 2 2 3 2 2 6 2 2" xfId="23723" xr:uid="{0F547C76-9553-4C47-A946-1455A6574882}"/>
    <cellStyle name="Normal 5 2 2 3 2 2 6 2 3" xfId="15294" xr:uid="{368C24DE-DB9D-4D2F-9478-3A30BB54DE3A}"/>
    <cellStyle name="Normal 5 2 2 3 2 2 6 2 4" xfId="32151" xr:uid="{42F42811-2B27-4529-9BF8-1B4B328B2E57}"/>
    <cellStyle name="Normal 5 2 2 3 2 2 6 3" xfId="19505" xr:uid="{154D1ED3-D0D9-4BAA-9E14-FF1C6A76B8B2}"/>
    <cellStyle name="Normal 5 2 2 3 2 2 6 4" xfId="11076" xr:uid="{61E10687-91AF-4402-A19D-5AFC3B971A8E}"/>
    <cellStyle name="Normal 5 2 2 3 2 2 6 5" xfId="27934" xr:uid="{99876F52-902E-445C-B215-D5A7704421C6}"/>
    <cellStyle name="Normal 5 2 2 3 2 2 7" xfId="4794" xr:uid="{00000000-0005-0000-0000-0000AB170000}"/>
    <cellStyle name="Normal 5 2 2 3 2 2 7 2" xfId="21658" xr:uid="{C60A8E39-962E-4322-937D-3694BBB78949}"/>
    <cellStyle name="Normal 5 2 2 3 2 2 7 3" xfId="13229" xr:uid="{D72781E1-2E22-46C4-80C4-951D86ED820A}"/>
    <cellStyle name="Normal 5 2 2 3 2 2 7 4" xfId="30086" xr:uid="{F2B5EBCE-E039-433C-A5A3-4370E64A9927}"/>
    <cellStyle name="Normal 5 2 2 3 2 2 8" xfId="17440" xr:uid="{CEEAB8EA-8516-4E96-AF7C-BA0CC1E829B3}"/>
    <cellStyle name="Normal 5 2 2 3 2 2 9" xfId="9011" xr:uid="{BFECA824-13FD-470B-9E6C-FB20F6E30397}"/>
    <cellStyle name="Normal 5 2 2 3 2 3" xfId="893" xr:uid="{00000000-0005-0000-0000-0000AC170000}"/>
    <cellStyle name="Normal 5 2 2 3 2 3 2" xfId="3128" xr:uid="{00000000-0005-0000-0000-0000AD170000}"/>
    <cellStyle name="Normal 5 2 2 3 2 3 2 2" xfId="7351" xr:uid="{00000000-0005-0000-0000-0000AE170000}"/>
    <cellStyle name="Normal 5 2 2 3 2 3 2 2 2" xfId="24215" xr:uid="{48F35328-9E2B-4D37-8414-15864DE6A74F}"/>
    <cellStyle name="Normal 5 2 2 3 2 3 2 2 3" xfId="15786" xr:uid="{8BD8E4EC-6CCF-4FF0-9E8E-5B7BA5CB7004}"/>
    <cellStyle name="Normal 5 2 2 3 2 3 2 2 4" xfId="32643" xr:uid="{F44027BD-1C09-4114-99D8-40BB098CD3A9}"/>
    <cellStyle name="Normal 5 2 2 3 2 3 2 3" xfId="19997" xr:uid="{31511A6A-CA7F-47E0-8BBE-786C6B24C7D9}"/>
    <cellStyle name="Normal 5 2 2 3 2 3 2 4" xfId="11568" xr:uid="{8AEE4676-EB8A-4F17-B666-28D7C5183D7E}"/>
    <cellStyle name="Normal 5 2 2 3 2 3 2 5" xfId="28426" xr:uid="{E6FFE396-8175-4E51-B3B9-B02321403B7D}"/>
    <cellStyle name="Normal 5 2 2 3 2 3 3" xfId="5206" xr:uid="{00000000-0005-0000-0000-0000AF170000}"/>
    <cellStyle name="Normal 5 2 2 3 2 3 3 2" xfId="22070" xr:uid="{C3B98C3F-C7B1-4516-8767-1940A2CD568C}"/>
    <cellStyle name="Normal 5 2 2 3 2 3 3 3" xfId="13641" xr:uid="{3F80070D-8A58-47E8-AC77-48C842246A6F}"/>
    <cellStyle name="Normal 5 2 2 3 2 3 3 4" xfId="30498" xr:uid="{B1F9A6B6-84D5-4901-914B-3DEB0B8D920A}"/>
    <cellStyle name="Normal 5 2 2 3 2 3 4" xfId="17852" xr:uid="{1EA94DF6-A7B6-432D-B4D7-8EF70429B623}"/>
    <cellStyle name="Normal 5 2 2 3 2 3 5" xfId="9423" xr:uid="{538AF543-7B07-40D9-AB4C-429B19668183}"/>
    <cellStyle name="Normal 5 2 2 3 2 3 6" xfId="26281" xr:uid="{8EDC356C-ED1B-46E1-A064-CB78CC92B79D}"/>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2 2 2" xfId="24628" xr:uid="{911EF531-021A-4992-B388-D2C920138652}"/>
    <cellStyle name="Normal 5 2 2 3 2 4 2 2 3" xfId="16199" xr:uid="{E48017A1-CE0B-432A-B9D1-C9FAA89AF8EE}"/>
    <cellStyle name="Normal 5 2 2 3 2 4 2 2 4" xfId="33056" xr:uid="{B7A79E67-F467-4C45-A483-656A27FF36E0}"/>
    <cellStyle name="Normal 5 2 2 3 2 4 2 3" xfId="20410" xr:uid="{C8BB36EE-C364-4D0F-AF7A-B38C99780ECE}"/>
    <cellStyle name="Normal 5 2 2 3 2 4 2 4" xfId="11981" xr:uid="{38EBA3F6-7557-4D8A-B203-5F54BF9BBE7A}"/>
    <cellStyle name="Normal 5 2 2 3 2 4 2 5" xfId="28839" xr:uid="{E698E291-15AE-48F0-80AE-11E03BFB8DDD}"/>
    <cellStyle name="Normal 5 2 2 3 2 4 3" xfId="5619" xr:uid="{00000000-0005-0000-0000-0000B3170000}"/>
    <cellStyle name="Normal 5 2 2 3 2 4 3 2" xfId="22483" xr:uid="{B5C26CF5-608A-4D24-91E2-4EF03985043D}"/>
    <cellStyle name="Normal 5 2 2 3 2 4 3 3" xfId="14054" xr:uid="{B59B8D25-D55F-4070-9138-17458D1129D2}"/>
    <cellStyle name="Normal 5 2 2 3 2 4 3 4" xfId="30911" xr:uid="{11C29AB3-DE90-4F32-85FB-3C6E559788C5}"/>
    <cellStyle name="Normal 5 2 2 3 2 4 4" xfId="18265" xr:uid="{0E2F7C39-B2D3-44EE-901F-ACA38F0210B4}"/>
    <cellStyle name="Normal 5 2 2 3 2 4 5" xfId="9836" xr:uid="{FB32B57D-EAA6-4C3A-8130-E2B0BF6D8708}"/>
    <cellStyle name="Normal 5 2 2 3 2 4 6" xfId="26694" xr:uid="{8F06FE7E-5CD1-456A-9138-C019DBC0799D}"/>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2 2 2" xfId="25041" xr:uid="{27576FD3-BDAA-4316-B359-57D1A6DEB94B}"/>
    <cellStyle name="Normal 5 2 2 3 2 5 2 2 3" xfId="16612" xr:uid="{6C1A63B6-8D2C-41E7-B6D8-491983E1A9C0}"/>
    <cellStyle name="Normal 5 2 2 3 2 5 2 2 4" xfId="33469" xr:uid="{E190C91A-B294-4076-8EF2-82C882B53C43}"/>
    <cellStyle name="Normal 5 2 2 3 2 5 2 3" xfId="20823" xr:uid="{8D980807-DE70-4CB1-95FB-8CFB36D268CA}"/>
    <cellStyle name="Normal 5 2 2 3 2 5 2 4" xfId="12394" xr:uid="{D38E72FE-9037-4E52-8FF2-68D7405A369E}"/>
    <cellStyle name="Normal 5 2 2 3 2 5 2 5" xfId="29252" xr:uid="{DFD1C68D-3659-4DF1-BE8A-36F1F132C66F}"/>
    <cellStyle name="Normal 5 2 2 3 2 5 3" xfId="6032" xr:uid="{00000000-0005-0000-0000-0000B7170000}"/>
    <cellStyle name="Normal 5 2 2 3 2 5 3 2" xfId="22896" xr:uid="{61C4E031-17F7-43A7-9352-8D0C0E965D1C}"/>
    <cellStyle name="Normal 5 2 2 3 2 5 3 3" xfId="14467" xr:uid="{8D9B9CF4-F240-4FE1-A6C1-AE8384885EB7}"/>
    <cellStyle name="Normal 5 2 2 3 2 5 3 4" xfId="31324" xr:uid="{829EB4A0-6314-4196-A871-7733FAD7BB29}"/>
    <cellStyle name="Normal 5 2 2 3 2 5 4" xfId="18678" xr:uid="{DC4EF6D3-DE70-4A6B-83D6-75F091605402}"/>
    <cellStyle name="Normal 5 2 2 3 2 5 5" xfId="10249" xr:uid="{3E38C970-1848-4915-BC16-1FD905B52858}"/>
    <cellStyle name="Normal 5 2 2 3 2 5 6" xfId="27107" xr:uid="{9F3A7666-B0DE-45AA-9CC1-20D3220AB037}"/>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2 2 2" xfId="25454" xr:uid="{0C18EA70-4570-4CF5-A16C-478F1AB88EFA}"/>
    <cellStyle name="Normal 5 2 2 3 2 6 2 2 3" xfId="17025" xr:uid="{6111B4E3-F3E3-4B14-ADF0-6E38BDF3965E}"/>
    <cellStyle name="Normal 5 2 2 3 2 6 2 2 4" xfId="33882" xr:uid="{94FBFB91-C1BC-4F2A-85C5-637E34D34907}"/>
    <cellStyle name="Normal 5 2 2 3 2 6 2 3" xfId="21236" xr:uid="{936490B0-4520-46AE-905E-4E6DC079C3D8}"/>
    <cellStyle name="Normal 5 2 2 3 2 6 2 4" xfId="12807" xr:uid="{279F9105-CAC8-407A-BE92-6A05983E2670}"/>
    <cellStyle name="Normal 5 2 2 3 2 6 2 5" xfId="29665" xr:uid="{60CC6C45-A6D8-4D20-AC1A-5F84F9212213}"/>
    <cellStyle name="Normal 5 2 2 3 2 6 3" xfId="6445" xr:uid="{00000000-0005-0000-0000-0000BB170000}"/>
    <cellStyle name="Normal 5 2 2 3 2 6 3 2" xfId="23309" xr:uid="{97822CAE-8B92-427C-B2F6-0079EA4BFAD1}"/>
    <cellStyle name="Normal 5 2 2 3 2 6 3 3" xfId="14880" xr:uid="{63539D3E-7D63-4EE8-B19C-BF7D0D4FB671}"/>
    <cellStyle name="Normal 5 2 2 3 2 6 3 4" xfId="31737" xr:uid="{42C9486B-1F9A-40C9-8567-B2921833D282}"/>
    <cellStyle name="Normal 5 2 2 3 2 6 4" xfId="19091" xr:uid="{4CD7C464-7213-4ADB-AFB0-3CEC34E385E0}"/>
    <cellStyle name="Normal 5 2 2 3 2 6 5" xfId="10662" xr:uid="{7B81630A-9DF0-4B18-B3D1-D0CF7028C09B}"/>
    <cellStyle name="Normal 5 2 2 3 2 6 6" xfId="27520" xr:uid="{BD8888AD-275D-4185-A61A-DB2665E9A07A}"/>
    <cellStyle name="Normal 5 2 2 3 2 7" xfId="2574" xr:uid="{00000000-0005-0000-0000-0000BC170000}"/>
    <cellStyle name="Normal 5 2 2 3 2 7 2" xfId="6858" xr:uid="{00000000-0005-0000-0000-0000BD170000}"/>
    <cellStyle name="Normal 5 2 2 3 2 7 2 2" xfId="23722" xr:uid="{1767539A-379F-42B8-8228-B4A3FD33005A}"/>
    <cellStyle name="Normal 5 2 2 3 2 7 2 3" xfId="15293" xr:uid="{9A454085-2F2B-45B2-9401-E5714C58CB89}"/>
    <cellStyle name="Normal 5 2 2 3 2 7 2 4" xfId="32150" xr:uid="{FDDC375F-B875-465A-963D-85D3E5A79B66}"/>
    <cellStyle name="Normal 5 2 2 3 2 7 3" xfId="19504" xr:uid="{CC7D7CB6-2460-4787-AAB8-53DEFC86A977}"/>
    <cellStyle name="Normal 5 2 2 3 2 7 4" xfId="11075" xr:uid="{2FA4BD03-C8C0-4ADA-842E-009B2EBE3007}"/>
    <cellStyle name="Normal 5 2 2 3 2 7 5" xfId="27933" xr:uid="{26F0DB1D-2D1F-48F8-959A-BDFBCC88C2DF}"/>
    <cellStyle name="Normal 5 2 2 3 2 8" xfId="4793" xr:uid="{00000000-0005-0000-0000-0000BE170000}"/>
    <cellStyle name="Normal 5 2 2 3 2 8 2" xfId="21657" xr:uid="{F381A80B-9614-450D-8AF2-160F96F2D444}"/>
    <cellStyle name="Normal 5 2 2 3 2 8 3" xfId="13228" xr:uid="{147D552F-D00A-4BC9-91F8-5DBFDE58EF6A}"/>
    <cellStyle name="Normal 5 2 2 3 2 8 4" xfId="30085" xr:uid="{9D0C356E-E89F-4957-869D-541188A1E70A}"/>
    <cellStyle name="Normal 5 2 2 3 2 9" xfId="17439" xr:uid="{AA6A6F47-586A-4173-8526-6EA8033AE16B}"/>
    <cellStyle name="Normal 5 2 2 3 3" xfId="420" xr:uid="{00000000-0005-0000-0000-0000BF170000}"/>
    <cellStyle name="Normal 5 2 2 3 3 10" xfId="25870" xr:uid="{23452649-78DD-40E5-BC3A-C17E86739D34}"/>
    <cellStyle name="Normal 5 2 2 3 3 2" xfId="895" xr:uid="{00000000-0005-0000-0000-0000C0170000}"/>
    <cellStyle name="Normal 5 2 2 3 3 2 2" xfId="3130" xr:uid="{00000000-0005-0000-0000-0000C1170000}"/>
    <cellStyle name="Normal 5 2 2 3 3 2 2 2" xfId="7353" xr:uid="{00000000-0005-0000-0000-0000C2170000}"/>
    <cellStyle name="Normal 5 2 2 3 3 2 2 2 2" xfId="24217" xr:uid="{870C8A1A-D1F8-4075-A5B5-B95B8E62BBB7}"/>
    <cellStyle name="Normal 5 2 2 3 3 2 2 2 3" xfId="15788" xr:uid="{96D20740-60DD-4C18-8CCA-4D88843DA199}"/>
    <cellStyle name="Normal 5 2 2 3 3 2 2 2 4" xfId="32645" xr:uid="{CF8B023B-6C9B-4597-86BC-6B7D15B8A43B}"/>
    <cellStyle name="Normal 5 2 2 3 3 2 2 3" xfId="19999" xr:uid="{C684A994-F9C5-4438-B34A-A49911DCEB8F}"/>
    <cellStyle name="Normal 5 2 2 3 3 2 2 4" xfId="11570" xr:uid="{34C92FB6-B6AB-454A-9772-ED2E1D81E002}"/>
    <cellStyle name="Normal 5 2 2 3 3 2 2 5" xfId="28428" xr:uid="{DD568451-63B4-4DCC-888F-F47A0F1377EF}"/>
    <cellStyle name="Normal 5 2 2 3 3 2 3" xfId="5208" xr:uid="{00000000-0005-0000-0000-0000C3170000}"/>
    <cellStyle name="Normal 5 2 2 3 3 2 3 2" xfId="22072" xr:uid="{436F1BA9-C73B-426C-94DD-863C625D54BA}"/>
    <cellStyle name="Normal 5 2 2 3 3 2 3 3" xfId="13643" xr:uid="{7392157F-08D4-402F-B5E6-51B3F2C8020F}"/>
    <cellStyle name="Normal 5 2 2 3 3 2 3 4" xfId="30500" xr:uid="{2AA1A88A-9936-488B-A06C-BB3E31AB1976}"/>
    <cellStyle name="Normal 5 2 2 3 3 2 4" xfId="17854" xr:uid="{49924F70-A70B-4D4C-BF18-10546A0C6EF9}"/>
    <cellStyle name="Normal 5 2 2 3 3 2 5" xfId="9425" xr:uid="{DE302A01-56AF-4D42-80C1-2CD3B2208064}"/>
    <cellStyle name="Normal 5 2 2 3 3 2 6" xfId="26283" xr:uid="{A00CA7A2-BA63-448C-80BB-D18CF2D7DE56}"/>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2 2 2" xfId="24630" xr:uid="{94C04022-EE4D-40F5-B5C9-3B933AB0DF82}"/>
    <cellStyle name="Normal 5 2 2 3 3 3 2 2 3" xfId="16201" xr:uid="{33F1A1F0-1BA2-43EC-936B-D6A2B5984CB5}"/>
    <cellStyle name="Normal 5 2 2 3 3 3 2 2 4" xfId="33058" xr:uid="{ECDAD870-DF59-48C6-82A2-40993813DBEF}"/>
    <cellStyle name="Normal 5 2 2 3 3 3 2 3" xfId="20412" xr:uid="{B5618CBF-D016-4F4D-9113-8055F7877919}"/>
    <cellStyle name="Normal 5 2 2 3 3 3 2 4" xfId="11983" xr:uid="{A8E413D1-D12B-4BCD-A722-CACC0472A804}"/>
    <cellStyle name="Normal 5 2 2 3 3 3 2 5" xfId="28841" xr:uid="{6234A496-C41B-4808-A792-1B25DA19351B}"/>
    <cellStyle name="Normal 5 2 2 3 3 3 3" xfId="5621" xr:uid="{00000000-0005-0000-0000-0000C7170000}"/>
    <cellStyle name="Normal 5 2 2 3 3 3 3 2" xfId="22485" xr:uid="{39317315-DB37-4832-8A98-BA1BDF689A8D}"/>
    <cellStyle name="Normal 5 2 2 3 3 3 3 3" xfId="14056" xr:uid="{2EFF7EFB-87E2-49E4-9C77-6AECFAA67DFA}"/>
    <cellStyle name="Normal 5 2 2 3 3 3 3 4" xfId="30913" xr:uid="{AE5EFF34-0E9E-4F0C-8062-2742078597BD}"/>
    <cellStyle name="Normal 5 2 2 3 3 3 4" xfId="18267" xr:uid="{59B16C02-459D-4691-BBA2-F34C29159EE2}"/>
    <cellStyle name="Normal 5 2 2 3 3 3 5" xfId="9838" xr:uid="{EECF70FC-97FB-40AE-83E2-02388A2FCD8D}"/>
    <cellStyle name="Normal 5 2 2 3 3 3 6" xfId="26696" xr:uid="{C37202C0-BF25-4522-B41D-53B6756C7325}"/>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2 2 2" xfId="25043" xr:uid="{463EC211-5592-4729-8F2C-FA344F79751F}"/>
    <cellStyle name="Normal 5 2 2 3 3 4 2 2 3" xfId="16614" xr:uid="{008F1822-50CE-4599-89BB-B2940D35E126}"/>
    <cellStyle name="Normal 5 2 2 3 3 4 2 2 4" xfId="33471" xr:uid="{732E3CE2-B9CD-444A-900B-1E5C3B3EBBED}"/>
    <cellStyle name="Normal 5 2 2 3 3 4 2 3" xfId="20825" xr:uid="{A1783E5F-8684-470D-9080-69A43F5FE0A9}"/>
    <cellStyle name="Normal 5 2 2 3 3 4 2 4" xfId="12396" xr:uid="{0779BB13-C166-4501-9BD3-A2356FE35263}"/>
    <cellStyle name="Normal 5 2 2 3 3 4 2 5" xfId="29254" xr:uid="{3F0CA260-6843-4459-92C6-45D8AC3EDEE9}"/>
    <cellStyle name="Normal 5 2 2 3 3 4 3" xfId="6034" xr:uid="{00000000-0005-0000-0000-0000CB170000}"/>
    <cellStyle name="Normal 5 2 2 3 3 4 3 2" xfId="22898" xr:uid="{DC49713E-2D6E-427B-B0E5-6D4577E7D80F}"/>
    <cellStyle name="Normal 5 2 2 3 3 4 3 3" xfId="14469" xr:uid="{6E76783C-5CD1-4CB7-9446-CDF363EB514E}"/>
    <cellStyle name="Normal 5 2 2 3 3 4 3 4" xfId="31326" xr:uid="{AB06AA04-23BF-4DE9-ADD3-0B1ECFB7D8D2}"/>
    <cellStyle name="Normal 5 2 2 3 3 4 4" xfId="18680" xr:uid="{D2EC8E8B-2338-431E-B6E4-29EFD422398A}"/>
    <cellStyle name="Normal 5 2 2 3 3 4 5" xfId="10251" xr:uid="{94958422-C3E4-4343-AA54-5F574A8846A4}"/>
    <cellStyle name="Normal 5 2 2 3 3 4 6" xfId="27109" xr:uid="{DE60505C-3C54-44B7-A049-E369B26BCA51}"/>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2 2 2" xfId="25456" xr:uid="{984B1100-D69E-456B-B113-5EB6A836F7FE}"/>
    <cellStyle name="Normal 5 2 2 3 3 5 2 2 3" xfId="17027" xr:uid="{3D330D03-4DD5-4E36-81E5-C35A3C2CF93B}"/>
    <cellStyle name="Normal 5 2 2 3 3 5 2 2 4" xfId="33884" xr:uid="{DF4D8802-B855-4FAD-8016-293D8DCB6AAB}"/>
    <cellStyle name="Normal 5 2 2 3 3 5 2 3" xfId="21238" xr:uid="{5930D328-7CA8-4A5B-8125-B22E774EAE51}"/>
    <cellStyle name="Normal 5 2 2 3 3 5 2 4" xfId="12809" xr:uid="{EC2A7DE5-77CE-46C2-83FD-64A55036D76B}"/>
    <cellStyle name="Normal 5 2 2 3 3 5 2 5" xfId="29667" xr:uid="{02794A5F-2BE4-49FE-B3AA-B79A4A4A6D40}"/>
    <cellStyle name="Normal 5 2 2 3 3 5 3" xfId="6447" xr:uid="{00000000-0005-0000-0000-0000CF170000}"/>
    <cellStyle name="Normal 5 2 2 3 3 5 3 2" xfId="23311" xr:uid="{EC34E068-43B8-4CD9-BAE9-FE87BA25B13C}"/>
    <cellStyle name="Normal 5 2 2 3 3 5 3 3" xfId="14882" xr:uid="{4BD7FDC4-9883-4DA9-9983-157D00B7A22A}"/>
    <cellStyle name="Normal 5 2 2 3 3 5 3 4" xfId="31739" xr:uid="{C74F3098-C5D8-4038-8561-DDCB00E456F5}"/>
    <cellStyle name="Normal 5 2 2 3 3 5 4" xfId="19093" xr:uid="{8662FDBE-D880-4BA6-9F92-C40E0E643528}"/>
    <cellStyle name="Normal 5 2 2 3 3 5 5" xfId="10664" xr:uid="{DE92CDEB-3A05-4FE6-959E-01932CE8A6A7}"/>
    <cellStyle name="Normal 5 2 2 3 3 5 6" xfId="27522" xr:uid="{7D847651-E19D-4F87-8B41-21D0BC8D2924}"/>
    <cellStyle name="Normal 5 2 2 3 3 6" xfId="2576" xr:uid="{00000000-0005-0000-0000-0000D0170000}"/>
    <cellStyle name="Normal 5 2 2 3 3 6 2" xfId="6860" xr:uid="{00000000-0005-0000-0000-0000D1170000}"/>
    <cellStyle name="Normal 5 2 2 3 3 6 2 2" xfId="23724" xr:uid="{C3BAD8B3-9D63-4430-B372-5FCA858970B2}"/>
    <cellStyle name="Normal 5 2 2 3 3 6 2 3" xfId="15295" xr:uid="{A29DB02A-09EB-4EB8-9D28-F09FFD0DF516}"/>
    <cellStyle name="Normal 5 2 2 3 3 6 2 4" xfId="32152" xr:uid="{8BF1AE92-B91F-4B96-BEFA-F75E296998E0}"/>
    <cellStyle name="Normal 5 2 2 3 3 6 3" xfId="19506" xr:uid="{01720A60-0983-4ABC-8691-81D4E6D5D379}"/>
    <cellStyle name="Normal 5 2 2 3 3 6 4" xfId="11077" xr:uid="{8D8FA599-0DE5-4952-893B-DB534296B520}"/>
    <cellStyle name="Normal 5 2 2 3 3 6 5" xfId="27935" xr:uid="{B3CD5E04-25D2-48BE-91D0-D10F15A8BFC5}"/>
    <cellStyle name="Normal 5 2 2 3 3 7" xfId="4795" xr:uid="{00000000-0005-0000-0000-0000D2170000}"/>
    <cellStyle name="Normal 5 2 2 3 3 7 2" xfId="21659" xr:uid="{D217B0F0-EBFB-4BC3-90DA-BB6E9B25F12E}"/>
    <cellStyle name="Normal 5 2 2 3 3 7 3" xfId="13230" xr:uid="{CD58018B-5DB6-4399-A06F-B1EEF1014BAC}"/>
    <cellStyle name="Normal 5 2 2 3 3 7 4" xfId="30087" xr:uid="{71D08486-DFE2-4049-ABF6-94F73FB62D37}"/>
    <cellStyle name="Normal 5 2 2 3 3 8" xfId="17441" xr:uid="{830E32E4-5822-4819-A39C-BA4E8C028907}"/>
    <cellStyle name="Normal 5 2 2 3 3 9" xfId="9012" xr:uid="{5F5CEA60-4FF5-4B9D-93A5-1293FB4C4504}"/>
    <cellStyle name="Normal 5 2 2 3 4" xfId="892" xr:uid="{00000000-0005-0000-0000-0000D3170000}"/>
    <cellStyle name="Normal 5 2 2 3 4 2" xfId="3127" xr:uid="{00000000-0005-0000-0000-0000D4170000}"/>
    <cellStyle name="Normal 5 2 2 3 4 2 2" xfId="7350" xr:uid="{00000000-0005-0000-0000-0000D5170000}"/>
    <cellStyle name="Normal 5 2 2 3 4 2 2 2" xfId="24214" xr:uid="{CD57C0C6-2D19-4944-BAF6-C81C3D9FE6AC}"/>
    <cellStyle name="Normal 5 2 2 3 4 2 2 3" xfId="15785" xr:uid="{B1F4B0FC-7518-482C-80C4-9B131ACDBEC4}"/>
    <cellStyle name="Normal 5 2 2 3 4 2 2 4" xfId="32642" xr:uid="{30EFE91F-D37D-430C-9737-ED2CE7CF5495}"/>
    <cellStyle name="Normal 5 2 2 3 4 2 3" xfId="19996" xr:uid="{D9246B11-5B7F-4A65-A92A-A17604378B44}"/>
    <cellStyle name="Normal 5 2 2 3 4 2 4" xfId="11567" xr:uid="{F1EEEBCE-BD9F-4DF5-A24A-658096727B61}"/>
    <cellStyle name="Normal 5 2 2 3 4 2 5" xfId="28425" xr:uid="{E499AEF8-2B20-47D7-A289-D05DCC0D99DE}"/>
    <cellStyle name="Normal 5 2 2 3 4 3" xfId="5205" xr:uid="{00000000-0005-0000-0000-0000D6170000}"/>
    <cellStyle name="Normal 5 2 2 3 4 3 2" xfId="22069" xr:uid="{240BE1DA-47BA-4D3A-AC6C-481A581E37E2}"/>
    <cellStyle name="Normal 5 2 2 3 4 3 3" xfId="13640" xr:uid="{296AB446-371B-4489-A0D9-189B3C101382}"/>
    <cellStyle name="Normal 5 2 2 3 4 3 4" xfId="30497" xr:uid="{8057D566-9848-4CBB-9284-F05DA852F7F8}"/>
    <cellStyle name="Normal 5 2 2 3 4 4" xfId="17851" xr:uid="{4B66B042-2A4D-4E54-9BFC-212F0F8BFA0F}"/>
    <cellStyle name="Normal 5 2 2 3 4 5" xfId="9422" xr:uid="{7EC79404-8535-472D-8EE2-4DA522727B38}"/>
    <cellStyle name="Normal 5 2 2 3 4 6" xfId="26280" xr:uid="{E82B118C-1DEB-401A-B775-6BE6EB23303C}"/>
    <cellStyle name="Normal 5 2 2 3 5" xfId="1310" xr:uid="{00000000-0005-0000-0000-0000D7170000}"/>
    <cellStyle name="Normal 5 2 2 3 5 2" xfId="3540" xr:uid="{00000000-0005-0000-0000-0000D8170000}"/>
    <cellStyle name="Normal 5 2 2 3 5 2 2" xfId="7763" xr:uid="{00000000-0005-0000-0000-0000D9170000}"/>
    <cellStyle name="Normal 5 2 2 3 5 2 2 2" xfId="24627" xr:uid="{6E9F74AC-24B4-4F83-9AA2-D22F500E3073}"/>
    <cellStyle name="Normal 5 2 2 3 5 2 2 3" xfId="16198" xr:uid="{3F5CD189-3C26-4E39-A488-DDC82B05C9CC}"/>
    <cellStyle name="Normal 5 2 2 3 5 2 2 4" xfId="33055" xr:uid="{BAFCF5A2-8E87-4566-907F-196EA92E9DEC}"/>
    <cellStyle name="Normal 5 2 2 3 5 2 3" xfId="20409" xr:uid="{F487132A-9BBB-43DC-80B6-E92A8AA7F8EC}"/>
    <cellStyle name="Normal 5 2 2 3 5 2 4" xfId="11980" xr:uid="{EB409041-B5B2-4E35-B3BD-DAA769039003}"/>
    <cellStyle name="Normal 5 2 2 3 5 2 5" xfId="28838" xr:uid="{91B2121D-7132-4776-8728-E93FD521FD01}"/>
    <cellStyle name="Normal 5 2 2 3 5 3" xfId="5618" xr:uid="{00000000-0005-0000-0000-0000DA170000}"/>
    <cellStyle name="Normal 5 2 2 3 5 3 2" xfId="22482" xr:uid="{1C42022F-6A09-432D-83D2-CFB3CB26233E}"/>
    <cellStyle name="Normal 5 2 2 3 5 3 3" xfId="14053" xr:uid="{151FB47C-2665-4C19-B9A2-E2F285B38E98}"/>
    <cellStyle name="Normal 5 2 2 3 5 3 4" xfId="30910" xr:uid="{C7DFFFDA-1316-4F78-9866-8BEEABC7121E}"/>
    <cellStyle name="Normal 5 2 2 3 5 4" xfId="18264" xr:uid="{33B288F2-DE28-4587-B125-57EF95728311}"/>
    <cellStyle name="Normal 5 2 2 3 5 5" xfId="9835" xr:uid="{DAE50802-C2E3-4086-9773-BFC5752B6DA2}"/>
    <cellStyle name="Normal 5 2 2 3 5 6" xfId="26693" xr:uid="{472374EB-3BC8-42CB-B32D-4A288D808004}"/>
    <cellStyle name="Normal 5 2 2 3 6" xfId="1723" xr:uid="{00000000-0005-0000-0000-0000DB170000}"/>
    <cellStyle name="Normal 5 2 2 3 6 2" xfId="3953" xr:uid="{00000000-0005-0000-0000-0000DC170000}"/>
    <cellStyle name="Normal 5 2 2 3 6 2 2" xfId="8176" xr:uid="{00000000-0005-0000-0000-0000DD170000}"/>
    <cellStyle name="Normal 5 2 2 3 6 2 2 2" xfId="25040" xr:uid="{6E6EF5BA-FEEC-42EE-9980-40A02E13F68A}"/>
    <cellStyle name="Normal 5 2 2 3 6 2 2 3" xfId="16611" xr:uid="{707A0F7B-CA52-4FCA-BBA6-7C09E382040E}"/>
    <cellStyle name="Normal 5 2 2 3 6 2 2 4" xfId="33468" xr:uid="{158DBD3E-840F-47AA-B3C7-41B172839211}"/>
    <cellStyle name="Normal 5 2 2 3 6 2 3" xfId="20822" xr:uid="{7DB82F03-E56D-44A8-B680-7D48FF9C6D3A}"/>
    <cellStyle name="Normal 5 2 2 3 6 2 4" xfId="12393" xr:uid="{4DD33864-13FB-4189-A571-645E656EC0F9}"/>
    <cellStyle name="Normal 5 2 2 3 6 2 5" xfId="29251" xr:uid="{C17C632F-60C5-428A-9504-ABCF679F6AB9}"/>
    <cellStyle name="Normal 5 2 2 3 6 3" xfId="6031" xr:uid="{00000000-0005-0000-0000-0000DE170000}"/>
    <cellStyle name="Normal 5 2 2 3 6 3 2" xfId="22895" xr:uid="{17851D46-BE3D-4501-976D-6A8EA7F797BE}"/>
    <cellStyle name="Normal 5 2 2 3 6 3 3" xfId="14466" xr:uid="{7E401712-F74C-4582-B0D9-798416A3DBE9}"/>
    <cellStyle name="Normal 5 2 2 3 6 3 4" xfId="31323" xr:uid="{4F85F6FA-878F-471D-95C6-1756B7AC7A50}"/>
    <cellStyle name="Normal 5 2 2 3 6 4" xfId="18677" xr:uid="{E9B73601-586F-4A41-83B4-3C4CF4F5B1F7}"/>
    <cellStyle name="Normal 5 2 2 3 6 5" xfId="10248" xr:uid="{E0B17FAA-AD4C-4BFB-AA90-5BDFF45421C6}"/>
    <cellStyle name="Normal 5 2 2 3 6 6" xfId="27106" xr:uid="{86796060-A853-42FF-8EB3-315983238BE5}"/>
    <cellStyle name="Normal 5 2 2 3 7" xfId="2137" xr:uid="{00000000-0005-0000-0000-0000DF170000}"/>
    <cellStyle name="Normal 5 2 2 3 7 2" xfId="4366" xr:uid="{00000000-0005-0000-0000-0000E0170000}"/>
    <cellStyle name="Normal 5 2 2 3 7 2 2" xfId="8589" xr:uid="{00000000-0005-0000-0000-0000E1170000}"/>
    <cellStyle name="Normal 5 2 2 3 7 2 2 2" xfId="25453" xr:uid="{EFBBDDB1-A00B-4954-9106-F2AEE3C91FF6}"/>
    <cellStyle name="Normal 5 2 2 3 7 2 2 3" xfId="17024" xr:uid="{3CD6D7EE-CB97-4F2B-A93D-69A49FFCE1B9}"/>
    <cellStyle name="Normal 5 2 2 3 7 2 2 4" xfId="33881" xr:uid="{604B9E31-A70C-45BF-8E74-5867EF832659}"/>
    <cellStyle name="Normal 5 2 2 3 7 2 3" xfId="21235" xr:uid="{61575DAC-4C4F-4CD1-9262-207AD9282EE7}"/>
    <cellStyle name="Normal 5 2 2 3 7 2 4" xfId="12806" xr:uid="{1441C908-3416-4D33-A25C-BCBFCBA52114}"/>
    <cellStyle name="Normal 5 2 2 3 7 2 5" xfId="29664" xr:uid="{0B309B3A-A9CC-46F4-B2AB-C4C2803DA692}"/>
    <cellStyle name="Normal 5 2 2 3 7 3" xfId="6444" xr:uid="{00000000-0005-0000-0000-0000E2170000}"/>
    <cellStyle name="Normal 5 2 2 3 7 3 2" xfId="23308" xr:uid="{3A1FA367-C317-4035-B7B8-425DF048D799}"/>
    <cellStyle name="Normal 5 2 2 3 7 3 3" xfId="14879" xr:uid="{792E032F-87AA-48C3-918B-80595A6B5618}"/>
    <cellStyle name="Normal 5 2 2 3 7 3 4" xfId="31736" xr:uid="{B1407198-1E9D-4748-9F52-8EC11B0551E0}"/>
    <cellStyle name="Normal 5 2 2 3 7 4" xfId="19090" xr:uid="{7347C0BB-3723-4FB2-ACD2-2C56ABB21CFF}"/>
    <cellStyle name="Normal 5 2 2 3 7 5" xfId="10661" xr:uid="{3A0605D3-38CD-41AD-B7B8-C7155706C0B0}"/>
    <cellStyle name="Normal 5 2 2 3 7 6" xfId="27519" xr:uid="{3B042E50-8001-4EAC-AB37-6073A49DA424}"/>
    <cellStyle name="Normal 5 2 2 3 8" xfId="2573" xr:uid="{00000000-0005-0000-0000-0000E3170000}"/>
    <cellStyle name="Normal 5 2 2 3 8 2" xfId="6857" xr:uid="{00000000-0005-0000-0000-0000E4170000}"/>
    <cellStyle name="Normal 5 2 2 3 8 2 2" xfId="23721" xr:uid="{E2F1E6AC-F85C-48CD-BD88-4E34BF3B2068}"/>
    <cellStyle name="Normal 5 2 2 3 8 2 3" xfId="15292" xr:uid="{271082FC-0264-47B5-B459-A7FA0A927111}"/>
    <cellStyle name="Normal 5 2 2 3 8 2 4" xfId="32149" xr:uid="{F167B18F-40F5-4D55-AE50-2C22B1004F67}"/>
    <cellStyle name="Normal 5 2 2 3 8 3" xfId="19503" xr:uid="{6329F576-F2CA-4AB8-A27B-3FF94E9807DD}"/>
    <cellStyle name="Normal 5 2 2 3 8 4" xfId="11074" xr:uid="{3D1EB181-7C04-4218-97E2-B4863B8F239C}"/>
    <cellStyle name="Normal 5 2 2 3 8 5" xfId="27932" xr:uid="{E24D97E6-42CE-40E0-8F96-36536189E6BE}"/>
    <cellStyle name="Normal 5 2 2 3 9" xfId="4792" xr:uid="{00000000-0005-0000-0000-0000E5170000}"/>
    <cellStyle name="Normal 5 2 2 3 9 2" xfId="21656" xr:uid="{E56343F4-D819-4335-9C96-3969854F106D}"/>
    <cellStyle name="Normal 5 2 2 3 9 3" xfId="13227" xr:uid="{446B3D75-D680-42C5-9D81-B284CD2D8612}"/>
    <cellStyle name="Normal 5 2 2 3 9 4" xfId="30084" xr:uid="{5E7B15B2-D267-4498-BB6E-4C1CDB57CD1F}"/>
    <cellStyle name="Normal 5 2 2 4" xfId="421" xr:uid="{00000000-0005-0000-0000-0000E6170000}"/>
    <cellStyle name="Normal 5 2 2 4 10" xfId="9013" xr:uid="{3750B8C9-349F-492C-AE6C-6C14A71A4EF3}"/>
    <cellStyle name="Normal 5 2 2 4 11" xfId="25871" xr:uid="{DC21E943-0E34-4103-BB01-4B2C6454DE6D}"/>
    <cellStyle name="Normal 5 2 2 4 2" xfId="422" xr:uid="{00000000-0005-0000-0000-0000E7170000}"/>
    <cellStyle name="Normal 5 2 2 4 2 10" xfId="25872" xr:uid="{BFCF4CD5-0217-4A1A-98AF-B8AED98D1C92}"/>
    <cellStyle name="Normal 5 2 2 4 2 2" xfId="897" xr:uid="{00000000-0005-0000-0000-0000E8170000}"/>
    <cellStyle name="Normal 5 2 2 4 2 2 2" xfId="3132" xr:uid="{00000000-0005-0000-0000-0000E9170000}"/>
    <cellStyle name="Normal 5 2 2 4 2 2 2 2" xfId="7355" xr:uid="{00000000-0005-0000-0000-0000EA170000}"/>
    <cellStyle name="Normal 5 2 2 4 2 2 2 2 2" xfId="24219" xr:uid="{295AFB7A-152E-45F1-9C38-7CC0E176F81C}"/>
    <cellStyle name="Normal 5 2 2 4 2 2 2 2 3" xfId="15790" xr:uid="{E38A1952-5591-4C62-866C-264CA329EB71}"/>
    <cellStyle name="Normal 5 2 2 4 2 2 2 2 4" xfId="32647" xr:uid="{56F9527D-6D5F-4915-A8FE-B66FC4D15CB9}"/>
    <cellStyle name="Normal 5 2 2 4 2 2 2 3" xfId="20001" xr:uid="{81B0EB33-2C77-4A34-9B7D-244F775AFB02}"/>
    <cellStyle name="Normal 5 2 2 4 2 2 2 4" xfId="11572" xr:uid="{9AAA551E-85B2-4563-8402-F18E316AE464}"/>
    <cellStyle name="Normal 5 2 2 4 2 2 2 5" xfId="28430" xr:uid="{4A34B6EE-B2A9-4471-A7CC-B5CFA4DD5175}"/>
    <cellStyle name="Normal 5 2 2 4 2 2 3" xfId="5210" xr:uid="{00000000-0005-0000-0000-0000EB170000}"/>
    <cellStyle name="Normal 5 2 2 4 2 2 3 2" xfId="22074" xr:uid="{D4D4CB98-F789-4C46-85A4-B54805D65D44}"/>
    <cellStyle name="Normal 5 2 2 4 2 2 3 3" xfId="13645" xr:uid="{C2723457-1C3E-4BDD-997F-CC4AA0198E2F}"/>
    <cellStyle name="Normal 5 2 2 4 2 2 3 4" xfId="30502" xr:uid="{F9292616-9B36-47C8-8D07-EBFB6E3B6999}"/>
    <cellStyle name="Normal 5 2 2 4 2 2 4" xfId="17856" xr:uid="{56B8EC50-DB86-45F9-ABBB-81904BE4DF4E}"/>
    <cellStyle name="Normal 5 2 2 4 2 2 5" xfId="9427" xr:uid="{8B4D2B31-6E6A-4BEB-B4EA-058A89C365E1}"/>
    <cellStyle name="Normal 5 2 2 4 2 2 6" xfId="26285" xr:uid="{2B9A32BC-8A58-4DD2-9EB9-66A16AE2DC6B}"/>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2 2 2" xfId="24632" xr:uid="{F5413C76-DDA2-451F-97AF-8FD99CD21369}"/>
    <cellStyle name="Normal 5 2 2 4 2 3 2 2 3" xfId="16203" xr:uid="{6F08F1B1-632B-4EE0-8A9D-4B2DEFA8E4AB}"/>
    <cellStyle name="Normal 5 2 2 4 2 3 2 2 4" xfId="33060" xr:uid="{10B33801-FB69-4856-811B-33C14BD189F0}"/>
    <cellStyle name="Normal 5 2 2 4 2 3 2 3" xfId="20414" xr:uid="{9365416E-D5ED-42A5-8318-E6B5E07D2C3D}"/>
    <cellStyle name="Normal 5 2 2 4 2 3 2 4" xfId="11985" xr:uid="{A71564FF-F6C8-4EA4-8FBB-3F0E555D8712}"/>
    <cellStyle name="Normal 5 2 2 4 2 3 2 5" xfId="28843" xr:uid="{E6782870-33AD-4F79-967C-BAC4ED1D2D04}"/>
    <cellStyle name="Normal 5 2 2 4 2 3 3" xfId="5623" xr:uid="{00000000-0005-0000-0000-0000EF170000}"/>
    <cellStyle name="Normal 5 2 2 4 2 3 3 2" xfId="22487" xr:uid="{68E00195-377B-4E11-94F2-5EB282CC6334}"/>
    <cellStyle name="Normal 5 2 2 4 2 3 3 3" xfId="14058" xr:uid="{CB6A8061-4C2D-4DDE-9C44-3E6DE106E3F2}"/>
    <cellStyle name="Normal 5 2 2 4 2 3 3 4" xfId="30915" xr:uid="{921A286A-4F2C-4E96-8119-797617921B53}"/>
    <cellStyle name="Normal 5 2 2 4 2 3 4" xfId="18269" xr:uid="{40620FF8-0A8F-493C-8E83-7D09C9F2BBDF}"/>
    <cellStyle name="Normal 5 2 2 4 2 3 5" xfId="9840" xr:uid="{F207AA46-F7C0-43B6-83A4-EE7D0DAB4F92}"/>
    <cellStyle name="Normal 5 2 2 4 2 3 6" xfId="26698" xr:uid="{ADF651E2-00C8-4B16-AECC-5011C849D402}"/>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2 2 2" xfId="25045" xr:uid="{C117D551-BA89-4D55-BFA5-E5818F92249F}"/>
    <cellStyle name="Normal 5 2 2 4 2 4 2 2 3" xfId="16616" xr:uid="{EB38B709-0330-4920-839A-9B9444CFC689}"/>
    <cellStyle name="Normal 5 2 2 4 2 4 2 2 4" xfId="33473" xr:uid="{5DFE92B2-151A-4622-A2C0-6A6722E42556}"/>
    <cellStyle name="Normal 5 2 2 4 2 4 2 3" xfId="20827" xr:uid="{6C9C558B-CD07-41C9-BF4B-DF25A06E6AE6}"/>
    <cellStyle name="Normal 5 2 2 4 2 4 2 4" xfId="12398" xr:uid="{8AF6C638-532B-4C07-B8FA-977B183CB577}"/>
    <cellStyle name="Normal 5 2 2 4 2 4 2 5" xfId="29256" xr:uid="{E3BC7EE0-B35B-4704-8175-864F1623E533}"/>
    <cellStyle name="Normal 5 2 2 4 2 4 3" xfId="6036" xr:uid="{00000000-0005-0000-0000-0000F3170000}"/>
    <cellStyle name="Normal 5 2 2 4 2 4 3 2" xfId="22900" xr:uid="{56AE1F8A-88EA-4329-A669-C4BF0CFFB60E}"/>
    <cellStyle name="Normal 5 2 2 4 2 4 3 3" xfId="14471" xr:uid="{457CE653-E29D-46E3-BF81-7C8FE7EFAA82}"/>
    <cellStyle name="Normal 5 2 2 4 2 4 3 4" xfId="31328" xr:uid="{147495B8-0C17-46BC-95B9-3D9A81DFCFAD}"/>
    <cellStyle name="Normal 5 2 2 4 2 4 4" xfId="18682" xr:uid="{9B6980A0-8BEE-442B-820F-021A7BD39771}"/>
    <cellStyle name="Normal 5 2 2 4 2 4 5" xfId="10253" xr:uid="{551D28E2-4ABA-41D8-BCBD-4C1892587C70}"/>
    <cellStyle name="Normal 5 2 2 4 2 4 6" xfId="27111" xr:uid="{B4F0E380-F6C8-4180-B44F-68BDDD206AF7}"/>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2 2 2" xfId="25458" xr:uid="{83A17419-0CCA-4336-A63A-060693C0F006}"/>
    <cellStyle name="Normal 5 2 2 4 2 5 2 2 3" xfId="17029" xr:uid="{39D2B193-E596-4CAC-A78C-0B63268E48B8}"/>
    <cellStyle name="Normal 5 2 2 4 2 5 2 2 4" xfId="33886" xr:uid="{1BFFBCB4-BB44-4776-90E1-0068655C2C8B}"/>
    <cellStyle name="Normal 5 2 2 4 2 5 2 3" xfId="21240" xr:uid="{CFF55A6B-FD58-450E-A535-8150F44271F8}"/>
    <cellStyle name="Normal 5 2 2 4 2 5 2 4" xfId="12811" xr:uid="{D9DDE792-9A77-4400-A5FE-7829D235840F}"/>
    <cellStyle name="Normal 5 2 2 4 2 5 2 5" xfId="29669" xr:uid="{E1947E31-7FB1-4A84-A4AB-A058335BAE05}"/>
    <cellStyle name="Normal 5 2 2 4 2 5 3" xfId="6449" xr:uid="{00000000-0005-0000-0000-0000F7170000}"/>
    <cellStyle name="Normal 5 2 2 4 2 5 3 2" xfId="23313" xr:uid="{C6BC0972-17C5-4E39-BF8A-27DDD380F53C}"/>
    <cellStyle name="Normal 5 2 2 4 2 5 3 3" xfId="14884" xr:uid="{39F86A91-98E7-4B77-9070-A1B874BDFBA9}"/>
    <cellStyle name="Normal 5 2 2 4 2 5 3 4" xfId="31741" xr:uid="{8200B00E-70B8-4744-B242-00FC81BEB677}"/>
    <cellStyle name="Normal 5 2 2 4 2 5 4" xfId="19095" xr:uid="{9C7AE98B-8205-46BD-ADBA-8822102ED887}"/>
    <cellStyle name="Normal 5 2 2 4 2 5 5" xfId="10666" xr:uid="{9A0380AC-9D47-4462-ACE7-5D05BE0FB76D}"/>
    <cellStyle name="Normal 5 2 2 4 2 5 6" xfId="27524" xr:uid="{C2084332-446E-45CE-AD23-90443F32B23F}"/>
    <cellStyle name="Normal 5 2 2 4 2 6" xfId="2578" xr:uid="{00000000-0005-0000-0000-0000F8170000}"/>
    <cellStyle name="Normal 5 2 2 4 2 6 2" xfId="6862" xr:uid="{00000000-0005-0000-0000-0000F9170000}"/>
    <cellStyle name="Normal 5 2 2 4 2 6 2 2" xfId="23726" xr:uid="{8129AB15-CD84-4E49-8A95-20F647ACB7E5}"/>
    <cellStyle name="Normal 5 2 2 4 2 6 2 3" xfId="15297" xr:uid="{1009C9E5-E4B6-4A17-A007-F7434C0402F1}"/>
    <cellStyle name="Normal 5 2 2 4 2 6 2 4" xfId="32154" xr:uid="{4A3D3277-5E41-4DB3-9678-8B68E44C2DC2}"/>
    <cellStyle name="Normal 5 2 2 4 2 6 3" xfId="19508" xr:uid="{2FF86B09-6287-4987-A4E6-CB002414A6C4}"/>
    <cellStyle name="Normal 5 2 2 4 2 6 4" xfId="11079" xr:uid="{9D6C85AF-C903-4509-9EB8-0235593635B3}"/>
    <cellStyle name="Normal 5 2 2 4 2 6 5" xfId="27937" xr:uid="{56467BC8-BD29-492E-ADA3-CDA0F69C41F9}"/>
    <cellStyle name="Normal 5 2 2 4 2 7" xfId="4797" xr:uid="{00000000-0005-0000-0000-0000FA170000}"/>
    <cellStyle name="Normal 5 2 2 4 2 7 2" xfId="21661" xr:uid="{64EC9FB5-57BC-46FF-84E1-7E799D96DA67}"/>
    <cellStyle name="Normal 5 2 2 4 2 7 3" xfId="13232" xr:uid="{7B218BAF-421A-42F3-A3CB-534A7CBC8AAE}"/>
    <cellStyle name="Normal 5 2 2 4 2 7 4" xfId="30089" xr:uid="{5782EE91-71A4-44E3-A610-358D45EA3345}"/>
    <cellStyle name="Normal 5 2 2 4 2 8" xfId="17443" xr:uid="{EC66A991-271D-4B02-B7C3-1263A98DD897}"/>
    <cellStyle name="Normal 5 2 2 4 2 9" xfId="9014" xr:uid="{3D019404-11FC-43CC-937C-9B3482BC1016}"/>
    <cellStyle name="Normal 5 2 2 4 3" xfId="896" xr:uid="{00000000-0005-0000-0000-0000FB170000}"/>
    <cellStyle name="Normal 5 2 2 4 3 2" xfId="3131" xr:uid="{00000000-0005-0000-0000-0000FC170000}"/>
    <cellStyle name="Normal 5 2 2 4 3 2 2" xfId="7354" xr:uid="{00000000-0005-0000-0000-0000FD170000}"/>
    <cellStyle name="Normal 5 2 2 4 3 2 2 2" xfId="24218" xr:uid="{C84843FC-CC43-4B69-8FC7-F30CE8AFEAE8}"/>
    <cellStyle name="Normal 5 2 2 4 3 2 2 3" xfId="15789" xr:uid="{BC628AC9-B5C1-4798-B025-C94162CF4D8F}"/>
    <cellStyle name="Normal 5 2 2 4 3 2 2 4" xfId="32646" xr:uid="{FB27DC8A-4F84-4DB2-A3F3-6F80D6085F92}"/>
    <cellStyle name="Normal 5 2 2 4 3 2 3" xfId="20000" xr:uid="{E74F44DC-6A38-4DEB-A3ED-529C0FC0EFA0}"/>
    <cellStyle name="Normal 5 2 2 4 3 2 4" xfId="11571" xr:uid="{CAB4E37B-B597-4987-AD9F-C385D337BE8A}"/>
    <cellStyle name="Normal 5 2 2 4 3 2 5" xfId="28429" xr:uid="{FE8ACDF6-6C3C-4FED-892B-DDC67E6F8AD0}"/>
    <cellStyle name="Normal 5 2 2 4 3 3" xfId="5209" xr:uid="{00000000-0005-0000-0000-0000FE170000}"/>
    <cellStyle name="Normal 5 2 2 4 3 3 2" xfId="22073" xr:uid="{75C0158B-38EF-4215-92B3-28538BBB9CC3}"/>
    <cellStyle name="Normal 5 2 2 4 3 3 3" xfId="13644" xr:uid="{B6725E32-9FC3-4615-A358-DF14CC701B1F}"/>
    <cellStyle name="Normal 5 2 2 4 3 3 4" xfId="30501" xr:uid="{68A44B18-8860-4C47-9748-EE2D6133B875}"/>
    <cellStyle name="Normal 5 2 2 4 3 4" xfId="17855" xr:uid="{872C7F50-0FBD-4125-BCE8-D0F0AF831356}"/>
    <cellStyle name="Normal 5 2 2 4 3 5" xfId="9426" xr:uid="{044352F9-BAD5-4A16-BAE2-D808CDDC03A1}"/>
    <cellStyle name="Normal 5 2 2 4 3 6" xfId="26284" xr:uid="{03A219F5-6B9C-445C-941A-6A7418E349AC}"/>
    <cellStyle name="Normal 5 2 2 4 4" xfId="1314" xr:uid="{00000000-0005-0000-0000-0000FF170000}"/>
    <cellStyle name="Normal 5 2 2 4 4 2" xfId="3544" xr:uid="{00000000-0005-0000-0000-000000180000}"/>
    <cellStyle name="Normal 5 2 2 4 4 2 2" xfId="7767" xr:uid="{00000000-0005-0000-0000-000001180000}"/>
    <cellStyle name="Normal 5 2 2 4 4 2 2 2" xfId="24631" xr:uid="{185E0CCC-4DE7-4FB1-8B2D-A9E3D630F009}"/>
    <cellStyle name="Normal 5 2 2 4 4 2 2 3" xfId="16202" xr:uid="{2E78EF90-7C5F-424D-9247-8591C6ED34A4}"/>
    <cellStyle name="Normal 5 2 2 4 4 2 2 4" xfId="33059" xr:uid="{9803211C-E2AD-40DD-AE93-E329DB030905}"/>
    <cellStyle name="Normal 5 2 2 4 4 2 3" xfId="20413" xr:uid="{20334B97-1639-4143-A001-AC223F79B02B}"/>
    <cellStyle name="Normal 5 2 2 4 4 2 4" xfId="11984" xr:uid="{DB3500F9-8382-4D0B-970E-663AF3680AE5}"/>
    <cellStyle name="Normal 5 2 2 4 4 2 5" xfId="28842" xr:uid="{EE0D181E-90EB-466B-908D-0F256FD9C79E}"/>
    <cellStyle name="Normal 5 2 2 4 4 3" xfId="5622" xr:uid="{00000000-0005-0000-0000-000002180000}"/>
    <cellStyle name="Normal 5 2 2 4 4 3 2" xfId="22486" xr:uid="{2BDC182F-5130-45B5-B9CD-79219EF90E28}"/>
    <cellStyle name="Normal 5 2 2 4 4 3 3" xfId="14057" xr:uid="{E8D7D160-F17A-4673-83F6-1D2D438FC122}"/>
    <cellStyle name="Normal 5 2 2 4 4 3 4" xfId="30914" xr:uid="{795255BD-808C-4992-AD05-3368CFA7A558}"/>
    <cellStyle name="Normal 5 2 2 4 4 4" xfId="18268" xr:uid="{7125997D-C2CF-4C03-8553-F2A9863BD41C}"/>
    <cellStyle name="Normal 5 2 2 4 4 5" xfId="9839" xr:uid="{3600FB81-CF19-4217-920F-E1714681EA2B}"/>
    <cellStyle name="Normal 5 2 2 4 4 6" xfId="26697" xr:uid="{2272D939-39AF-4964-86F1-C6A51C017D58}"/>
    <cellStyle name="Normal 5 2 2 4 5" xfId="1727" xr:uid="{00000000-0005-0000-0000-000003180000}"/>
    <cellStyle name="Normal 5 2 2 4 5 2" xfId="3957" xr:uid="{00000000-0005-0000-0000-000004180000}"/>
    <cellStyle name="Normal 5 2 2 4 5 2 2" xfId="8180" xr:uid="{00000000-0005-0000-0000-000005180000}"/>
    <cellStyle name="Normal 5 2 2 4 5 2 2 2" xfId="25044" xr:uid="{BF54B4C5-694D-40CF-B59C-3BEAE43AAACC}"/>
    <cellStyle name="Normal 5 2 2 4 5 2 2 3" xfId="16615" xr:uid="{B64363A5-FEAB-40BB-AE77-89ADF1969152}"/>
    <cellStyle name="Normal 5 2 2 4 5 2 2 4" xfId="33472" xr:uid="{9DA78861-70D3-4BE5-81CE-5BABAFB00341}"/>
    <cellStyle name="Normal 5 2 2 4 5 2 3" xfId="20826" xr:uid="{54BB5C52-E481-44D0-99C4-40E91BA5AD32}"/>
    <cellStyle name="Normal 5 2 2 4 5 2 4" xfId="12397" xr:uid="{A7C4FEE2-C047-4828-A933-F1F728B88F63}"/>
    <cellStyle name="Normal 5 2 2 4 5 2 5" xfId="29255" xr:uid="{DAE2DEEF-F6FE-47D4-82AD-7E8F41226CAC}"/>
    <cellStyle name="Normal 5 2 2 4 5 3" xfId="6035" xr:uid="{00000000-0005-0000-0000-000006180000}"/>
    <cellStyle name="Normal 5 2 2 4 5 3 2" xfId="22899" xr:uid="{EFA12DF2-7AE0-4453-98A0-76726BA5D475}"/>
    <cellStyle name="Normal 5 2 2 4 5 3 3" xfId="14470" xr:uid="{6D4672B1-AAC4-4510-A07B-0E7110AEA193}"/>
    <cellStyle name="Normal 5 2 2 4 5 3 4" xfId="31327" xr:uid="{0308526C-19C3-4D14-9AD2-3715D7057242}"/>
    <cellStyle name="Normal 5 2 2 4 5 4" xfId="18681" xr:uid="{45196F71-1DCD-4388-8034-13C44558F682}"/>
    <cellStyle name="Normal 5 2 2 4 5 5" xfId="10252" xr:uid="{09400341-5C24-4A4F-81AA-10E92EDDAD67}"/>
    <cellStyle name="Normal 5 2 2 4 5 6" xfId="27110" xr:uid="{1CC1FA17-AAE2-420B-907C-582CD712960C}"/>
    <cellStyle name="Normal 5 2 2 4 6" xfId="2141" xr:uid="{00000000-0005-0000-0000-000007180000}"/>
    <cellStyle name="Normal 5 2 2 4 6 2" xfId="4370" xr:uid="{00000000-0005-0000-0000-000008180000}"/>
    <cellStyle name="Normal 5 2 2 4 6 2 2" xfId="8593" xr:uid="{00000000-0005-0000-0000-000009180000}"/>
    <cellStyle name="Normal 5 2 2 4 6 2 2 2" xfId="25457" xr:uid="{00585DE0-6DFA-41AA-97CA-D04FC5F6F5CB}"/>
    <cellStyle name="Normal 5 2 2 4 6 2 2 3" xfId="17028" xr:uid="{407157AF-4329-4062-857D-C4F58541EE04}"/>
    <cellStyle name="Normal 5 2 2 4 6 2 2 4" xfId="33885" xr:uid="{3B06ADE8-371A-4B35-B7AF-E5F566963B90}"/>
    <cellStyle name="Normal 5 2 2 4 6 2 3" xfId="21239" xr:uid="{A0050F9C-B670-42CB-A1BA-C60064D0EF6F}"/>
    <cellStyle name="Normal 5 2 2 4 6 2 4" xfId="12810" xr:uid="{83DF0C3B-60BF-4E7B-AF0D-42D79146FC35}"/>
    <cellStyle name="Normal 5 2 2 4 6 2 5" xfId="29668" xr:uid="{7A2D6F66-A93B-4E59-8E9D-AA31DB26CB24}"/>
    <cellStyle name="Normal 5 2 2 4 6 3" xfId="6448" xr:uid="{00000000-0005-0000-0000-00000A180000}"/>
    <cellStyle name="Normal 5 2 2 4 6 3 2" xfId="23312" xr:uid="{6E72591E-71B3-4F38-9861-8D81F584F03E}"/>
    <cellStyle name="Normal 5 2 2 4 6 3 3" xfId="14883" xr:uid="{468C24EF-FE49-4FF7-8293-6414B6240E72}"/>
    <cellStyle name="Normal 5 2 2 4 6 3 4" xfId="31740" xr:uid="{E20AC1B1-831E-4842-8F22-B805CB20DAE8}"/>
    <cellStyle name="Normal 5 2 2 4 6 4" xfId="19094" xr:uid="{FDBBE32D-F6C9-4BB2-BE5E-4AD2D623D0EF}"/>
    <cellStyle name="Normal 5 2 2 4 6 5" xfId="10665" xr:uid="{6F0801A6-2975-45D0-8920-BBEAD8B7AAC9}"/>
    <cellStyle name="Normal 5 2 2 4 6 6" xfId="27523" xr:uid="{C381F752-4CFD-46FE-BEF7-BD6CD0D9D6A0}"/>
    <cellStyle name="Normal 5 2 2 4 7" xfId="2577" xr:uid="{00000000-0005-0000-0000-00000B180000}"/>
    <cellStyle name="Normal 5 2 2 4 7 2" xfId="6861" xr:uid="{00000000-0005-0000-0000-00000C180000}"/>
    <cellStyle name="Normal 5 2 2 4 7 2 2" xfId="23725" xr:uid="{82AB9729-CA43-417C-B47A-6B51F46FD244}"/>
    <cellStyle name="Normal 5 2 2 4 7 2 3" xfId="15296" xr:uid="{E66B83D8-4D36-4618-AB84-1DECF20E1ACC}"/>
    <cellStyle name="Normal 5 2 2 4 7 2 4" xfId="32153" xr:uid="{3DA9F991-46B4-4CAD-8A16-58D6EF75A78B}"/>
    <cellStyle name="Normal 5 2 2 4 7 3" xfId="19507" xr:uid="{7D541E74-0693-4634-A700-0FD35CC44A7D}"/>
    <cellStyle name="Normal 5 2 2 4 7 4" xfId="11078" xr:uid="{17CC14C0-A7F1-485F-81D8-59DEB484C976}"/>
    <cellStyle name="Normal 5 2 2 4 7 5" xfId="27936" xr:uid="{7AA32EBB-A1DA-4910-A6DF-BF22574E3C8E}"/>
    <cellStyle name="Normal 5 2 2 4 8" xfId="4796" xr:uid="{00000000-0005-0000-0000-00000D180000}"/>
    <cellStyle name="Normal 5 2 2 4 8 2" xfId="21660" xr:uid="{8253FB3A-51E9-422D-B17F-72DBF909A61A}"/>
    <cellStyle name="Normal 5 2 2 4 8 3" xfId="13231" xr:uid="{81DF2672-73C7-4FF8-85F8-91ABA0622D5B}"/>
    <cellStyle name="Normal 5 2 2 4 8 4" xfId="30088" xr:uid="{17C77C3C-754D-436D-832D-E66DAE853D9F}"/>
    <cellStyle name="Normal 5 2 2 4 9" xfId="17442" xr:uid="{2BF6138B-1EF8-415A-AEEF-42CCA78977C5}"/>
    <cellStyle name="Normal 5 2 2 5" xfId="423" xr:uid="{00000000-0005-0000-0000-00000E180000}"/>
    <cellStyle name="Normal 5 2 2 5 10" xfId="25873" xr:uid="{C7723A1B-8063-4FBA-AD79-5731509BFA00}"/>
    <cellStyle name="Normal 5 2 2 5 2" xfId="898" xr:uid="{00000000-0005-0000-0000-00000F180000}"/>
    <cellStyle name="Normal 5 2 2 5 2 2" xfId="3133" xr:uid="{00000000-0005-0000-0000-000010180000}"/>
    <cellStyle name="Normal 5 2 2 5 2 2 2" xfId="7356" xr:uid="{00000000-0005-0000-0000-000011180000}"/>
    <cellStyle name="Normal 5 2 2 5 2 2 2 2" xfId="24220" xr:uid="{68C26A71-EFAD-4FED-898C-15CFFBA74824}"/>
    <cellStyle name="Normal 5 2 2 5 2 2 2 3" xfId="15791" xr:uid="{6632F112-02B6-4A15-B49D-6E7EAE629260}"/>
    <cellStyle name="Normal 5 2 2 5 2 2 2 4" xfId="32648" xr:uid="{3CB79544-D66F-4843-8725-51E13DE9FE09}"/>
    <cellStyle name="Normal 5 2 2 5 2 2 3" xfId="20002" xr:uid="{BAF9346A-4C12-4BB6-8C98-93B59193EEB4}"/>
    <cellStyle name="Normal 5 2 2 5 2 2 4" xfId="11573" xr:uid="{D34877CD-2D97-433B-B5B3-3523E244DB16}"/>
    <cellStyle name="Normal 5 2 2 5 2 2 5" xfId="28431" xr:uid="{52D83117-455C-490C-96A4-96E1C419DF5D}"/>
    <cellStyle name="Normal 5 2 2 5 2 3" xfId="5211" xr:uid="{00000000-0005-0000-0000-000012180000}"/>
    <cellStyle name="Normal 5 2 2 5 2 3 2" xfId="22075" xr:uid="{D7500615-E8E2-4927-B5BD-07C5CADEC1F0}"/>
    <cellStyle name="Normal 5 2 2 5 2 3 3" xfId="13646" xr:uid="{CE4A4E2E-AEFC-40C3-BE9B-B332BEE7FFB7}"/>
    <cellStyle name="Normal 5 2 2 5 2 3 4" xfId="30503" xr:uid="{023A198A-D74A-40A2-86A9-D3E64337E21F}"/>
    <cellStyle name="Normal 5 2 2 5 2 4" xfId="17857" xr:uid="{8BDE1604-1301-4834-B629-67A8B8745513}"/>
    <cellStyle name="Normal 5 2 2 5 2 5" xfId="9428" xr:uid="{1D672E94-9A97-4A01-BF40-EC1C3FCA72E4}"/>
    <cellStyle name="Normal 5 2 2 5 2 6" xfId="26286" xr:uid="{05AB88F1-A33A-4023-AAD7-0AEAD32FC246}"/>
    <cellStyle name="Normal 5 2 2 5 3" xfId="1316" xr:uid="{00000000-0005-0000-0000-000013180000}"/>
    <cellStyle name="Normal 5 2 2 5 3 2" xfId="3546" xr:uid="{00000000-0005-0000-0000-000014180000}"/>
    <cellStyle name="Normal 5 2 2 5 3 2 2" xfId="7769" xr:uid="{00000000-0005-0000-0000-000015180000}"/>
    <cellStyle name="Normal 5 2 2 5 3 2 2 2" xfId="24633" xr:uid="{0AAA88A0-6691-40F1-A0ED-2F34C400DB99}"/>
    <cellStyle name="Normal 5 2 2 5 3 2 2 3" xfId="16204" xr:uid="{93C7D0C4-A7F6-4DC6-A33C-283866C312FC}"/>
    <cellStyle name="Normal 5 2 2 5 3 2 2 4" xfId="33061" xr:uid="{1D8D9E84-EAC3-45F5-B626-D421F318C6A8}"/>
    <cellStyle name="Normal 5 2 2 5 3 2 3" xfId="20415" xr:uid="{4D39C79E-A102-4A9A-B02F-17A792A6E4C8}"/>
    <cellStyle name="Normal 5 2 2 5 3 2 4" xfId="11986" xr:uid="{D867D772-4F04-4299-944F-986166AC0A75}"/>
    <cellStyle name="Normal 5 2 2 5 3 2 5" xfId="28844" xr:uid="{0A98AA11-FEB3-4E88-9C05-5F14FCE11313}"/>
    <cellStyle name="Normal 5 2 2 5 3 3" xfId="5624" xr:uid="{00000000-0005-0000-0000-000016180000}"/>
    <cellStyle name="Normal 5 2 2 5 3 3 2" xfId="22488" xr:uid="{58C4E27A-603D-4B23-9A30-D86636E80D0E}"/>
    <cellStyle name="Normal 5 2 2 5 3 3 3" xfId="14059" xr:uid="{4440BDDC-CAD6-4324-A436-617930E441AE}"/>
    <cellStyle name="Normal 5 2 2 5 3 3 4" xfId="30916" xr:uid="{786BAD55-A05E-41F6-AE8D-E849F763E494}"/>
    <cellStyle name="Normal 5 2 2 5 3 4" xfId="18270" xr:uid="{A8FE719C-F5B3-4473-AE70-09D63FB6AD4E}"/>
    <cellStyle name="Normal 5 2 2 5 3 5" xfId="9841" xr:uid="{1F397C65-1D28-4845-A1FB-5DA060C964C4}"/>
    <cellStyle name="Normal 5 2 2 5 3 6" xfId="26699" xr:uid="{9E202A0F-568A-475B-8731-1CBFDED92281}"/>
    <cellStyle name="Normal 5 2 2 5 4" xfId="1729" xr:uid="{00000000-0005-0000-0000-000017180000}"/>
    <cellStyle name="Normal 5 2 2 5 4 2" xfId="3959" xr:uid="{00000000-0005-0000-0000-000018180000}"/>
    <cellStyle name="Normal 5 2 2 5 4 2 2" xfId="8182" xr:uid="{00000000-0005-0000-0000-000019180000}"/>
    <cellStyle name="Normal 5 2 2 5 4 2 2 2" xfId="25046" xr:uid="{5CA7FB5A-68EF-41DE-9D99-7ED28BE0F38F}"/>
    <cellStyle name="Normal 5 2 2 5 4 2 2 3" xfId="16617" xr:uid="{0FBFEFC2-E49F-40D6-8CF5-C58064B4BC15}"/>
    <cellStyle name="Normal 5 2 2 5 4 2 2 4" xfId="33474" xr:uid="{711A20D8-3322-47D3-A5EC-D8232CDAEDD0}"/>
    <cellStyle name="Normal 5 2 2 5 4 2 3" xfId="20828" xr:uid="{9156A896-F9CB-4612-81B7-BE9D8DBEA7CF}"/>
    <cellStyle name="Normal 5 2 2 5 4 2 4" xfId="12399" xr:uid="{187D71E1-4316-44B5-84E7-A81AA97E8E7C}"/>
    <cellStyle name="Normal 5 2 2 5 4 2 5" xfId="29257" xr:uid="{F7B9E437-84A8-40D8-B78C-8E8B34282646}"/>
    <cellStyle name="Normal 5 2 2 5 4 3" xfId="6037" xr:uid="{00000000-0005-0000-0000-00001A180000}"/>
    <cellStyle name="Normal 5 2 2 5 4 3 2" xfId="22901" xr:uid="{BA408824-A88E-4E12-BDB1-328E45F5C643}"/>
    <cellStyle name="Normal 5 2 2 5 4 3 3" xfId="14472" xr:uid="{72CC8005-D675-4602-8339-30D55FDB7125}"/>
    <cellStyle name="Normal 5 2 2 5 4 3 4" xfId="31329" xr:uid="{8F26151A-DF08-439A-BE90-641278FC4A0C}"/>
    <cellStyle name="Normal 5 2 2 5 4 4" xfId="18683" xr:uid="{27526041-D5AF-475A-9CED-96ED239E7387}"/>
    <cellStyle name="Normal 5 2 2 5 4 5" xfId="10254" xr:uid="{153E3E55-1974-498E-95A8-EDA6148D4486}"/>
    <cellStyle name="Normal 5 2 2 5 4 6" xfId="27112" xr:uid="{4B98687A-7FE9-4A84-9386-B44821B69798}"/>
    <cellStyle name="Normal 5 2 2 5 5" xfId="2143" xr:uid="{00000000-0005-0000-0000-00001B180000}"/>
    <cellStyle name="Normal 5 2 2 5 5 2" xfId="4372" xr:uid="{00000000-0005-0000-0000-00001C180000}"/>
    <cellStyle name="Normal 5 2 2 5 5 2 2" xfId="8595" xr:uid="{00000000-0005-0000-0000-00001D180000}"/>
    <cellStyle name="Normal 5 2 2 5 5 2 2 2" xfId="25459" xr:uid="{A69670D9-37C9-4B23-8973-6095E1C044CF}"/>
    <cellStyle name="Normal 5 2 2 5 5 2 2 3" xfId="17030" xr:uid="{86AEAC7C-89D0-4B65-A569-852B600383C9}"/>
    <cellStyle name="Normal 5 2 2 5 5 2 2 4" xfId="33887" xr:uid="{30301A08-A8D9-402B-B088-3E7776C33C94}"/>
    <cellStyle name="Normal 5 2 2 5 5 2 3" xfId="21241" xr:uid="{315EDBAA-FC9A-4473-9300-02D4DE9AE8CB}"/>
    <cellStyle name="Normal 5 2 2 5 5 2 4" xfId="12812" xr:uid="{5CC6F013-A85C-4C74-B484-FFDAFCD89CC9}"/>
    <cellStyle name="Normal 5 2 2 5 5 2 5" xfId="29670" xr:uid="{A7D9C7F6-85D9-4FA1-B73F-7A7C8154B28D}"/>
    <cellStyle name="Normal 5 2 2 5 5 3" xfId="6450" xr:uid="{00000000-0005-0000-0000-00001E180000}"/>
    <cellStyle name="Normal 5 2 2 5 5 3 2" xfId="23314" xr:uid="{1FD4F5B5-C248-4D65-A21A-90D0E359A8AC}"/>
    <cellStyle name="Normal 5 2 2 5 5 3 3" xfId="14885" xr:uid="{37DE4DCA-22E6-4B08-A78D-E8AF23C05B0B}"/>
    <cellStyle name="Normal 5 2 2 5 5 3 4" xfId="31742" xr:uid="{54F7F96F-7DE6-4DE0-A7F0-00A628EBFF54}"/>
    <cellStyle name="Normal 5 2 2 5 5 4" xfId="19096" xr:uid="{DCCBA5AA-74FD-4164-9569-B3C4F579413C}"/>
    <cellStyle name="Normal 5 2 2 5 5 5" xfId="10667" xr:uid="{9C591B65-D2B6-4508-B043-7EA1106DEF4F}"/>
    <cellStyle name="Normal 5 2 2 5 5 6" xfId="27525" xr:uid="{24E78DE3-1B74-4BD3-9ADB-E8F0A09FD534}"/>
    <cellStyle name="Normal 5 2 2 5 6" xfId="2579" xr:uid="{00000000-0005-0000-0000-00001F180000}"/>
    <cellStyle name="Normal 5 2 2 5 6 2" xfId="6863" xr:uid="{00000000-0005-0000-0000-000020180000}"/>
    <cellStyle name="Normal 5 2 2 5 6 2 2" xfId="23727" xr:uid="{A42EC079-CDC4-4D77-BE77-F01ECC534173}"/>
    <cellStyle name="Normal 5 2 2 5 6 2 3" xfId="15298" xr:uid="{DC79A34D-C641-493D-9A7F-3ADF8757C92B}"/>
    <cellStyle name="Normal 5 2 2 5 6 2 4" xfId="32155" xr:uid="{40604FC1-826C-4C7F-A523-3ABFBBE9E130}"/>
    <cellStyle name="Normal 5 2 2 5 6 3" xfId="19509" xr:uid="{CFE290F3-B100-481A-BBF7-66DBCC9D6503}"/>
    <cellStyle name="Normal 5 2 2 5 6 4" xfId="11080" xr:uid="{E6674764-B76F-44C6-9450-D7D34BB76BE3}"/>
    <cellStyle name="Normal 5 2 2 5 6 5" xfId="27938" xr:uid="{C86BE862-C266-4AC5-9C29-1F1D28A95A47}"/>
    <cellStyle name="Normal 5 2 2 5 7" xfId="4798" xr:uid="{00000000-0005-0000-0000-000021180000}"/>
    <cellStyle name="Normal 5 2 2 5 7 2" xfId="21662" xr:uid="{F93C4B8E-5198-418C-875F-113A4513B95D}"/>
    <cellStyle name="Normal 5 2 2 5 7 3" xfId="13233" xr:uid="{F95B65AA-27C9-4692-9BB2-F9A4583E2F44}"/>
    <cellStyle name="Normal 5 2 2 5 7 4" xfId="30090" xr:uid="{C13EA53D-0617-47AA-B4E5-22186F20DCEB}"/>
    <cellStyle name="Normal 5 2 2 5 8" xfId="17444" xr:uid="{707EF782-DBA9-47F5-92E2-BDC5BDEBED16}"/>
    <cellStyle name="Normal 5 2 2 5 9" xfId="9015" xr:uid="{8C9F53FD-A4A4-46DE-8B6F-CFD8E76BF1D9}"/>
    <cellStyle name="Normal 5 2 2 6" xfId="883" xr:uid="{00000000-0005-0000-0000-000022180000}"/>
    <cellStyle name="Normal 5 2 2 6 2" xfId="3118" xr:uid="{00000000-0005-0000-0000-000023180000}"/>
    <cellStyle name="Normal 5 2 2 6 2 2" xfId="7341" xr:uid="{00000000-0005-0000-0000-000024180000}"/>
    <cellStyle name="Normal 5 2 2 6 2 2 2" xfId="24205" xr:uid="{88720E49-FF69-4312-B817-73B3A8E829FA}"/>
    <cellStyle name="Normal 5 2 2 6 2 2 3" xfId="15776" xr:uid="{97E80A58-DAD9-4A2E-A344-A194E570244B}"/>
    <cellStyle name="Normal 5 2 2 6 2 2 4" xfId="32633" xr:uid="{205AECF5-76FB-4221-9947-298FFEE064EC}"/>
    <cellStyle name="Normal 5 2 2 6 2 3" xfId="19987" xr:uid="{7331CDFD-D468-4EE7-ADA4-98A1AD60E42D}"/>
    <cellStyle name="Normal 5 2 2 6 2 4" xfId="11558" xr:uid="{77760704-92BE-462F-93D6-CDCE6C1B45F3}"/>
    <cellStyle name="Normal 5 2 2 6 2 5" xfId="28416" xr:uid="{EE4E4BE3-E7DA-4261-ADD6-17E498EBAA23}"/>
    <cellStyle name="Normal 5 2 2 6 3" xfId="5196" xr:uid="{00000000-0005-0000-0000-000025180000}"/>
    <cellStyle name="Normal 5 2 2 6 3 2" xfId="22060" xr:uid="{D14656EB-E16E-4054-94FD-6A8F368ED5CB}"/>
    <cellStyle name="Normal 5 2 2 6 3 3" xfId="13631" xr:uid="{67710CF2-B772-454D-84CC-6F1A9EDB639E}"/>
    <cellStyle name="Normal 5 2 2 6 3 4" xfId="30488" xr:uid="{36B58BE3-59BB-4419-B543-A47E23FACF54}"/>
    <cellStyle name="Normal 5 2 2 6 4" xfId="17842" xr:uid="{4B926D75-48CF-4193-BDB8-194F80513E06}"/>
    <cellStyle name="Normal 5 2 2 6 5" xfId="9413" xr:uid="{1EEAFB26-695C-49F5-9545-7CB1BDA73644}"/>
    <cellStyle name="Normal 5 2 2 6 6" xfId="26271" xr:uid="{8616F9EE-5547-480E-B553-9BBE24177EB3}"/>
    <cellStyle name="Normal 5 2 2 7" xfId="1301" xr:uid="{00000000-0005-0000-0000-000026180000}"/>
    <cellStyle name="Normal 5 2 2 7 2" xfId="3531" xr:uid="{00000000-0005-0000-0000-000027180000}"/>
    <cellStyle name="Normal 5 2 2 7 2 2" xfId="7754" xr:uid="{00000000-0005-0000-0000-000028180000}"/>
    <cellStyle name="Normal 5 2 2 7 2 2 2" xfId="24618" xr:uid="{501DB4A2-4BA0-4397-90C2-31255CB51382}"/>
    <cellStyle name="Normal 5 2 2 7 2 2 3" xfId="16189" xr:uid="{9B409AB5-7734-4A03-BEE3-44514234E7DA}"/>
    <cellStyle name="Normal 5 2 2 7 2 2 4" xfId="33046" xr:uid="{5557006D-4F15-49A0-8BAB-6C8D385F45BF}"/>
    <cellStyle name="Normal 5 2 2 7 2 3" xfId="20400" xr:uid="{8BA45434-9261-4633-80CD-923C3283FF72}"/>
    <cellStyle name="Normal 5 2 2 7 2 4" xfId="11971" xr:uid="{D25343DE-3779-41F4-A21E-E3F32B08CFB3}"/>
    <cellStyle name="Normal 5 2 2 7 2 5" xfId="28829" xr:uid="{399788B9-F145-4EB4-85D6-E43D75B271A2}"/>
    <cellStyle name="Normal 5 2 2 7 3" xfId="5609" xr:uid="{00000000-0005-0000-0000-000029180000}"/>
    <cellStyle name="Normal 5 2 2 7 3 2" xfId="22473" xr:uid="{831985BA-F5A5-48B3-B819-2DFE20BEF594}"/>
    <cellStyle name="Normal 5 2 2 7 3 3" xfId="14044" xr:uid="{AC9561A4-40DE-448C-87AD-9E093B5711C1}"/>
    <cellStyle name="Normal 5 2 2 7 3 4" xfId="30901" xr:uid="{4C13B6B6-E900-4D71-A071-2A8EC65422B3}"/>
    <cellStyle name="Normal 5 2 2 7 4" xfId="18255" xr:uid="{574041E2-6AEF-41C1-A23C-45AD1DF22B73}"/>
    <cellStyle name="Normal 5 2 2 7 5" xfId="9826" xr:uid="{3E5E188B-360F-46D7-AE0C-1A5182B58820}"/>
    <cellStyle name="Normal 5 2 2 7 6" xfId="26684" xr:uid="{DA17AF88-EAC4-4251-9121-F7E346BF1AFF}"/>
    <cellStyle name="Normal 5 2 2 8" xfId="1714" xr:uid="{00000000-0005-0000-0000-00002A180000}"/>
    <cellStyle name="Normal 5 2 2 8 2" xfId="3944" xr:uid="{00000000-0005-0000-0000-00002B180000}"/>
    <cellStyle name="Normal 5 2 2 8 2 2" xfId="8167" xr:uid="{00000000-0005-0000-0000-00002C180000}"/>
    <cellStyle name="Normal 5 2 2 8 2 2 2" xfId="25031" xr:uid="{589FEED6-604D-497B-B051-A15081C6EC28}"/>
    <cellStyle name="Normal 5 2 2 8 2 2 3" xfId="16602" xr:uid="{8183AAF1-1E8D-440B-85E3-7D569CB76AF4}"/>
    <cellStyle name="Normal 5 2 2 8 2 2 4" xfId="33459" xr:uid="{43B5F6D5-F984-49CA-8416-41D605B9FDDF}"/>
    <cellStyle name="Normal 5 2 2 8 2 3" xfId="20813" xr:uid="{FA77F6DE-A1AC-4989-8FE8-243F37CCEE31}"/>
    <cellStyle name="Normal 5 2 2 8 2 4" xfId="12384" xr:uid="{1FBA05A9-2B8C-4425-BD25-BE0BCD4669A7}"/>
    <cellStyle name="Normal 5 2 2 8 2 5" xfId="29242" xr:uid="{50FBBA05-C98B-4467-8D8C-BB1B5ED16D46}"/>
    <cellStyle name="Normal 5 2 2 8 3" xfId="6022" xr:uid="{00000000-0005-0000-0000-00002D180000}"/>
    <cellStyle name="Normal 5 2 2 8 3 2" xfId="22886" xr:uid="{02CCD4EF-49B9-4B82-B732-A50E74092A98}"/>
    <cellStyle name="Normal 5 2 2 8 3 3" xfId="14457" xr:uid="{6916846C-884C-4602-BB2C-DC8E2F8F8BE3}"/>
    <cellStyle name="Normal 5 2 2 8 3 4" xfId="31314" xr:uid="{CF77190A-8384-49B3-8504-8E44E6D402B1}"/>
    <cellStyle name="Normal 5 2 2 8 4" xfId="18668" xr:uid="{F4A628A0-80C7-4CD8-B5D3-99886C3D6C51}"/>
    <cellStyle name="Normal 5 2 2 8 5" xfId="10239" xr:uid="{D6A8F7F0-711C-4E74-AE43-7717CD25A753}"/>
    <cellStyle name="Normal 5 2 2 8 6" xfId="27097" xr:uid="{D6CB7A04-30C9-4049-B106-3591C530C517}"/>
    <cellStyle name="Normal 5 2 2 9" xfId="2128" xr:uid="{00000000-0005-0000-0000-00002E180000}"/>
    <cellStyle name="Normal 5 2 2 9 2" xfId="4357" xr:uid="{00000000-0005-0000-0000-00002F180000}"/>
    <cellStyle name="Normal 5 2 2 9 2 2" xfId="8580" xr:uid="{00000000-0005-0000-0000-000030180000}"/>
    <cellStyle name="Normal 5 2 2 9 2 2 2" xfId="25444" xr:uid="{D8D7258A-C8EC-4D22-846A-2ED8650E93E3}"/>
    <cellStyle name="Normal 5 2 2 9 2 2 3" xfId="17015" xr:uid="{93D3D61B-4D6C-4D53-BD41-3DAA4A3108BF}"/>
    <cellStyle name="Normal 5 2 2 9 2 2 4" xfId="33872" xr:uid="{DE82A59F-BB6D-45B3-AFA7-0CB1A68D393F}"/>
    <cellStyle name="Normal 5 2 2 9 2 3" xfId="21226" xr:uid="{766176CC-63ED-43B2-99AA-BAFB4F1E6FDC}"/>
    <cellStyle name="Normal 5 2 2 9 2 4" xfId="12797" xr:uid="{E2B5B074-D5DF-40A5-ADAB-C3F994841025}"/>
    <cellStyle name="Normal 5 2 2 9 2 5" xfId="29655" xr:uid="{7B8C135E-1E38-4D04-A44D-36BA97B0364A}"/>
    <cellStyle name="Normal 5 2 2 9 3" xfId="6435" xr:uid="{00000000-0005-0000-0000-000031180000}"/>
    <cellStyle name="Normal 5 2 2 9 3 2" xfId="23299" xr:uid="{3AB96C31-2C1F-45F8-93C9-15CC8A9E9D2E}"/>
    <cellStyle name="Normal 5 2 2 9 3 3" xfId="14870" xr:uid="{BB49CF71-A33A-466F-9E6C-CE64BE7684A7}"/>
    <cellStyle name="Normal 5 2 2 9 3 4" xfId="31727" xr:uid="{878C00FF-ED3C-4706-B10F-B5651409A7A5}"/>
    <cellStyle name="Normal 5 2 2 9 4" xfId="19081" xr:uid="{BBF8B68B-EEE0-4CDA-AC9E-5F88A7B9EB52}"/>
    <cellStyle name="Normal 5 2 2 9 5" xfId="10652" xr:uid="{25D4B0B1-ACFA-460C-B4F8-D9ED8A19C508}"/>
    <cellStyle name="Normal 5 2 2 9 6" xfId="27510" xr:uid="{5D9D0175-DA96-48E1-9D36-3C58B00B2764}"/>
    <cellStyle name="Normal 5 2 3" xfId="424" xr:uid="{00000000-0005-0000-0000-000032180000}"/>
    <cellStyle name="Normal 5 2 3 10" xfId="4799" xr:uid="{00000000-0005-0000-0000-000033180000}"/>
    <cellStyle name="Normal 5 2 3 10 2" xfId="21663" xr:uid="{3FBBE525-F715-410A-AD8F-9B9F4202BB74}"/>
    <cellStyle name="Normal 5 2 3 10 3" xfId="13234" xr:uid="{0CF56E79-09CE-4143-80DA-12A9754A425E}"/>
    <cellStyle name="Normal 5 2 3 10 4" xfId="30091" xr:uid="{246F5862-1154-4F90-8AA6-C0A1900B34C8}"/>
    <cellStyle name="Normal 5 2 3 11" xfId="17445" xr:uid="{A486CFDB-996F-4CD7-984F-305ED0A20F5E}"/>
    <cellStyle name="Normal 5 2 3 12" xfId="9016" xr:uid="{23C26C08-3F24-449D-B126-446DA703D6C3}"/>
    <cellStyle name="Normal 5 2 3 13" xfId="25874" xr:uid="{A538AD29-4083-4907-9E07-E9B59EDAB005}"/>
    <cellStyle name="Normal 5 2 3 2" xfId="425" xr:uid="{00000000-0005-0000-0000-000034180000}"/>
    <cellStyle name="Normal 5 2 3 2 10" xfId="17446" xr:uid="{DAA07294-E545-4534-869D-F9948061E565}"/>
    <cellStyle name="Normal 5 2 3 2 11" xfId="9017" xr:uid="{51EBA684-8C18-4DDD-8116-333AEA2BCF82}"/>
    <cellStyle name="Normal 5 2 3 2 12" xfId="25875" xr:uid="{71EA7E9A-B077-4E37-8518-6132673D02F9}"/>
    <cellStyle name="Normal 5 2 3 2 2" xfId="426" xr:uid="{00000000-0005-0000-0000-000035180000}"/>
    <cellStyle name="Normal 5 2 3 2 2 10" xfId="9018" xr:uid="{9823E9E8-526C-494C-97C3-FD6728CA296E}"/>
    <cellStyle name="Normal 5 2 3 2 2 11" xfId="25876" xr:uid="{EF6A3A2C-88A5-45C7-8540-916B912BC81B}"/>
    <cellStyle name="Normal 5 2 3 2 2 2" xfId="427" xr:uid="{00000000-0005-0000-0000-000036180000}"/>
    <cellStyle name="Normal 5 2 3 2 2 2 10" xfId="25877" xr:uid="{C717CB4C-17A8-4414-BCF4-A3388816D342}"/>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2 2 2" xfId="24224" xr:uid="{F943312A-F5A1-4534-8FA4-785A7E93D341}"/>
    <cellStyle name="Normal 5 2 3 2 2 2 2 2 2 3" xfId="15795" xr:uid="{D94C5E38-B430-4158-A412-137D6CAC20C8}"/>
    <cellStyle name="Normal 5 2 3 2 2 2 2 2 2 4" xfId="32652" xr:uid="{C7E9D482-4DC1-4A8D-8852-C5676B17E5F0}"/>
    <cellStyle name="Normal 5 2 3 2 2 2 2 2 3" xfId="20006" xr:uid="{AD29FC47-09E9-49CA-A846-0DA5DE5112D8}"/>
    <cellStyle name="Normal 5 2 3 2 2 2 2 2 4" xfId="11577" xr:uid="{90B91E29-0F7E-48DA-85C7-6FCA91BBE335}"/>
    <cellStyle name="Normal 5 2 3 2 2 2 2 2 5" xfId="28435" xr:uid="{AB428372-16E6-41E6-8FF8-672C4960FE06}"/>
    <cellStyle name="Normal 5 2 3 2 2 2 2 3" xfId="5215" xr:uid="{00000000-0005-0000-0000-00003A180000}"/>
    <cellStyle name="Normal 5 2 3 2 2 2 2 3 2" xfId="22079" xr:uid="{3D2DFE24-A9BF-4A55-AA68-C14FA065B842}"/>
    <cellStyle name="Normal 5 2 3 2 2 2 2 3 3" xfId="13650" xr:uid="{87744FA4-7278-4B7D-AE59-45F41F64A4D8}"/>
    <cellStyle name="Normal 5 2 3 2 2 2 2 3 4" xfId="30507" xr:uid="{233B6457-0871-4968-9672-238F558A0C69}"/>
    <cellStyle name="Normal 5 2 3 2 2 2 2 4" xfId="17861" xr:uid="{76E007BE-5E7C-4378-BCEE-9109F98D7C78}"/>
    <cellStyle name="Normal 5 2 3 2 2 2 2 5" xfId="9432" xr:uid="{4DA9E7C7-CB71-4E85-B226-50697BE2C38A}"/>
    <cellStyle name="Normal 5 2 3 2 2 2 2 6" xfId="26290" xr:uid="{71794FAC-ABDF-478A-B281-38F998AF06FD}"/>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2 2 2" xfId="24637" xr:uid="{E3FFDA47-CD6F-4F5C-B32F-F8CDEBB6BA2E}"/>
    <cellStyle name="Normal 5 2 3 2 2 2 3 2 2 3" xfId="16208" xr:uid="{94FE0205-7DD0-44FD-A451-A47A6B98304F}"/>
    <cellStyle name="Normal 5 2 3 2 2 2 3 2 2 4" xfId="33065" xr:uid="{FDC2F8E7-8D09-4B8D-BF14-EE6494A08B41}"/>
    <cellStyle name="Normal 5 2 3 2 2 2 3 2 3" xfId="20419" xr:uid="{6678B72B-92EB-416A-BCF5-FC5F273D4526}"/>
    <cellStyle name="Normal 5 2 3 2 2 2 3 2 4" xfId="11990" xr:uid="{CAA04A68-B7DD-4AA2-BC66-0EC3C9EFA58F}"/>
    <cellStyle name="Normal 5 2 3 2 2 2 3 2 5" xfId="28848" xr:uid="{134745E8-306A-4480-9B75-36BCCE234E4D}"/>
    <cellStyle name="Normal 5 2 3 2 2 2 3 3" xfId="5628" xr:uid="{00000000-0005-0000-0000-00003E180000}"/>
    <cellStyle name="Normal 5 2 3 2 2 2 3 3 2" xfId="22492" xr:uid="{755B59D7-144E-4687-8115-2595AA954699}"/>
    <cellStyle name="Normal 5 2 3 2 2 2 3 3 3" xfId="14063" xr:uid="{84C87735-C883-4D8F-AA63-2AA65B959484}"/>
    <cellStyle name="Normal 5 2 3 2 2 2 3 3 4" xfId="30920" xr:uid="{A15172D4-BB07-4659-B422-318DBB9405C4}"/>
    <cellStyle name="Normal 5 2 3 2 2 2 3 4" xfId="18274" xr:uid="{D95EA509-9239-4BDD-901F-2331E476624E}"/>
    <cellStyle name="Normal 5 2 3 2 2 2 3 5" xfId="9845" xr:uid="{5908FBDD-841D-4BAA-B9AD-383E4D8AB226}"/>
    <cellStyle name="Normal 5 2 3 2 2 2 3 6" xfId="26703" xr:uid="{724A9501-73A7-459E-9D21-C99345C2CBB8}"/>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2 2 2" xfId="25050" xr:uid="{023BC450-FEFC-4FBF-9833-52060BE9D6F5}"/>
    <cellStyle name="Normal 5 2 3 2 2 2 4 2 2 3" xfId="16621" xr:uid="{219FFF94-9ECA-41B2-AA07-28A3D93B00F7}"/>
    <cellStyle name="Normal 5 2 3 2 2 2 4 2 2 4" xfId="33478" xr:uid="{8C8A16FB-CFCD-4590-B2CD-E7BF55C4DE32}"/>
    <cellStyle name="Normal 5 2 3 2 2 2 4 2 3" xfId="20832" xr:uid="{F447F988-D140-4A31-95AF-004CD463D823}"/>
    <cellStyle name="Normal 5 2 3 2 2 2 4 2 4" xfId="12403" xr:uid="{A0E38B3D-5309-4594-9D68-41A6D85B0078}"/>
    <cellStyle name="Normal 5 2 3 2 2 2 4 2 5" xfId="29261" xr:uid="{A5C34E71-8B02-4667-8D25-43D0E60E17F4}"/>
    <cellStyle name="Normal 5 2 3 2 2 2 4 3" xfId="6041" xr:uid="{00000000-0005-0000-0000-000042180000}"/>
    <cellStyle name="Normal 5 2 3 2 2 2 4 3 2" xfId="22905" xr:uid="{A555B99E-7A33-42AE-8C47-093B43B0F505}"/>
    <cellStyle name="Normal 5 2 3 2 2 2 4 3 3" xfId="14476" xr:uid="{BCD05B35-003A-4275-9355-95BE50C192EC}"/>
    <cellStyle name="Normal 5 2 3 2 2 2 4 3 4" xfId="31333" xr:uid="{3314A3F2-B1DB-4A39-99A8-8F68AA00E026}"/>
    <cellStyle name="Normal 5 2 3 2 2 2 4 4" xfId="18687" xr:uid="{56F1E9DB-4AB1-4AA5-B825-16C8BE598B61}"/>
    <cellStyle name="Normal 5 2 3 2 2 2 4 5" xfId="10258" xr:uid="{754E9FAA-1FC7-4347-BF2D-0C1491E07AE0}"/>
    <cellStyle name="Normal 5 2 3 2 2 2 4 6" xfId="27116" xr:uid="{F7F45FD8-FC71-4BB3-BACA-EE70E1D58C2F}"/>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2 2 2" xfId="25463" xr:uid="{4F3F6712-06F0-4A92-BD0E-DB38CB6FACC5}"/>
    <cellStyle name="Normal 5 2 3 2 2 2 5 2 2 3" xfId="17034" xr:uid="{61077C3F-EE27-466B-A52E-9DC94AE81AAC}"/>
    <cellStyle name="Normal 5 2 3 2 2 2 5 2 2 4" xfId="33891" xr:uid="{79CED27B-CBEB-4320-833B-0B9B35358885}"/>
    <cellStyle name="Normal 5 2 3 2 2 2 5 2 3" xfId="21245" xr:uid="{40D65EF7-1550-44B0-8D4B-2377749A95E8}"/>
    <cellStyle name="Normal 5 2 3 2 2 2 5 2 4" xfId="12816" xr:uid="{627817DC-7147-4B9B-8876-1198057BC391}"/>
    <cellStyle name="Normal 5 2 3 2 2 2 5 2 5" xfId="29674" xr:uid="{BE600F64-7A0E-486B-9080-FBFDEECAC098}"/>
    <cellStyle name="Normal 5 2 3 2 2 2 5 3" xfId="6454" xr:uid="{00000000-0005-0000-0000-000046180000}"/>
    <cellStyle name="Normal 5 2 3 2 2 2 5 3 2" xfId="23318" xr:uid="{22811635-CE56-42CE-8C87-ACA79C7E7924}"/>
    <cellStyle name="Normal 5 2 3 2 2 2 5 3 3" xfId="14889" xr:uid="{55336523-8DF5-4388-A4C4-1E3169CE6026}"/>
    <cellStyle name="Normal 5 2 3 2 2 2 5 3 4" xfId="31746" xr:uid="{34BB0CE2-18B9-49D2-923B-B5D5EC4FBB61}"/>
    <cellStyle name="Normal 5 2 3 2 2 2 5 4" xfId="19100" xr:uid="{97372AA5-94C2-4C43-8DA4-7B46B21802CA}"/>
    <cellStyle name="Normal 5 2 3 2 2 2 5 5" xfId="10671" xr:uid="{603ADBE6-11C5-4CF5-A315-7A9590AD8E48}"/>
    <cellStyle name="Normal 5 2 3 2 2 2 5 6" xfId="27529" xr:uid="{AEC2DA75-E7E0-453E-B75B-9765C63E04F7}"/>
    <cellStyle name="Normal 5 2 3 2 2 2 6" xfId="2583" xr:uid="{00000000-0005-0000-0000-000047180000}"/>
    <cellStyle name="Normal 5 2 3 2 2 2 6 2" xfId="6867" xr:uid="{00000000-0005-0000-0000-000048180000}"/>
    <cellStyle name="Normal 5 2 3 2 2 2 6 2 2" xfId="23731" xr:uid="{80F04537-D60B-4D5C-B8FF-3250B157328A}"/>
    <cellStyle name="Normal 5 2 3 2 2 2 6 2 3" xfId="15302" xr:uid="{47DC22D1-C732-4653-A3F9-6A7CB8A662DD}"/>
    <cellStyle name="Normal 5 2 3 2 2 2 6 2 4" xfId="32159" xr:uid="{E1899E3A-4DFE-4F8B-8B19-598AEC1142A6}"/>
    <cellStyle name="Normal 5 2 3 2 2 2 6 3" xfId="19513" xr:uid="{E629A46B-6DCC-47AF-90CE-151698729A0A}"/>
    <cellStyle name="Normal 5 2 3 2 2 2 6 4" xfId="11084" xr:uid="{F6579E68-560F-475F-8D89-541895470AD6}"/>
    <cellStyle name="Normal 5 2 3 2 2 2 6 5" xfId="27942" xr:uid="{5A5CA16B-EF0D-428A-A588-5195A6D12EF7}"/>
    <cellStyle name="Normal 5 2 3 2 2 2 7" xfId="4802" xr:uid="{00000000-0005-0000-0000-000049180000}"/>
    <cellStyle name="Normal 5 2 3 2 2 2 7 2" xfId="21666" xr:uid="{4F308783-2457-4219-BEC2-362492B0C6B4}"/>
    <cellStyle name="Normal 5 2 3 2 2 2 7 3" xfId="13237" xr:uid="{01886FCB-1791-4B6A-8A51-061B0A611F45}"/>
    <cellStyle name="Normal 5 2 3 2 2 2 7 4" xfId="30094" xr:uid="{CDDB3248-DFB3-434F-9148-06CB23D3F91E}"/>
    <cellStyle name="Normal 5 2 3 2 2 2 8" xfId="17448" xr:uid="{3F4B6017-1897-498C-8637-839E37E4715E}"/>
    <cellStyle name="Normal 5 2 3 2 2 2 9" xfId="9019" xr:uid="{0B2E35AA-DA25-45B7-974F-4DB181D28A1F}"/>
    <cellStyle name="Normal 5 2 3 2 2 3" xfId="901" xr:uid="{00000000-0005-0000-0000-00004A180000}"/>
    <cellStyle name="Normal 5 2 3 2 2 3 2" xfId="3136" xr:uid="{00000000-0005-0000-0000-00004B180000}"/>
    <cellStyle name="Normal 5 2 3 2 2 3 2 2" xfId="7359" xr:uid="{00000000-0005-0000-0000-00004C180000}"/>
    <cellStyle name="Normal 5 2 3 2 2 3 2 2 2" xfId="24223" xr:uid="{00C382EC-0F99-483C-9D55-241B58E2D448}"/>
    <cellStyle name="Normal 5 2 3 2 2 3 2 2 3" xfId="15794" xr:uid="{65EF56B0-7541-46A0-97F7-2E0ADF888192}"/>
    <cellStyle name="Normal 5 2 3 2 2 3 2 2 4" xfId="32651" xr:uid="{6E7E818C-3A2C-4BB5-9AF2-465CF947DB40}"/>
    <cellStyle name="Normal 5 2 3 2 2 3 2 3" xfId="20005" xr:uid="{81E5F667-FD35-4962-A9B8-D658CC10AA8C}"/>
    <cellStyle name="Normal 5 2 3 2 2 3 2 4" xfId="11576" xr:uid="{45BF66E1-FF0E-4483-A7EC-0C5A40F5F127}"/>
    <cellStyle name="Normal 5 2 3 2 2 3 2 5" xfId="28434" xr:uid="{FF5B5E36-F341-419C-9EDB-FE9361F5DCAB}"/>
    <cellStyle name="Normal 5 2 3 2 2 3 3" xfId="5214" xr:uid="{00000000-0005-0000-0000-00004D180000}"/>
    <cellStyle name="Normal 5 2 3 2 2 3 3 2" xfId="22078" xr:uid="{E6103376-8774-40D9-9CCB-A64273337582}"/>
    <cellStyle name="Normal 5 2 3 2 2 3 3 3" xfId="13649" xr:uid="{64252E62-B299-47FC-A2A5-7D4CD9E7B057}"/>
    <cellStyle name="Normal 5 2 3 2 2 3 3 4" xfId="30506" xr:uid="{25274102-F3AF-4C2F-B580-3006C3804699}"/>
    <cellStyle name="Normal 5 2 3 2 2 3 4" xfId="17860" xr:uid="{4B1A8199-88EE-4530-A18A-87DF5FFECBB5}"/>
    <cellStyle name="Normal 5 2 3 2 2 3 5" xfId="9431" xr:uid="{A00C2214-5242-4C41-8D58-2C918A9CA3A5}"/>
    <cellStyle name="Normal 5 2 3 2 2 3 6" xfId="26289" xr:uid="{67D75BEC-1EF9-49C4-A1B6-E5EB33777F11}"/>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2 2 2" xfId="24636" xr:uid="{6BA6A908-DEC2-4C6C-9F17-DA374B87C157}"/>
    <cellStyle name="Normal 5 2 3 2 2 4 2 2 3" xfId="16207" xr:uid="{B558AE3F-6C0B-4755-A28E-3A180C6D3E9C}"/>
    <cellStyle name="Normal 5 2 3 2 2 4 2 2 4" xfId="33064" xr:uid="{9C6AC0C9-B3AF-4F11-94C4-3DDADD55082E}"/>
    <cellStyle name="Normal 5 2 3 2 2 4 2 3" xfId="20418" xr:uid="{17B6C466-7AF4-4715-ABC1-3B12DC1F20CD}"/>
    <cellStyle name="Normal 5 2 3 2 2 4 2 4" xfId="11989" xr:uid="{94F9D161-99CC-4EFA-A3D8-47B6DFCD6109}"/>
    <cellStyle name="Normal 5 2 3 2 2 4 2 5" xfId="28847" xr:uid="{BFB55E65-CF30-402C-B91F-A3CDA7A0DB2B}"/>
    <cellStyle name="Normal 5 2 3 2 2 4 3" xfId="5627" xr:uid="{00000000-0005-0000-0000-000051180000}"/>
    <cellStyle name="Normal 5 2 3 2 2 4 3 2" xfId="22491" xr:uid="{A461C927-31B3-4D1B-8404-0E709C56B57D}"/>
    <cellStyle name="Normal 5 2 3 2 2 4 3 3" xfId="14062" xr:uid="{F205FFA5-910C-43D5-A0C9-F5E6C2050EA6}"/>
    <cellStyle name="Normal 5 2 3 2 2 4 3 4" xfId="30919" xr:uid="{586CB937-920F-45CD-95EA-7C48303376F0}"/>
    <cellStyle name="Normal 5 2 3 2 2 4 4" xfId="18273" xr:uid="{046B5D17-177A-49C7-9C2F-8E4A11279C90}"/>
    <cellStyle name="Normal 5 2 3 2 2 4 5" xfId="9844" xr:uid="{351C6E71-9F24-4D9D-8369-7169CCE281B0}"/>
    <cellStyle name="Normal 5 2 3 2 2 4 6" xfId="26702" xr:uid="{5C83361F-9E75-43B1-B6DE-38931BD71F92}"/>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2 2 2" xfId="25049" xr:uid="{A298B3B2-5E7D-4750-B81B-471F91D344CF}"/>
    <cellStyle name="Normal 5 2 3 2 2 5 2 2 3" xfId="16620" xr:uid="{62FA85EE-B485-4CB3-BB5A-35030987E37B}"/>
    <cellStyle name="Normal 5 2 3 2 2 5 2 2 4" xfId="33477" xr:uid="{DFF124DC-6763-4233-A7E5-9377A0490344}"/>
    <cellStyle name="Normal 5 2 3 2 2 5 2 3" xfId="20831" xr:uid="{D6CB39F9-908A-4CF5-B443-627DF8275092}"/>
    <cellStyle name="Normal 5 2 3 2 2 5 2 4" xfId="12402" xr:uid="{A168E1E9-A463-4CB6-BB49-AC011D2B0A38}"/>
    <cellStyle name="Normal 5 2 3 2 2 5 2 5" xfId="29260" xr:uid="{263924B7-ADDA-4A02-9E27-D4F228A04805}"/>
    <cellStyle name="Normal 5 2 3 2 2 5 3" xfId="6040" xr:uid="{00000000-0005-0000-0000-000055180000}"/>
    <cellStyle name="Normal 5 2 3 2 2 5 3 2" xfId="22904" xr:uid="{DC0ED690-41C6-476A-BCC9-5E2C5D055AD8}"/>
    <cellStyle name="Normal 5 2 3 2 2 5 3 3" xfId="14475" xr:uid="{EE6DD019-23B4-4BD7-A146-E7362F189ADC}"/>
    <cellStyle name="Normal 5 2 3 2 2 5 3 4" xfId="31332" xr:uid="{69451DE7-FEA5-4821-ADE5-7C4DB7532EEA}"/>
    <cellStyle name="Normal 5 2 3 2 2 5 4" xfId="18686" xr:uid="{B3EB6495-8846-4CD1-987B-C7BAB85965A5}"/>
    <cellStyle name="Normal 5 2 3 2 2 5 5" xfId="10257" xr:uid="{816919F0-489D-419C-9198-97A28F6E2C9C}"/>
    <cellStyle name="Normal 5 2 3 2 2 5 6" xfId="27115" xr:uid="{CC478CF0-1B98-47F1-9FE6-A6911160ABB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2 2 2" xfId="25462" xr:uid="{75930D07-4ED7-46CC-94D0-F7AB6C5DD349}"/>
    <cellStyle name="Normal 5 2 3 2 2 6 2 2 3" xfId="17033" xr:uid="{51DBB090-D919-4164-926D-100424466829}"/>
    <cellStyle name="Normal 5 2 3 2 2 6 2 2 4" xfId="33890" xr:uid="{1B73778A-72F5-4640-830D-708C912E253E}"/>
    <cellStyle name="Normal 5 2 3 2 2 6 2 3" xfId="21244" xr:uid="{23F12F06-763F-45CB-B9D8-C8A50842957D}"/>
    <cellStyle name="Normal 5 2 3 2 2 6 2 4" xfId="12815" xr:uid="{AB27FC96-A607-4815-A27C-F5C26369015E}"/>
    <cellStyle name="Normal 5 2 3 2 2 6 2 5" xfId="29673" xr:uid="{C67BAC49-D7DB-412B-B43D-5459CDE5E507}"/>
    <cellStyle name="Normal 5 2 3 2 2 6 3" xfId="6453" xr:uid="{00000000-0005-0000-0000-000059180000}"/>
    <cellStyle name="Normal 5 2 3 2 2 6 3 2" xfId="23317" xr:uid="{E9458D3E-479F-4251-8E59-5EC0B6B59604}"/>
    <cellStyle name="Normal 5 2 3 2 2 6 3 3" xfId="14888" xr:uid="{35EC60A5-1225-43B0-B511-92B5B89FE1C9}"/>
    <cellStyle name="Normal 5 2 3 2 2 6 3 4" xfId="31745" xr:uid="{4AD52434-BA9E-45E3-9580-136373329DC4}"/>
    <cellStyle name="Normal 5 2 3 2 2 6 4" xfId="19099" xr:uid="{934AACB1-01B5-433F-BEA7-2287956C55BF}"/>
    <cellStyle name="Normal 5 2 3 2 2 6 5" xfId="10670" xr:uid="{B0AC1A16-845F-4EB5-84FC-415EEC74DFDE}"/>
    <cellStyle name="Normal 5 2 3 2 2 6 6" xfId="27528" xr:uid="{906D1573-274D-47C8-B2F8-790D0A127ED7}"/>
    <cellStyle name="Normal 5 2 3 2 2 7" xfId="2582" xr:uid="{00000000-0005-0000-0000-00005A180000}"/>
    <cellStyle name="Normal 5 2 3 2 2 7 2" xfId="6866" xr:uid="{00000000-0005-0000-0000-00005B180000}"/>
    <cellStyle name="Normal 5 2 3 2 2 7 2 2" xfId="23730" xr:uid="{228B9646-32BE-4F73-B521-69EF651AE8BF}"/>
    <cellStyle name="Normal 5 2 3 2 2 7 2 3" xfId="15301" xr:uid="{496A71B0-4E33-4FEE-BED4-C1AB97D9D445}"/>
    <cellStyle name="Normal 5 2 3 2 2 7 2 4" xfId="32158" xr:uid="{6CAC3882-F8D2-4E81-9DD4-08027026FCC0}"/>
    <cellStyle name="Normal 5 2 3 2 2 7 3" xfId="19512" xr:uid="{754E1C05-BCC0-4B2B-B4D1-9E9AA2CF70B5}"/>
    <cellStyle name="Normal 5 2 3 2 2 7 4" xfId="11083" xr:uid="{A4032263-8EA7-444A-BB41-F97B5D9C3B2D}"/>
    <cellStyle name="Normal 5 2 3 2 2 7 5" xfId="27941" xr:uid="{A133F439-71F9-4577-B68B-6C97B9F77FFF}"/>
    <cellStyle name="Normal 5 2 3 2 2 8" xfId="4801" xr:uid="{00000000-0005-0000-0000-00005C180000}"/>
    <cellStyle name="Normal 5 2 3 2 2 8 2" xfId="21665" xr:uid="{1A6980C6-352E-4A09-9BC6-954026AD5705}"/>
    <cellStyle name="Normal 5 2 3 2 2 8 3" xfId="13236" xr:uid="{66E4D600-AADD-44F3-BA68-FCC1AD28D070}"/>
    <cellStyle name="Normal 5 2 3 2 2 8 4" xfId="30093" xr:uid="{FAA5A703-9679-44BD-94E8-0C5A84E470CA}"/>
    <cellStyle name="Normal 5 2 3 2 2 9" xfId="17447" xr:uid="{5AAE68B1-27FB-4437-929E-B24745AEC268}"/>
    <cellStyle name="Normal 5 2 3 2 3" xfId="428" xr:uid="{00000000-0005-0000-0000-00005D180000}"/>
    <cellStyle name="Normal 5 2 3 2 3 10" xfId="25878" xr:uid="{E5CF690E-23B5-44F4-9827-A1FB028BB2E9}"/>
    <cellStyle name="Normal 5 2 3 2 3 2" xfId="903" xr:uid="{00000000-0005-0000-0000-00005E180000}"/>
    <cellStyle name="Normal 5 2 3 2 3 2 2" xfId="3138" xr:uid="{00000000-0005-0000-0000-00005F180000}"/>
    <cellStyle name="Normal 5 2 3 2 3 2 2 2" xfId="7361" xr:uid="{00000000-0005-0000-0000-000060180000}"/>
    <cellStyle name="Normal 5 2 3 2 3 2 2 2 2" xfId="24225" xr:uid="{6FA1A4E5-D1BC-4B7A-9384-B1FB24A0B490}"/>
    <cellStyle name="Normal 5 2 3 2 3 2 2 2 3" xfId="15796" xr:uid="{5DBAE249-EF71-4F82-8FCD-62E385EA26DE}"/>
    <cellStyle name="Normal 5 2 3 2 3 2 2 2 4" xfId="32653" xr:uid="{05789440-7753-4C78-A009-0C8A33DC20FD}"/>
    <cellStyle name="Normal 5 2 3 2 3 2 2 3" xfId="20007" xr:uid="{7B77F518-69B1-4876-81AA-89FC020D92BD}"/>
    <cellStyle name="Normal 5 2 3 2 3 2 2 4" xfId="11578" xr:uid="{D9225887-A60D-4367-83DE-850FE4BDBDDB}"/>
    <cellStyle name="Normal 5 2 3 2 3 2 2 5" xfId="28436" xr:uid="{9C6DBE8A-5654-4169-8AB0-8EF40ECC172C}"/>
    <cellStyle name="Normal 5 2 3 2 3 2 3" xfId="5216" xr:uid="{00000000-0005-0000-0000-000061180000}"/>
    <cellStyle name="Normal 5 2 3 2 3 2 3 2" xfId="22080" xr:uid="{990C108E-A7EE-4F56-97A4-E53BBA200F80}"/>
    <cellStyle name="Normal 5 2 3 2 3 2 3 3" xfId="13651" xr:uid="{9A3982A2-7225-47D7-A469-06823D79EDFF}"/>
    <cellStyle name="Normal 5 2 3 2 3 2 3 4" xfId="30508" xr:uid="{967DD311-F1FA-41A3-983E-F38AA6F6AFA4}"/>
    <cellStyle name="Normal 5 2 3 2 3 2 4" xfId="17862" xr:uid="{87720E07-9074-4323-A726-EBD7E0747A0B}"/>
    <cellStyle name="Normal 5 2 3 2 3 2 5" xfId="9433" xr:uid="{3CA8F2F0-342C-4ED2-8726-3F4A94AD0B0C}"/>
    <cellStyle name="Normal 5 2 3 2 3 2 6" xfId="26291" xr:uid="{0696880C-66FF-4995-BE6D-FA98BA611516}"/>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2 2 2" xfId="24638" xr:uid="{AEC23C2D-10C9-4E5D-BD94-59BE50842221}"/>
    <cellStyle name="Normal 5 2 3 2 3 3 2 2 3" xfId="16209" xr:uid="{F719F647-6B97-4D84-AD5F-FCC5DBA12421}"/>
    <cellStyle name="Normal 5 2 3 2 3 3 2 2 4" xfId="33066" xr:uid="{67F86342-E434-49FB-BA49-EC9C19548AE9}"/>
    <cellStyle name="Normal 5 2 3 2 3 3 2 3" xfId="20420" xr:uid="{907E3D48-1DC9-4A1F-B923-35BE0C9214C6}"/>
    <cellStyle name="Normal 5 2 3 2 3 3 2 4" xfId="11991" xr:uid="{301E506F-06DD-4195-9CC7-6AF8B9F13823}"/>
    <cellStyle name="Normal 5 2 3 2 3 3 2 5" xfId="28849" xr:uid="{569ACF99-400C-4586-8AB3-76500B8792A2}"/>
    <cellStyle name="Normal 5 2 3 2 3 3 3" xfId="5629" xr:uid="{00000000-0005-0000-0000-000065180000}"/>
    <cellStyle name="Normal 5 2 3 2 3 3 3 2" xfId="22493" xr:uid="{FC71895A-677E-4C0E-B39D-8328ED81F50A}"/>
    <cellStyle name="Normal 5 2 3 2 3 3 3 3" xfId="14064" xr:uid="{B6F0C1EE-DCB8-4125-AEB7-D65FD3B03185}"/>
    <cellStyle name="Normal 5 2 3 2 3 3 3 4" xfId="30921" xr:uid="{BAF6D0FE-8D41-4F0E-959A-7F536BF85A47}"/>
    <cellStyle name="Normal 5 2 3 2 3 3 4" xfId="18275" xr:uid="{0036B006-7368-45F0-8A27-C74769DFA1AF}"/>
    <cellStyle name="Normal 5 2 3 2 3 3 5" xfId="9846" xr:uid="{B0F2815A-D7E2-415B-A1F4-2868B659E8A1}"/>
    <cellStyle name="Normal 5 2 3 2 3 3 6" xfId="26704" xr:uid="{7D319D12-7575-4101-BB85-E7A466BE3E86}"/>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2 2 2" xfId="25051" xr:uid="{02FA6E46-4D2C-4877-999F-0503A1E82A9F}"/>
    <cellStyle name="Normal 5 2 3 2 3 4 2 2 3" xfId="16622" xr:uid="{9FE3ADCD-95CA-4F8C-9547-8D2BBFF2F95F}"/>
    <cellStyle name="Normal 5 2 3 2 3 4 2 2 4" xfId="33479" xr:uid="{95372671-DB44-402B-9EFC-7D574212385B}"/>
    <cellStyle name="Normal 5 2 3 2 3 4 2 3" xfId="20833" xr:uid="{DC394D78-60AE-4DF0-8109-5C983A8FC9CE}"/>
    <cellStyle name="Normal 5 2 3 2 3 4 2 4" xfId="12404" xr:uid="{EC82DB14-61B4-413A-9C79-63277FAEA680}"/>
    <cellStyle name="Normal 5 2 3 2 3 4 2 5" xfId="29262" xr:uid="{438EE0EC-7679-418E-ADB2-4CA9F0800667}"/>
    <cellStyle name="Normal 5 2 3 2 3 4 3" xfId="6042" xr:uid="{00000000-0005-0000-0000-000069180000}"/>
    <cellStyle name="Normal 5 2 3 2 3 4 3 2" xfId="22906" xr:uid="{7B8D8F47-89B6-4083-8E41-8DB386F00D5E}"/>
    <cellStyle name="Normal 5 2 3 2 3 4 3 3" xfId="14477" xr:uid="{7B817EA2-3D20-465E-B497-77F409A141B9}"/>
    <cellStyle name="Normal 5 2 3 2 3 4 3 4" xfId="31334" xr:uid="{1226DB35-3F3D-4EB4-A57E-0EB3D4767F3E}"/>
    <cellStyle name="Normal 5 2 3 2 3 4 4" xfId="18688" xr:uid="{8FC6F090-D8C0-4694-B193-61D04FA23302}"/>
    <cellStyle name="Normal 5 2 3 2 3 4 5" xfId="10259" xr:uid="{ED0A5014-9C55-41ED-AE3E-B4B0BFA3EAD0}"/>
    <cellStyle name="Normal 5 2 3 2 3 4 6" xfId="27117" xr:uid="{119EE759-AD32-4864-8932-4747DDA35D95}"/>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2 2 2" xfId="25464" xr:uid="{B9BFAF69-DA42-4B1E-91C5-4B4125F4B368}"/>
    <cellStyle name="Normal 5 2 3 2 3 5 2 2 3" xfId="17035" xr:uid="{5EDD21B0-A5BD-4EC2-9358-8A766CCF0CDC}"/>
    <cellStyle name="Normal 5 2 3 2 3 5 2 2 4" xfId="33892" xr:uid="{E5371047-15FF-4667-B1FD-8B8BF5293948}"/>
    <cellStyle name="Normal 5 2 3 2 3 5 2 3" xfId="21246" xr:uid="{5E446811-E721-4D6F-8267-1CAB64C5A717}"/>
    <cellStyle name="Normal 5 2 3 2 3 5 2 4" xfId="12817" xr:uid="{CB104459-6884-42CB-AFE5-10458BB98D2C}"/>
    <cellStyle name="Normal 5 2 3 2 3 5 2 5" xfId="29675" xr:uid="{FE237D96-2FB3-4CA8-B013-C5C70A19FB00}"/>
    <cellStyle name="Normal 5 2 3 2 3 5 3" xfId="6455" xr:uid="{00000000-0005-0000-0000-00006D180000}"/>
    <cellStyle name="Normal 5 2 3 2 3 5 3 2" xfId="23319" xr:uid="{C8D0CE02-B9E2-4AA2-9D9B-0F5035552DBC}"/>
    <cellStyle name="Normal 5 2 3 2 3 5 3 3" xfId="14890" xr:uid="{4345AC44-7FE3-4784-9EC2-7FFD44E0B083}"/>
    <cellStyle name="Normal 5 2 3 2 3 5 3 4" xfId="31747" xr:uid="{F523B158-FDAA-457C-B933-933485259D54}"/>
    <cellStyle name="Normal 5 2 3 2 3 5 4" xfId="19101" xr:uid="{F4B0F4D4-169F-45C5-BD15-DB5911C8D9CE}"/>
    <cellStyle name="Normal 5 2 3 2 3 5 5" xfId="10672" xr:uid="{A47CDC6D-8090-43DC-9C34-24F6DF0BEE6A}"/>
    <cellStyle name="Normal 5 2 3 2 3 5 6" xfId="27530" xr:uid="{2C5FDDCF-BE6D-43CE-A242-55454D6DBCA2}"/>
    <cellStyle name="Normal 5 2 3 2 3 6" xfId="2584" xr:uid="{00000000-0005-0000-0000-00006E180000}"/>
    <cellStyle name="Normal 5 2 3 2 3 6 2" xfId="6868" xr:uid="{00000000-0005-0000-0000-00006F180000}"/>
    <cellStyle name="Normal 5 2 3 2 3 6 2 2" xfId="23732" xr:uid="{2990CCE7-FD08-4815-BDAF-1258577D5F9D}"/>
    <cellStyle name="Normal 5 2 3 2 3 6 2 3" xfId="15303" xr:uid="{4432826E-14D4-4B2A-89AE-64ABC6918769}"/>
    <cellStyle name="Normal 5 2 3 2 3 6 2 4" xfId="32160" xr:uid="{13C52C49-E84D-49DF-BCE7-51BBBF98F518}"/>
    <cellStyle name="Normal 5 2 3 2 3 6 3" xfId="19514" xr:uid="{48B17523-6AAA-41A3-A3EE-D260D8A2ED4A}"/>
    <cellStyle name="Normal 5 2 3 2 3 6 4" xfId="11085" xr:uid="{8C774032-85F8-45EE-B78A-C474295D94A6}"/>
    <cellStyle name="Normal 5 2 3 2 3 6 5" xfId="27943" xr:uid="{34A20023-6BA2-4CE1-8862-34467AC22146}"/>
    <cellStyle name="Normal 5 2 3 2 3 7" xfId="4803" xr:uid="{00000000-0005-0000-0000-000070180000}"/>
    <cellStyle name="Normal 5 2 3 2 3 7 2" xfId="21667" xr:uid="{3E1E4120-42FB-4D67-AF00-3DD671F26286}"/>
    <cellStyle name="Normal 5 2 3 2 3 7 3" xfId="13238" xr:uid="{B31EE4C5-8B05-4CB1-9B34-5F1C800F1FFC}"/>
    <cellStyle name="Normal 5 2 3 2 3 7 4" xfId="30095" xr:uid="{4A302C40-FFB5-4CC8-B4B5-385F5124EC36}"/>
    <cellStyle name="Normal 5 2 3 2 3 8" xfId="17449" xr:uid="{C66D74D2-B590-43AA-B3FD-91BEE98DE934}"/>
    <cellStyle name="Normal 5 2 3 2 3 9" xfId="9020" xr:uid="{8E8A12E0-AFB8-4BDE-9423-AE2E53CBEB90}"/>
    <cellStyle name="Normal 5 2 3 2 4" xfId="900" xr:uid="{00000000-0005-0000-0000-000071180000}"/>
    <cellStyle name="Normal 5 2 3 2 4 2" xfId="3135" xr:uid="{00000000-0005-0000-0000-000072180000}"/>
    <cellStyle name="Normal 5 2 3 2 4 2 2" xfId="7358" xr:uid="{00000000-0005-0000-0000-000073180000}"/>
    <cellStyle name="Normal 5 2 3 2 4 2 2 2" xfId="24222" xr:uid="{E526243C-5BBB-4B35-B0BE-AB2425690193}"/>
    <cellStyle name="Normal 5 2 3 2 4 2 2 3" xfId="15793" xr:uid="{77D62079-8275-4883-9628-779672DA0DC6}"/>
    <cellStyle name="Normal 5 2 3 2 4 2 2 4" xfId="32650" xr:uid="{DF92BD54-3B8F-4006-B5FA-09791C1FCCE3}"/>
    <cellStyle name="Normal 5 2 3 2 4 2 3" xfId="20004" xr:uid="{8E62FCF4-26F6-4608-BD03-A55C26134CF4}"/>
    <cellStyle name="Normal 5 2 3 2 4 2 4" xfId="11575" xr:uid="{256FB657-DAE9-446C-989D-F15DCE314A2F}"/>
    <cellStyle name="Normal 5 2 3 2 4 2 5" xfId="28433" xr:uid="{BE78CDBF-708F-4FED-8F34-52E9F41AA965}"/>
    <cellStyle name="Normal 5 2 3 2 4 3" xfId="5213" xr:uid="{00000000-0005-0000-0000-000074180000}"/>
    <cellStyle name="Normal 5 2 3 2 4 3 2" xfId="22077" xr:uid="{39AA3172-DF02-49AC-83D4-4FF63EB8B360}"/>
    <cellStyle name="Normal 5 2 3 2 4 3 3" xfId="13648" xr:uid="{D48DA234-3B53-4850-9986-0FCD2BD690DE}"/>
    <cellStyle name="Normal 5 2 3 2 4 3 4" xfId="30505" xr:uid="{790107A2-3CD8-4A99-9976-651831FB5D90}"/>
    <cellStyle name="Normal 5 2 3 2 4 4" xfId="17859" xr:uid="{6F679B84-D111-4BC3-9480-FFAB3AE0DD21}"/>
    <cellStyle name="Normal 5 2 3 2 4 5" xfId="9430" xr:uid="{F58438F0-7B8A-4916-8A3F-2882E70F18F9}"/>
    <cellStyle name="Normal 5 2 3 2 4 6" xfId="26288" xr:uid="{3A923DAF-69F4-4E78-ADC7-1AEB9BE150D1}"/>
    <cellStyle name="Normal 5 2 3 2 5" xfId="1318" xr:uid="{00000000-0005-0000-0000-000075180000}"/>
    <cellStyle name="Normal 5 2 3 2 5 2" xfId="3548" xr:uid="{00000000-0005-0000-0000-000076180000}"/>
    <cellStyle name="Normal 5 2 3 2 5 2 2" xfId="7771" xr:uid="{00000000-0005-0000-0000-000077180000}"/>
    <cellStyle name="Normal 5 2 3 2 5 2 2 2" xfId="24635" xr:uid="{15F4527D-BDA5-476E-90CC-5641AC8286D8}"/>
    <cellStyle name="Normal 5 2 3 2 5 2 2 3" xfId="16206" xr:uid="{2FC4D94A-E230-4C77-9774-14E505ABD0F1}"/>
    <cellStyle name="Normal 5 2 3 2 5 2 2 4" xfId="33063" xr:uid="{8B6294C4-F7AD-4AC3-B3D4-D8DAA4C687D1}"/>
    <cellStyle name="Normal 5 2 3 2 5 2 3" xfId="20417" xr:uid="{BE6E6BF3-F7DA-4E6B-90AA-6A47536D2AA0}"/>
    <cellStyle name="Normal 5 2 3 2 5 2 4" xfId="11988" xr:uid="{A0393F96-0F2A-414B-A6BF-29D9842BC8A9}"/>
    <cellStyle name="Normal 5 2 3 2 5 2 5" xfId="28846" xr:uid="{567AA2F9-97A9-430A-97AF-480037C87D69}"/>
    <cellStyle name="Normal 5 2 3 2 5 3" xfId="5626" xr:uid="{00000000-0005-0000-0000-000078180000}"/>
    <cellStyle name="Normal 5 2 3 2 5 3 2" xfId="22490" xr:uid="{FA688ADE-A1F4-45C6-A345-363A6A03CED1}"/>
    <cellStyle name="Normal 5 2 3 2 5 3 3" xfId="14061" xr:uid="{BEF1831D-40BC-450E-818C-466BC778BEF6}"/>
    <cellStyle name="Normal 5 2 3 2 5 3 4" xfId="30918" xr:uid="{7AC15FEA-52D2-433F-84CB-D0734E027B2D}"/>
    <cellStyle name="Normal 5 2 3 2 5 4" xfId="18272" xr:uid="{F8605664-7DBA-4B71-B491-F3A301D1D2EE}"/>
    <cellStyle name="Normal 5 2 3 2 5 5" xfId="9843" xr:uid="{53AEEDEF-47DA-48EC-86F9-1AE616EC5ACB}"/>
    <cellStyle name="Normal 5 2 3 2 5 6" xfId="26701" xr:uid="{ACA2505F-14BB-4233-9105-0F36D783279F}"/>
    <cellStyle name="Normal 5 2 3 2 6" xfId="1731" xr:uid="{00000000-0005-0000-0000-000079180000}"/>
    <cellStyle name="Normal 5 2 3 2 6 2" xfId="3961" xr:uid="{00000000-0005-0000-0000-00007A180000}"/>
    <cellStyle name="Normal 5 2 3 2 6 2 2" xfId="8184" xr:uid="{00000000-0005-0000-0000-00007B180000}"/>
    <cellStyle name="Normal 5 2 3 2 6 2 2 2" xfId="25048" xr:uid="{1FC96FD9-92F0-4472-9BCB-6BBBE0BF93E1}"/>
    <cellStyle name="Normal 5 2 3 2 6 2 2 3" xfId="16619" xr:uid="{7969E9B5-D3AA-4920-98B5-8808101F8B9A}"/>
    <cellStyle name="Normal 5 2 3 2 6 2 2 4" xfId="33476" xr:uid="{27E944D4-064C-4C05-949E-1B4015B0A9CF}"/>
    <cellStyle name="Normal 5 2 3 2 6 2 3" xfId="20830" xr:uid="{4F7419D4-5194-4CF3-8753-1630D251022F}"/>
    <cellStyle name="Normal 5 2 3 2 6 2 4" xfId="12401" xr:uid="{FCF75ACF-37E3-4ECB-AD3B-1FDBDE5A7F34}"/>
    <cellStyle name="Normal 5 2 3 2 6 2 5" xfId="29259" xr:uid="{E357BE5A-8DF2-4335-B329-1AFEF13A4C46}"/>
    <cellStyle name="Normal 5 2 3 2 6 3" xfId="6039" xr:uid="{00000000-0005-0000-0000-00007C180000}"/>
    <cellStyle name="Normal 5 2 3 2 6 3 2" xfId="22903" xr:uid="{CA93C08F-CAF8-4065-957E-F80547F5555D}"/>
    <cellStyle name="Normal 5 2 3 2 6 3 3" xfId="14474" xr:uid="{E1D765D3-71C6-4FC7-8F6D-ED3002731D3E}"/>
    <cellStyle name="Normal 5 2 3 2 6 3 4" xfId="31331" xr:uid="{56E51792-5CBB-4E77-BCC2-927D49CC08AE}"/>
    <cellStyle name="Normal 5 2 3 2 6 4" xfId="18685" xr:uid="{673DBEB2-AC3A-4CB7-8A47-9DEB6D62C313}"/>
    <cellStyle name="Normal 5 2 3 2 6 5" xfId="10256" xr:uid="{41AF9A39-0E0D-46B2-910E-6BBB1D1266CF}"/>
    <cellStyle name="Normal 5 2 3 2 6 6" xfId="27114" xr:uid="{2E31CC25-3D87-4C0D-95C0-B0D0ED660F4D}"/>
    <cellStyle name="Normal 5 2 3 2 7" xfId="2145" xr:uid="{00000000-0005-0000-0000-00007D180000}"/>
    <cellStyle name="Normal 5 2 3 2 7 2" xfId="4374" xr:uid="{00000000-0005-0000-0000-00007E180000}"/>
    <cellStyle name="Normal 5 2 3 2 7 2 2" xfId="8597" xr:uid="{00000000-0005-0000-0000-00007F180000}"/>
    <cellStyle name="Normal 5 2 3 2 7 2 2 2" xfId="25461" xr:uid="{2A886D6A-9EFC-45B9-BD8B-C328ACBCCE7E}"/>
    <cellStyle name="Normal 5 2 3 2 7 2 2 3" xfId="17032" xr:uid="{AC6D40F7-2A04-4957-BDBC-8C1B7E9EDF92}"/>
    <cellStyle name="Normal 5 2 3 2 7 2 2 4" xfId="33889" xr:uid="{4FDDDC1B-7125-4FC8-9111-1A9E3754F776}"/>
    <cellStyle name="Normal 5 2 3 2 7 2 3" xfId="21243" xr:uid="{4ED7DDCB-6486-4FAE-B5C0-05974576F14C}"/>
    <cellStyle name="Normal 5 2 3 2 7 2 4" xfId="12814" xr:uid="{48127D8A-9847-4349-9894-9EAA1DB104A4}"/>
    <cellStyle name="Normal 5 2 3 2 7 2 5" xfId="29672" xr:uid="{97012310-7639-4A80-B5D6-9EACCD04164D}"/>
    <cellStyle name="Normal 5 2 3 2 7 3" xfId="6452" xr:uid="{00000000-0005-0000-0000-000080180000}"/>
    <cellStyle name="Normal 5 2 3 2 7 3 2" xfId="23316" xr:uid="{1723B305-8E14-4D8E-AE96-0A5B611B4441}"/>
    <cellStyle name="Normal 5 2 3 2 7 3 3" xfId="14887" xr:uid="{CD2648E1-E6AE-4009-8283-C60E74074163}"/>
    <cellStyle name="Normal 5 2 3 2 7 3 4" xfId="31744" xr:uid="{08A29756-9F75-465F-8F71-B394203CCF4F}"/>
    <cellStyle name="Normal 5 2 3 2 7 4" xfId="19098" xr:uid="{E4CFD15A-2B93-4660-9FB1-ABB424470421}"/>
    <cellStyle name="Normal 5 2 3 2 7 5" xfId="10669" xr:uid="{A805DA90-FC64-451B-BC6C-0275EB4928E3}"/>
    <cellStyle name="Normal 5 2 3 2 7 6" xfId="27527" xr:uid="{368F7AB2-9E0D-4D86-B449-05175A09BA8C}"/>
    <cellStyle name="Normal 5 2 3 2 8" xfId="2581" xr:uid="{00000000-0005-0000-0000-000081180000}"/>
    <cellStyle name="Normal 5 2 3 2 8 2" xfId="6865" xr:uid="{00000000-0005-0000-0000-000082180000}"/>
    <cellStyle name="Normal 5 2 3 2 8 2 2" xfId="23729" xr:uid="{7A9763C0-8746-4AEC-876C-D7204785FB5D}"/>
    <cellStyle name="Normal 5 2 3 2 8 2 3" xfId="15300" xr:uid="{5B8EBBC9-EA8F-4BA6-B0E8-E1560FD8FF86}"/>
    <cellStyle name="Normal 5 2 3 2 8 2 4" xfId="32157" xr:uid="{DE5A409D-76D1-4B66-836D-D98F387B5F10}"/>
    <cellStyle name="Normal 5 2 3 2 8 3" xfId="19511" xr:uid="{D1147C17-41EF-486F-AB6B-056200230746}"/>
    <cellStyle name="Normal 5 2 3 2 8 4" xfId="11082" xr:uid="{81D667B4-A729-4B02-9957-4B0E37F57CF1}"/>
    <cellStyle name="Normal 5 2 3 2 8 5" xfId="27940" xr:uid="{47BCF74B-8EFE-470E-9DB4-E3CB15E881A2}"/>
    <cellStyle name="Normal 5 2 3 2 9" xfId="4800" xr:uid="{00000000-0005-0000-0000-000083180000}"/>
    <cellStyle name="Normal 5 2 3 2 9 2" xfId="21664" xr:uid="{ABB077D2-D63C-406C-8AFE-E0177192E951}"/>
    <cellStyle name="Normal 5 2 3 2 9 3" xfId="13235" xr:uid="{28B0D67F-801E-45C0-AE8C-B746CFE7A5E7}"/>
    <cellStyle name="Normal 5 2 3 2 9 4" xfId="30092" xr:uid="{393087CD-9536-4AD3-A670-45F49C395B79}"/>
    <cellStyle name="Normal 5 2 3 3" xfId="429" xr:uid="{00000000-0005-0000-0000-000084180000}"/>
    <cellStyle name="Normal 5 2 3 3 10" xfId="9021" xr:uid="{E1ED137B-10E1-4D4A-85B0-78AFAA075C92}"/>
    <cellStyle name="Normal 5 2 3 3 11" xfId="25879" xr:uid="{9B413260-601C-4ED8-89B1-BABEF61E4DE7}"/>
    <cellStyle name="Normal 5 2 3 3 2" xfId="430" xr:uid="{00000000-0005-0000-0000-000085180000}"/>
    <cellStyle name="Normal 5 2 3 3 2 10" xfId="25880" xr:uid="{ADCE9820-F2B9-4732-B1A6-C0EEEFC3F9FA}"/>
    <cellStyle name="Normal 5 2 3 3 2 2" xfId="905" xr:uid="{00000000-0005-0000-0000-000086180000}"/>
    <cellStyle name="Normal 5 2 3 3 2 2 2" xfId="3140" xr:uid="{00000000-0005-0000-0000-000087180000}"/>
    <cellStyle name="Normal 5 2 3 3 2 2 2 2" xfId="7363" xr:uid="{00000000-0005-0000-0000-000088180000}"/>
    <cellStyle name="Normal 5 2 3 3 2 2 2 2 2" xfId="24227" xr:uid="{C1143091-FB29-4B6F-A7E8-E42AB098F0B2}"/>
    <cellStyle name="Normal 5 2 3 3 2 2 2 2 3" xfId="15798" xr:uid="{C1199925-6377-4750-BD99-628D92D38C3D}"/>
    <cellStyle name="Normal 5 2 3 3 2 2 2 2 4" xfId="32655" xr:uid="{C9772285-77CD-48EA-9A10-34AFAD956A23}"/>
    <cellStyle name="Normal 5 2 3 3 2 2 2 3" xfId="20009" xr:uid="{9C08ADED-5774-42FC-9F15-A5CBBDA561D6}"/>
    <cellStyle name="Normal 5 2 3 3 2 2 2 4" xfId="11580" xr:uid="{0F32C8C7-CB8C-4DBA-8D1F-D90BF40AE6A7}"/>
    <cellStyle name="Normal 5 2 3 3 2 2 2 5" xfId="28438" xr:uid="{07C774DF-CCDE-467C-8A72-F34D1DD72956}"/>
    <cellStyle name="Normal 5 2 3 3 2 2 3" xfId="5218" xr:uid="{00000000-0005-0000-0000-000089180000}"/>
    <cellStyle name="Normal 5 2 3 3 2 2 3 2" xfId="22082" xr:uid="{9E9FD91D-BB60-44EE-81BD-30C63B590229}"/>
    <cellStyle name="Normal 5 2 3 3 2 2 3 3" xfId="13653" xr:uid="{39782359-13EE-4A61-9242-0B76E9CEE2E4}"/>
    <cellStyle name="Normal 5 2 3 3 2 2 3 4" xfId="30510" xr:uid="{DD7744BA-8FAC-4095-A546-07E11787A558}"/>
    <cellStyle name="Normal 5 2 3 3 2 2 4" xfId="17864" xr:uid="{964F222E-83E6-4688-9CA0-0D0560CD0150}"/>
    <cellStyle name="Normal 5 2 3 3 2 2 5" xfId="9435" xr:uid="{201EBA8A-E7EB-44C3-8F88-7A2EC2484962}"/>
    <cellStyle name="Normal 5 2 3 3 2 2 6" xfId="26293" xr:uid="{695F3D44-4B1A-4F32-849C-3F0B34B57754}"/>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2 2 2" xfId="24640" xr:uid="{CCDD6F8C-B0D9-41E2-B51C-F252894F02A8}"/>
    <cellStyle name="Normal 5 2 3 3 2 3 2 2 3" xfId="16211" xr:uid="{B25F5B04-0E44-44A2-8813-7423C5DF18C7}"/>
    <cellStyle name="Normal 5 2 3 3 2 3 2 2 4" xfId="33068" xr:uid="{CAB0E930-29E0-428E-B038-D52693BDD63E}"/>
    <cellStyle name="Normal 5 2 3 3 2 3 2 3" xfId="20422" xr:uid="{B0CA3042-0287-4D35-9E33-BFFE637F27F8}"/>
    <cellStyle name="Normal 5 2 3 3 2 3 2 4" xfId="11993" xr:uid="{AC15BE6F-7D61-437E-8222-20A193F08ACC}"/>
    <cellStyle name="Normal 5 2 3 3 2 3 2 5" xfId="28851" xr:uid="{3DD6762B-06C8-4382-A883-0D3D7081F306}"/>
    <cellStyle name="Normal 5 2 3 3 2 3 3" xfId="5631" xr:uid="{00000000-0005-0000-0000-00008D180000}"/>
    <cellStyle name="Normal 5 2 3 3 2 3 3 2" xfId="22495" xr:uid="{0B4684A2-7307-45F6-BA04-AE3E62AEBE36}"/>
    <cellStyle name="Normal 5 2 3 3 2 3 3 3" xfId="14066" xr:uid="{63A1A703-E69C-43E2-9EF8-16C1F52D9C80}"/>
    <cellStyle name="Normal 5 2 3 3 2 3 3 4" xfId="30923" xr:uid="{59F25587-B16B-4D0D-A5CC-589F7CED317E}"/>
    <cellStyle name="Normal 5 2 3 3 2 3 4" xfId="18277" xr:uid="{A84D4119-36F9-41E7-8906-694C144410C7}"/>
    <cellStyle name="Normal 5 2 3 3 2 3 5" xfId="9848" xr:uid="{630FDB38-4D5C-46BB-BD80-2D0ACA61A588}"/>
    <cellStyle name="Normal 5 2 3 3 2 3 6" xfId="26706" xr:uid="{B9D0CC32-5DD8-499C-81A1-41C0E49C0D94}"/>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2 2 2" xfId="25053" xr:uid="{BAD4E620-D282-4CD9-9673-31BD1CC038B9}"/>
    <cellStyle name="Normal 5 2 3 3 2 4 2 2 3" xfId="16624" xr:uid="{8361B06A-7E89-41FD-9EC5-97605AD91CA0}"/>
    <cellStyle name="Normal 5 2 3 3 2 4 2 2 4" xfId="33481" xr:uid="{D3802AAE-48F5-46AC-99DA-36338001F36F}"/>
    <cellStyle name="Normal 5 2 3 3 2 4 2 3" xfId="20835" xr:uid="{B35A7386-CEE0-4E4B-B8CC-970B974771B1}"/>
    <cellStyle name="Normal 5 2 3 3 2 4 2 4" xfId="12406" xr:uid="{308B9C8C-0A8B-4F32-B87C-535AE5F48995}"/>
    <cellStyle name="Normal 5 2 3 3 2 4 2 5" xfId="29264" xr:uid="{A6B89731-C3EE-405F-B2C6-E05F7277FDA0}"/>
    <cellStyle name="Normal 5 2 3 3 2 4 3" xfId="6044" xr:uid="{00000000-0005-0000-0000-000091180000}"/>
    <cellStyle name="Normal 5 2 3 3 2 4 3 2" xfId="22908" xr:uid="{73153FE3-6978-4B3B-8D4A-2B159FDE65F5}"/>
    <cellStyle name="Normal 5 2 3 3 2 4 3 3" xfId="14479" xr:uid="{97059800-4FC2-4A61-864A-EDF4B9833A29}"/>
    <cellStyle name="Normal 5 2 3 3 2 4 3 4" xfId="31336" xr:uid="{3F751F8B-6CE2-433E-99C2-861D3258FCB8}"/>
    <cellStyle name="Normal 5 2 3 3 2 4 4" xfId="18690" xr:uid="{37FEA46F-6D2A-4B97-947A-A8F414E9173D}"/>
    <cellStyle name="Normal 5 2 3 3 2 4 5" xfId="10261" xr:uid="{4621030E-E59D-4F15-BE80-FA146E8C7A5F}"/>
    <cellStyle name="Normal 5 2 3 3 2 4 6" xfId="27119" xr:uid="{FA6DBF45-D201-4C90-9668-EC8A1992B235}"/>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2 2 2" xfId="25466" xr:uid="{7344FCBA-F111-468F-9D23-BEC34E47A54E}"/>
    <cellStyle name="Normal 5 2 3 3 2 5 2 2 3" xfId="17037" xr:uid="{51A291B4-7E59-49F1-8F00-5A1FD046C333}"/>
    <cellStyle name="Normal 5 2 3 3 2 5 2 2 4" xfId="33894" xr:uid="{6C05F737-AB70-4466-A470-8B60655ECFB8}"/>
    <cellStyle name="Normal 5 2 3 3 2 5 2 3" xfId="21248" xr:uid="{8C1A5345-AE08-4D1B-90D6-13820DD189C4}"/>
    <cellStyle name="Normal 5 2 3 3 2 5 2 4" xfId="12819" xr:uid="{5999BB38-F84C-49AC-8ED8-970FD7D77816}"/>
    <cellStyle name="Normal 5 2 3 3 2 5 2 5" xfId="29677" xr:uid="{72CA22EC-6DA3-4246-BA83-6FE03016A8D4}"/>
    <cellStyle name="Normal 5 2 3 3 2 5 3" xfId="6457" xr:uid="{00000000-0005-0000-0000-000095180000}"/>
    <cellStyle name="Normal 5 2 3 3 2 5 3 2" xfId="23321" xr:uid="{EE848203-4C17-4CEB-9345-9A16D97F4FCC}"/>
    <cellStyle name="Normal 5 2 3 3 2 5 3 3" xfId="14892" xr:uid="{0C010D14-5459-4293-8688-E1BB6C4E27D0}"/>
    <cellStyle name="Normal 5 2 3 3 2 5 3 4" xfId="31749" xr:uid="{FEA93036-D1CC-4FF3-B349-196FBBACC5C6}"/>
    <cellStyle name="Normal 5 2 3 3 2 5 4" xfId="19103" xr:uid="{2FE4B565-877F-4415-BA69-2B9E68D90B87}"/>
    <cellStyle name="Normal 5 2 3 3 2 5 5" xfId="10674" xr:uid="{05A7E8CF-B1D5-431C-AFF5-7781C30CA2AB}"/>
    <cellStyle name="Normal 5 2 3 3 2 5 6" xfId="27532" xr:uid="{46B3DDD6-80A1-4217-8A0C-271BFFE11FB6}"/>
    <cellStyle name="Normal 5 2 3 3 2 6" xfId="2586" xr:uid="{00000000-0005-0000-0000-000096180000}"/>
    <cellStyle name="Normal 5 2 3 3 2 6 2" xfId="6870" xr:uid="{00000000-0005-0000-0000-000097180000}"/>
    <cellStyle name="Normal 5 2 3 3 2 6 2 2" xfId="23734" xr:uid="{CD689E4A-D61A-46F3-BF3F-FD179CB1BC28}"/>
    <cellStyle name="Normal 5 2 3 3 2 6 2 3" xfId="15305" xr:uid="{B07EB6C8-46CD-4C12-8899-D5B4478E0FD8}"/>
    <cellStyle name="Normal 5 2 3 3 2 6 2 4" xfId="32162" xr:uid="{DE6BE6E6-1AF7-4643-8DBC-0CF2838BEEE1}"/>
    <cellStyle name="Normal 5 2 3 3 2 6 3" xfId="19516" xr:uid="{29D26D7B-F288-4610-9AAC-B6E577ED011B}"/>
    <cellStyle name="Normal 5 2 3 3 2 6 4" xfId="11087" xr:uid="{BEB421A2-EE1D-486E-AC27-09C363A53037}"/>
    <cellStyle name="Normal 5 2 3 3 2 6 5" xfId="27945" xr:uid="{1058F55E-D6C3-4D3B-A5AA-CD4445C36AD9}"/>
    <cellStyle name="Normal 5 2 3 3 2 7" xfId="4805" xr:uid="{00000000-0005-0000-0000-000098180000}"/>
    <cellStyle name="Normal 5 2 3 3 2 7 2" xfId="21669" xr:uid="{8E9A1DE5-537C-4F06-90EA-0BB7968B4C78}"/>
    <cellStyle name="Normal 5 2 3 3 2 7 3" xfId="13240" xr:uid="{EE96E327-71CB-422C-92FC-CF7E4A14EA61}"/>
    <cellStyle name="Normal 5 2 3 3 2 7 4" xfId="30097" xr:uid="{6D00C139-E2A6-40EF-A953-7F17D6F86A02}"/>
    <cellStyle name="Normal 5 2 3 3 2 8" xfId="17451" xr:uid="{5DC484E8-6E2F-4786-8337-0E14ADCCDCE5}"/>
    <cellStyle name="Normal 5 2 3 3 2 9" xfId="9022" xr:uid="{13E23CFE-A877-4039-A02B-E0B9C4E85134}"/>
    <cellStyle name="Normal 5 2 3 3 3" xfId="904" xr:uid="{00000000-0005-0000-0000-000099180000}"/>
    <cellStyle name="Normal 5 2 3 3 3 2" xfId="3139" xr:uid="{00000000-0005-0000-0000-00009A180000}"/>
    <cellStyle name="Normal 5 2 3 3 3 2 2" xfId="7362" xr:uid="{00000000-0005-0000-0000-00009B180000}"/>
    <cellStyle name="Normal 5 2 3 3 3 2 2 2" xfId="24226" xr:uid="{FD3A298F-9D5E-4481-A5DE-45D5BE57836D}"/>
    <cellStyle name="Normal 5 2 3 3 3 2 2 3" xfId="15797" xr:uid="{914931B1-01F4-422A-8C11-C866281EA864}"/>
    <cellStyle name="Normal 5 2 3 3 3 2 2 4" xfId="32654" xr:uid="{25A52991-1B98-4EEE-9ED5-DF0A0A2A3BC2}"/>
    <cellStyle name="Normal 5 2 3 3 3 2 3" xfId="20008" xr:uid="{A2676186-D05E-4E79-B819-7E62000E69BA}"/>
    <cellStyle name="Normal 5 2 3 3 3 2 4" xfId="11579" xr:uid="{E82F63A1-E14F-47A0-913B-A4BFF45E1037}"/>
    <cellStyle name="Normal 5 2 3 3 3 2 5" xfId="28437" xr:uid="{C6EEB7FE-5700-415E-BA75-AB001FBF9985}"/>
    <cellStyle name="Normal 5 2 3 3 3 3" xfId="5217" xr:uid="{00000000-0005-0000-0000-00009C180000}"/>
    <cellStyle name="Normal 5 2 3 3 3 3 2" xfId="22081" xr:uid="{FDDA777F-BC1B-4222-906B-000C56A9A46A}"/>
    <cellStyle name="Normal 5 2 3 3 3 3 3" xfId="13652" xr:uid="{7762BA96-1369-4A7E-95F9-CD307F143A7D}"/>
    <cellStyle name="Normal 5 2 3 3 3 3 4" xfId="30509" xr:uid="{059078CD-2403-4FF1-8D22-8A3AD7F47DD1}"/>
    <cellStyle name="Normal 5 2 3 3 3 4" xfId="17863" xr:uid="{F558CC54-1EB6-4622-BD5B-2786E291B621}"/>
    <cellStyle name="Normal 5 2 3 3 3 5" xfId="9434" xr:uid="{900B34F4-A101-4D40-98C9-11AE788379CF}"/>
    <cellStyle name="Normal 5 2 3 3 3 6" xfId="26292" xr:uid="{518AB9C8-6D9E-4951-B203-8C56C12723E4}"/>
    <cellStyle name="Normal 5 2 3 3 4" xfId="1322" xr:uid="{00000000-0005-0000-0000-00009D180000}"/>
    <cellStyle name="Normal 5 2 3 3 4 2" xfId="3552" xr:uid="{00000000-0005-0000-0000-00009E180000}"/>
    <cellStyle name="Normal 5 2 3 3 4 2 2" xfId="7775" xr:uid="{00000000-0005-0000-0000-00009F180000}"/>
    <cellStyle name="Normal 5 2 3 3 4 2 2 2" xfId="24639" xr:uid="{B8A6B482-DDFC-4B40-9809-2BC62677596A}"/>
    <cellStyle name="Normal 5 2 3 3 4 2 2 3" xfId="16210" xr:uid="{8AC711D4-5F2D-460C-9145-4347EF0C3043}"/>
    <cellStyle name="Normal 5 2 3 3 4 2 2 4" xfId="33067" xr:uid="{3F960D37-21C6-4DFB-AF29-D576C5FC054B}"/>
    <cellStyle name="Normal 5 2 3 3 4 2 3" xfId="20421" xr:uid="{0A8AB8DC-4DF8-4FD3-B324-8F70F899FBEA}"/>
    <cellStyle name="Normal 5 2 3 3 4 2 4" xfId="11992" xr:uid="{6C414ECA-132E-4CD4-A213-D0D58F478AF3}"/>
    <cellStyle name="Normal 5 2 3 3 4 2 5" xfId="28850" xr:uid="{FF77EA47-8247-4FFB-AD11-2824D0DAC24D}"/>
    <cellStyle name="Normal 5 2 3 3 4 3" xfId="5630" xr:uid="{00000000-0005-0000-0000-0000A0180000}"/>
    <cellStyle name="Normal 5 2 3 3 4 3 2" xfId="22494" xr:uid="{33080113-8E72-4BB9-8735-593EE727B978}"/>
    <cellStyle name="Normal 5 2 3 3 4 3 3" xfId="14065" xr:uid="{E6108B57-5385-4C8E-85DC-E6217B040D80}"/>
    <cellStyle name="Normal 5 2 3 3 4 3 4" xfId="30922" xr:uid="{5AA72C63-0C24-4F6F-B9E8-1CFA940469A3}"/>
    <cellStyle name="Normal 5 2 3 3 4 4" xfId="18276" xr:uid="{188A08CD-D13C-49F7-8A07-E1C7C1B8B119}"/>
    <cellStyle name="Normal 5 2 3 3 4 5" xfId="9847" xr:uid="{287976F9-1263-4E83-B12B-8C3ADB0BEBED}"/>
    <cellStyle name="Normal 5 2 3 3 4 6" xfId="26705" xr:uid="{19BE3208-8854-4712-898B-D729B9AEE2FE}"/>
    <cellStyle name="Normal 5 2 3 3 5" xfId="1735" xr:uid="{00000000-0005-0000-0000-0000A1180000}"/>
    <cellStyle name="Normal 5 2 3 3 5 2" xfId="3965" xr:uid="{00000000-0005-0000-0000-0000A2180000}"/>
    <cellStyle name="Normal 5 2 3 3 5 2 2" xfId="8188" xr:uid="{00000000-0005-0000-0000-0000A3180000}"/>
    <cellStyle name="Normal 5 2 3 3 5 2 2 2" xfId="25052" xr:uid="{B6A9E9F9-C8ED-4496-9125-16A6290A2278}"/>
    <cellStyle name="Normal 5 2 3 3 5 2 2 3" xfId="16623" xr:uid="{D3289270-6817-4EDD-BA9D-E4D62D09EDE7}"/>
    <cellStyle name="Normal 5 2 3 3 5 2 2 4" xfId="33480" xr:uid="{4361BBBA-EB97-4433-9D91-835C94AD44E7}"/>
    <cellStyle name="Normal 5 2 3 3 5 2 3" xfId="20834" xr:uid="{89FCF299-3965-4D51-886A-161A6642ED1D}"/>
    <cellStyle name="Normal 5 2 3 3 5 2 4" xfId="12405" xr:uid="{0E177C5F-5F18-403E-A7FA-66A9891CD933}"/>
    <cellStyle name="Normal 5 2 3 3 5 2 5" xfId="29263" xr:uid="{2A734A77-7EF1-45FC-A9E9-1E4F98008CB3}"/>
    <cellStyle name="Normal 5 2 3 3 5 3" xfId="6043" xr:uid="{00000000-0005-0000-0000-0000A4180000}"/>
    <cellStyle name="Normal 5 2 3 3 5 3 2" xfId="22907" xr:uid="{D5E38FFA-903C-48F7-8030-B344C7A7E443}"/>
    <cellStyle name="Normal 5 2 3 3 5 3 3" xfId="14478" xr:uid="{9BDDB878-3BF5-4AA2-870D-5574289281B9}"/>
    <cellStyle name="Normal 5 2 3 3 5 3 4" xfId="31335" xr:uid="{6A0CEF3C-52E7-4799-B4F0-0DD40A09C611}"/>
    <cellStyle name="Normal 5 2 3 3 5 4" xfId="18689" xr:uid="{5A49F099-5B40-48D1-B29F-B195C4413B22}"/>
    <cellStyle name="Normal 5 2 3 3 5 5" xfId="10260" xr:uid="{F42957AE-DD0E-4360-9D71-FF44535DE43A}"/>
    <cellStyle name="Normal 5 2 3 3 5 6" xfId="27118" xr:uid="{E7243DEB-57BB-4D14-BFE4-571826C078A1}"/>
    <cellStyle name="Normal 5 2 3 3 6" xfId="2149" xr:uid="{00000000-0005-0000-0000-0000A5180000}"/>
    <cellStyle name="Normal 5 2 3 3 6 2" xfId="4378" xr:uid="{00000000-0005-0000-0000-0000A6180000}"/>
    <cellStyle name="Normal 5 2 3 3 6 2 2" xfId="8601" xr:uid="{00000000-0005-0000-0000-0000A7180000}"/>
    <cellStyle name="Normal 5 2 3 3 6 2 2 2" xfId="25465" xr:uid="{FD8C6D7D-DC56-43CF-AC29-2F8C58EB6ADE}"/>
    <cellStyle name="Normal 5 2 3 3 6 2 2 3" xfId="17036" xr:uid="{676AB7BD-2A8D-45EC-AA00-EE8CA385C8B0}"/>
    <cellStyle name="Normal 5 2 3 3 6 2 2 4" xfId="33893" xr:uid="{DABE49EA-C377-4A26-8C7D-E49B3ACC24B6}"/>
    <cellStyle name="Normal 5 2 3 3 6 2 3" xfId="21247" xr:uid="{BA4A9B14-B841-4D2E-AD5A-04452E7DE9E6}"/>
    <cellStyle name="Normal 5 2 3 3 6 2 4" xfId="12818" xr:uid="{4749579E-2020-4BD5-B378-B47D3319B082}"/>
    <cellStyle name="Normal 5 2 3 3 6 2 5" xfId="29676" xr:uid="{0A74D689-738E-46AA-8DE4-6EB02B8F24B8}"/>
    <cellStyle name="Normal 5 2 3 3 6 3" xfId="6456" xr:uid="{00000000-0005-0000-0000-0000A8180000}"/>
    <cellStyle name="Normal 5 2 3 3 6 3 2" xfId="23320" xr:uid="{BA75B6DE-942F-41FF-A927-AF7ED110502F}"/>
    <cellStyle name="Normal 5 2 3 3 6 3 3" xfId="14891" xr:uid="{03F6F847-85AB-47C6-B001-76958895B8CD}"/>
    <cellStyle name="Normal 5 2 3 3 6 3 4" xfId="31748" xr:uid="{D9853D1A-64E6-4759-AFC7-FCABA7802DBC}"/>
    <cellStyle name="Normal 5 2 3 3 6 4" xfId="19102" xr:uid="{E390625F-7B9D-400B-B888-D33A23C6A97B}"/>
    <cellStyle name="Normal 5 2 3 3 6 5" xfId="10673" xr:uid="{353C0E3E-7328-4148-B6EF-DA683B7FFF33}"/>
    <cellStyle name="Normal 5 2 3 3 6 6" xfId="27531" xr:uid="{0BD3D3DA-4811-43B1-826A-C287DCD59069}"/>
    <cellStyle name="Normal 5 2 3 3 7" xfId="2585" xr:uid="{00000000-0005-0000-0000-0000A9180000}"/>
    <cellStyle name="Normal 5 2 3 3 7 2" xfId="6869" xr:uid="{00000000-0005-0000-0000-0000AA180000}"/>
    <cellStyle name="Normal 5 2 3 3 7 2 2" xfId="23733" xr:uid="{4EAACCA7-0325-4C2F-83DE-37E8BFB9F7A3}"/>
    <cellStyle name="Normal 5 2 3 3 7 2 3" xfId="15304" xr:uid="{83A160A8-E92E-454F-A031-142AD7994D64}"/>
    <cellStyle name="Normal 5 2 3 3 7 2 4" xfId="32161" xr:uid="{D38613F3-08BC-4946-95C7-16495A7F7578}"/>
    <cellStyle name="Normal 5 2 3 3 7 3" xfId="19515" xr:uid="{0C7DB734-37C8-4114-88F8-CDB1324C45B8}"/>
    <cellStyle name="Normal 5 2 3 3 7 4" xfId="11086" xr:uid="{09397706-0FC9-45D9-897A-C008442891EF}"/>
    <cellStyle name="Normal 5 2 3 3 7 5" xfId="27944" xr:uid="{6590BB00-8A3B-4487-AB47-70A113858F65}"/>
    <cellStyle name="Normal 5 2 3 3 8" xfId="4804" xr:uid="{00000000-0005-0000-0000-0000AB180000}"/>
    <cellStyle name="Normal 5 2 3 3 8 2" xfId="21668" xr:uid="{773D3E9F-D862-41FF-BF37-1B8D509B60F1}"/>
    <cellStyle name="Normal 5 2 3 3 8 3" xfId="13239" xr:uid="{46D09637-4C9B-4888-B7D1-8512EB3F2A82}"/>
    <cellStyle name="Normal 5 2 3 3 8 4" xfId="30096" xr:uid="{AF328311-DA05-4C6F-B77E-C41A21B09073}"/>
    <cellStyle name="Normal 5 2 3 3 9" xfId="17450" xr:uid="{870E4F13-FFAB-4374-8708-95AC49509724}"/>
    <cellStyle name="Normal 5 2 3 4" xfId="431" xr:uid="{00000000-0005-0000-0000-0000AC180000}"/>
    <cellStyle name="Normal 5 2 3 4 10" xfId="25881" xr:uid="{AA9D62DA-8114-47CF-B2A3-8FC1F280D03A}"/>
    <cellStyle name="Normal 5 2 3 4 2" xfId="906" xr:uid="{00000000-0005-0000-0000-0000AD180000}"/>
    <cellStyle name="Normal 5 2 3 4 2 2" xfId="3141" xr:uid="{00000000-0005-0000-0000-0000AE180000}"/>
    <cellStyle name="Normal 5 2 3 4 2 2 2" xfId="7364" xr:uid="{00000000-0005-0000-0000-0000AF180000}"/>
    <cellStyle name="Normal 5 2 3 4 2 2 2 2" xfId="24228" xr:uid="{53C0A4E3-74CD-47AB-A55C-6C193CDA8982}"/>
    <cellStyle name="Normal 5 2 3 4 2 2 2 3" xfId="15799" xr:uid="{92C5A2CD-BE63-415B-869C-91FBD8BEDFD1}"/>
    <cellStyle name="Normal 5 2 3 4 2 2 2 4" xfId="32656" xr:uid="{E6D77D1E-AF34-40BC-AFE5-4E1FCD170BB7}"/>
    <cellStyle name="Normal 5 2 3 4 2 2 3" xfId="20010" xr:uid="{BC4FE283-E3A1-4081-AFC9-C1E93AC471F6}"/>
    <cellStyle name="Normal 5 2 3 4 2 2 4" xfId="11581" xr:uid="{20EB1FAC-EB7E-4240-A7FE-276D8CA6C3CB}"/>
    <cellStyle name="Normal 5 2 3 4 2 2 5" xfId="28439" xr:uid="{099C6F74-A02F-4020-A48F-3EA3A45059D9}"/>
    <cellStyle name="Normal 5 2 3 4 2 3" xfId="5219" xr:uid="{00000000-0005-0000-0000-0000B0180000}"/>
    <cellStyle name="Normal 5 2 3 4 2 3 2" xfId="22083" xr:uid="{E47CD4DF-A373-453D-AF68-65CC11AA9AB2}"/>
    <cellStyle name="Normal 5 2 3 4 2 3 3" xfId="13654" xr:uid="{20F4E261-874E-4739-91F7-B681062372AC}"/>
    <cellStyle name="Normal 5 2 3 4 2 3 4" xfId="30511" xr:uid="{0FA9BCEC-9815-41D4-8411-BD7EB86590D2}"/>
    <cellStyle name="Normal 5 2 3 4 2 4" xfId="17865" xr:uid="{BE838C09-0AF3-4262-B2D7-F7884C5D910D}"/>
    <cellStyle name="Normal 5 2 3 4 2 5" xfId="9436" xr:uid="{D3608F17-2DF4-493B-B714-4C6BD7045C6E}"/>
    <cellStyle name="Normal 5 2 3 4 2 6" xfId="26294" xr:uid="{F814439C-FB8A-4618-A52E-1ACBD092D7E3}"/>
    <cellStyle name="Normal 5 2 3 4 3" xfId="1324" xr:uid="{00000000-0005-0000-0000-0000B1180000}"/>
    <cellStyle name="Normal 5 2 3 4 3 2" xfId="3554" xr:uid="{00000000-0005-0000-0000-0000B2180000}"/>
    <cellStyle name="Normal 5 2 3 4 3 2 2" xfId="7777" xr:uid="{00000000-0005-0000-0000-0000B3180000}"/>
    <cellStyle name="Normal 5 2 3 4 3 2 2 2" xfId="24641" xr:uid="{A1FE5315-A900-452B-BF45-C7D6EA787AB7}"/>
    <cellStyle name="Normal 5 2 3 4 3 2 2 3" xfId="16212" xr:uid="{65925F5A-D8C3-41C3-B994-088B5E9EAC13}"/>
    <cellStyle name="Normal 5 2 3 4 3 2 2 4" xfId="33069" xr:uid="{DFBFCECA-F732-44BF-B510-C4EFEE98DF11}"/>
    <cellStyle name="Normal 5 2 3 4 3 2 3" xfId="20423" xr:uid="{745008E9-11B1-4199-97A0-B562032912DD}"/>
    <cellStyle name="Normal 5 2 3 4 3 2 4" xfId="11994" xr:uid="{CBBC46AF-1032-48B7-82C7-ABF2DEB7D376}"/>
    <cellStyle name="Normal 5 2 3 4 3 2 5" xfId="28852" xr:uid="{40D3C96D-468D-40DE-A7E2-44C272AB337D}"/>
    <cellStyle name="Normal 5 2 3 4 3 3" xfId="5632" xr:uid="{00000000-0005-0000-0000-0000B4180000}"/>
    <cellStyle name="Normal 5 2 3 4 3 3 2" xfId="22496" xr:uid="{42CCE28C-CE6E-4E73-A5BC-69FF6E4A1CC2}"/>
    <cellStyle name="Normal 5 2 3 4 3 3 3" xfId="14067" xr:uid="{DE5FF194-8381-4F3A-A211-85000E76730D}"/>
    <cellStyle name="Normal 5 2 3 4 3 3 4" xfId="30924" xr:uid="{C8BCAAC4-34E7-4B31-BD3E-FB90720EB587}"/>
    <cellStyle name="Normal 5 2 3 4 3 4" xfId="18278" xr:uid="{4F054D57-A9A6-4B05-B76A-9843DAA232CE}"/>
    <cellStyle name="Normal 5 2 3 4 3 5" xfId="9849" xr:uid="{59F06848-A2B2-4BCA-A639-EA1E8251EFEE}"/>
    <cellStyle name="Normal 5 2 3 4 3 6" xfId="26707" xr:uid="{E8E86904-F636-4FAD-8566-3F49D9F0157B}"/>
    <cellStyle name="Normal 5 2 3 4 4" xfId="1737" xr:uid="{00000000-0005-0000-0000-0000B5180000}"/>
    <cellStyle name="Normal 5 2 3 4 4 2" xfId="3967" xr:uid="{00000000-0005-0000-0000-0000B6180000}"/>
    <cellStyle name="Normal 5 2 3 4 4 2 2" xfId="8190" xr:uid="{00000000-0005-0000-0000-0000B7180000}"/>
    <cellStyle name="Normal 5 2 3 4 4 2 2 2" xfId="25054" xr:uid="{30CF6952-3138-4A9A-B578-2EC22FAD1F47}"/>
    <cellStyle name="Normal 5 2 3 4 4 2 2 3" xfId="16625" xr:uid="{D4F3F8CE-FD47-4640-8D22-DA9BED5AEE79}"/>
    <cellStyle name="Normal 5 2 3 4 4 2 2 4" xfId="33482" xr:uid="{4A7F3792-2400-486A-A984-16CC957DA6FD}"/>
    <cellStyle name="Normal 5 2 3 4 4 2 3" xfId="20836" xr:uid="{8019D2E8-2B83-4BCD-818F-B9CC9554D2F0}"/>
    <cellStyle name="Normal 5 2 3 4 4 2 4" xfId="12407" xr:uid="{2F57425B-D2BB-4602-9830-9B15168CF772}"/>
    <cellStyle name="Normal 5 2 3 4 4 2 5" xfId="29265" xr:uid="{2D1F5172-4921-4994-9F95-99D479126177}"/>
    <cellStyle name="Normal 5 2 3 4 4 3" xfId="6045" xr:uid="{00000000-0005-0000-0000-0000B8180000}"/>
    <cellStyle name="Normal 5 2 3 4 4 3 2" xfId="22909" xr:uid="{864AE56B-B725-4065-A25B-7676043E95D1}"/>
    <cellStyle name="Normal 5 2 3 4 4 3 3" xfId="14480" xr:uid="{9D69CFFF-3D2B-48DB-BEB3-E67E0B996699}"/>
    <cellStyle name="Normal 5 2 3 4 4 3 4" xfId="31337" xr:uid="{90590830-A221-4AD9-83C7-FC513708445E}"/>
    <cellStyle name="Normal 5 2 3 4 4 4" xfId="18691" xr:uid="{A3F2E9C0-01C4-4834-AC52-96E5A186DB65}"/>
    <cellStyle name="Normal 5 2 3 4 4 5" xfId="10262" xr:uid="{D7234631-7C16-4D33-B174-9388C3A95CBB}"/>
    <cellStyle name="Normal 5 2 3 4 4 6" xfId="27120" xr:uid="{FD06E67F-9997-483F-8BC9-CAC69947DD42}"/>
    <cellStyle name="Normal 5 2 3 4 5" xfId="2151" xr:uid="{00000000-0005-0000-0000-0000B9180000}"/>
    <cellStyle name="Normal 5 2 3 4 5 2" xfId="4380" xr:uid="{00000000-0005-0000-0000-0000BA180000}"/>
    <cellStyle name="Normal 5 2 3 4 5 2 2" xfId="8603" xr:uid="{00000000-0005-0000-0000-0000BB180000}"/>
    <cellStyle name="Normal 5 2 3 4 5 2 2 2" xfId="25467" xr:uid="{FB87F9D8-F557-4E31-9FD6-1CA1E66E2F11}"/>
    <cellStyle name="Normal 5 2 3 4 5 2 2 3" xfId="17038" xr:uid="{76EFC33F-3434-46FF-AE0D-7298FFDD04C4}"/>
    <cellStyle name="Normal 5 2 3 4 5 2 2 4" xfId="33895" xr:uid="{EE09BC3E-85DF-4568-B9AD-261BABD9EDE4}"/>
    <cellStyle name="Normal 5 2 3 4 5 2 3" xfId="21249" xr:uid="{71EF08F6-D0E9-423E-B4B4-F8908A756E3E}"/>
    <cellStyle name="Normal 5 2 3 4 5 2 4" xfId="12820" xr:uid="{16F3B9D1-50FE-48E0-9E67-7192B0DA2769}"/>
    <cellStyle name="Normal 5 2 3 4 5 2 5" xfId="29678" xr:uid="{85E13F6C-23E7-4B45-AD8E-94F2584038CA}"/>
    <cellStyle name="Normal 5 2 3 4 5 3" xfId="6458" xr:uid="{00000000-0005-0000-0000-0000BC180000}"/>
    <cellStyle name="Normal 5 2 3 4 5 3 2" xfId="23322" xr:uid="{BE62DCB4-C163-4570-849C-42AC7ADE1DC1}"/>
    <cellStyle name="Normal 5 2 3 4 5 3 3" xfId="14893" xr:uid="{5A4A21B7-6EDB-42B0-B35A-92B8E02F3582}"/>
    <cellStyle name="Normal 5 2 3 4 5 3 4" xfId="31750" xr:uid="{D59293F2-2C3B-4F96-A35F-A33D7AC56247}"/>
    <cellStyle name="Normal 5 2 3 4 5 4" xfId="19104" xr:uid="{B6B1918A-566C-4B08-B765-92F38DF6B679}"/>
    <cellStyle name="Normal 5 2 3 4 5 5" xfId="10675" xr:uid="{993D577A-EA3C-4C60-A9C1-5238D6731BDF}"/>
    <cellStyle name="Normal 5 2 3 4 5 6" xfId="27533" xr:uid="{FA8B80E6-074D-4242-B82E-566CC282C55F}"/>
    <cellStyle name="Normal 5 2 3 4 6" xfId="2587" xr:uid="{00000000-0005-0000-0000-0000BD180000}"/>
    <cellStyle name="Normal 5 2 3 4 6 2" xfId="6871" xr:uid="{00000000-0005-0000-0000-0000BE180000}"/>
    <cellStyle name="Normal 5 2 3 4 6 2 2" xfId="23735" xr:uid="{6E915A93-CC9A-4D5D-83ED-AC85C2A9E7FF}"/>
    <cellStyle name="Normal 5 2 3 4 6 2 3" xfId="15306" xr:uid="{6089C3DF-F5DC-4970-8AE5-4A73D7210DB5}"/>
    <cellStyle name="Normal 5 2 3 4 6 2 4" xfId="32163" xr:uid="{FC0A9691-900E-49DB-85D2-A1A0BDC9929F}"/>
    <cellStyle name="Normal 5 2 3 4 6 3" xfId="19517" xr:uid="{70A90CF2-3E08-4AA7-B3D2-2E2CB268A5B3}"/>
    <cellStyle name="Normal 5 2 3 4 6 4" xfId="11088" xr:uid="{B16D72D9-3767-40CB-8E24-FCDFDC92DC3D}"/>
    <cellStyle name="Normal 5 2 3 4 6 5" xfId="27946" xr:uid="{24A556B8-087F-4A1A-AF59-20DE93A4D993}"/>
    <cellStyle name="Normal 5 2 3 4 7" xfId="4806" xr:uid="{00000000-0005-0000-0000-0000BF180000}"/>
    <cellStyle name="Normal 5 2 3 4 7 2" xfId="21670" xr:uid="{900C0511-58B5-4684-B80E-67D506C7D480}"/>
    <cellStyle name="Normal 5 2 3 4 7 3" xfId="13241" xr:uid="{7A69609E-F665-4155-9919-4F03C9EA3942}"/>
    <cellStyle name="Normal 5 2 3 4 7 4" xfId="30098" xr:uid="{881F5F7A-C8C0-4B7F-9C74-E1B5509AE190}"/>
    <cellStyle name="Normal 5 2 3 4 8" xfId="17452" xr:uid="{A771EBEB-986A-4C55-8D29-ECF396331E95}"/>
    <cellStyle name="Normal 5 2 3 4 9" xfId="9023" xr:uid="{A61D8073-AE79-4AFE-8611-8605CBE653C1}"/>
    <cellStyle name="Normal 5 2 3 5" xfId="899" xr:uid="{00000000-0005-0000-0000-0000C0180000}"/>
    <cellStyle name="Normal 5 2 3 5 2" xfId="3134" xr:uid="{00000000-0005-0000-0000-0000C1180000}"/>
    <cellStyle name="Normal 5 2 3 5 2 2" xfId="7357" xr:uid="{00000000-0005-0000-0000-0000C2180000}"/>
    <cellStyle name="Normal 5 2 3 5 2 2 2" xfId="24221" xr:uid="{FF51B382-FB57-43C4-AE53-16D7D7DA71FA}"/>
    <cellStyle name="Normal 5 2 3 5 2 2 3" xfId="15792" xr:uid="{7C9C00A6-1608-4463-8C43-58D1866E19D9}"/>
    <cellStyle name="Normal 5 2 3 5 2 2 4" xfId="32649" xr:uid="{53D800BE-13EF-48D3-BBD6-48F6597BE2BF}"/>
    <cellStyle name="Normal 5 2 3 5 2 3" xfId="20003" xr:uid="{19782920-CF88-4B52-943E-A6D1FD937202}"/>
    <cellStyle name="Normal 5 2 3 5 2 4" xfId="11574" xr:uid="{B99B9D37-3B08-466D-842E-B63E002CA099}"/>
    <cellStyle name="Normal 5 2 3 5 2 5" xfId="28432" xr:uid="{71B5A67C-640C-456C-A60B-AE1280BD38E4}"/>
    <cellStyle name="Normal 5 2 3 5 3" xfId="5212" xr:uid="{00000000-0005-0000-0000-0000C3180000}"/>
    <cellStyle name="Normal 5 2 3 5 3 2" xfId="22076" xr:uid="{35B033EC-8241-4E99-AB82-CF3D8D3DA752}"/>
    <cellStyle name="Normal 5 2 3 5 3 3" xfId="13647" xr:uid="{7F183E8E-7AA5-413A-9AF0-AB60A1C6F1E1}"/>
    <cellStyle name="Normal 5 2 3 5 3 4" xfId="30504" xr:uid="{E79648E7-529A-45F6-9B9D-FFE317919360}"/>
    <cellStyle name="Normal 5 2 3 5 4" xfId="17858" xr:uid="{E54100AF-58D1-42D9-9E16-4A55352592EA}"/>
    <cellStyle name="Normal 5 2 3 5 5" xfId="9429" xr:uid="{4222772F-9B3C-42EB-873B-C6E39BEE8720}"/>
    <cellStyle name="Normal 5 2 3 5 6" xfId="26287" xr:uid="{22BEEACE-97EF-4C91-A149-2DCD88B792AF}"/>
    <cellStyle name="Normal 5 2 3 6" xfId="1317" xr:uid="{00000000-0005-0000-0000-0000C4180000}"/>
    <cellStyle name="Normal 5 2 3 6 2" xfId="3547" xr:uid="{00000000-0005-0000-0000-0000C5180000}"/>
    <cellStyle name="Normal 5 2 3 6 2 2" xfId="7770" xr:uid="{00000000-0005-0000-0000-0000C6180000}"/>
    <cellStyle name="Normal 5 2 3 6 2 2 2" xfId="24634" xr:uid="{738DDEBA-5B37-4AFE-8E92-8034420C0007}"/>
    <cellStyle name="Normal 5 2 3 6 2 2 3" xfId="16205" xr:uid="{DEA3E945-E7A3-4292-8781-62FD68913BBC}"/>
    <cellStyle name="Normal 5 2 3 6 2 2 4" xfId="33062" xr:uid="{9714C860-D8E8-4538-A82C-5FBA52EAC9A6}"/>
    <cellStyle name="Normal 5 2 3 6 2 3" xfId="20416" xr:uid="{1A2A90E5-E60D-4020-99FA-B03EB7AE95F2}"/>
    <cellStyle name="Normal 5 2 3 6 2 4" xfId="11987" xr:uid="{1D648476-9A10-4042-A0FD-B6C3E49F2D2C}"/>
    <cellStyle name="Normal 5 2 3 6 2 5" xfId="28845" xr:uid="{594B4C02-809B-4D19-9C45-28AE8AD9FB85}"/>
    <cellStyle name="Normal 5 2 3 6 3" xfId="5625" xr:uid="{00000000-0005-0000-0000-0000C7180000}"/>
    <cellStyle name="Normal 5 2 3 6 3 2" xfId="22489" xr:uid="{5E68263F-525B-4366-85BD-7F63A43523D4}"/>
    <cellStyle name="Normal 5 2 3 6 3 3" xfId="14060" xr:uid="{74BBC948-66B3-4F17-86CB-00E0438E6F4E}"/>
    <cellStyle name="Normal 5 2 3 6 3 4" xfId="30917" xr:uid="{AFC3DEA9-8A59-41BF-8E90-B50BD16BC272}"/>
    <cellStyle name="Normal 5 2 3 6 4" xfId="18271" xr:uid="{AA1153F3-B5C6-45A8-88CD-B4084D0DB433}"/>
    <cellStyle name="Normal 5 2 3 6 5" xfId="9842" xr:uid="{37D105C7-D515-4036-B7F4-57353D443ACE}"/>
    <cellStyle name="Normal 5 2 3 6 6" xfId="26700" xr:uid="{6A7DAC58-888E-4E15-B779-8017FB967752}"/>
    <cellStyle name="Normal 5 2 3 7" xfId="1730" xr:uid="{00000000-0005-0000-0000-0000C8180000}"/>
    <cellStyle name="Normal 5 2 3 7 2" xfId="3960" xr:uid="{00000000-0005-0000-0000-0000C9180000}"/>
    <cellStyle name="Normal 5 2 3 7 2 2" xfId="8183" xr:uid="{00000000-0005-0000-0000-0000CA180000}"/>
    <cellStyle name="Normal 5 2 3 7 2 2 2" xfId="25047" xr:uid="{102FF62D-64EA-46EC-9B26-FD8E221AF2BD}"/>
    <cellStyle name="Normal 5 2 3 7 2 2 3" xfId="16618" xr:uid="{AFFC76C7-5865-43E9-ABC7-C67152095F75}"/>
    <cellStyle name="Normal 5 2 3 7 2 2 4" xfId="33475" xr:uid="{2FC7208B-1283-45EA-BEC7-7C2861903D39}"/>
    <cellStyle name="Normal 5 2 3 7 2 3" xfId="20829" xr:uid="{2A0EDA53-12C9-4DE1-97A4-6DEDA7F40B39}"/>
    <cellStyle name="Normal 5 2 3 7 2 4" xfId="12400" xr:uid="{5140BE9A-9053-49E5-8314-77F15D2F3B17}"/>
    <cellStyle name="Normal 5 2 3 7 2 5" xfId="29258" xr:uid="{E2C99DB0-8D8F-4286-A0FD-BA0714FA57E7}"/>
    <cellStyle name="Normal 5 2 3 7 3" xfId="6038" xr:uid="{00000000-0005-0000-0000-0000CB180000}"/>
    <cellStyle name="Normal 5 2 3 7 3 2" xfId="22902" xr:uid="{2280EC35-8A61-48B4-8467-8C9B20C0C16A}"/>
    <cellStyle name="Normal 5 2 3 7 3 3" xfId="14473" xr:uid="{1FBD824B-F04E-42F2-B87E-DDE193D36E14}"/>
    <cellStyle name="Normal 5 2 3 7 3 4" xfId="31330" xr:uid="{CA6CB2F9-23E3-4944-B6CF-20A392D23098}"/>
    <cellStyle name="Normal 5 2 3 7 4" xfId="18684" xr:uid="{9F329E74-7325-4ACA-A08D-CE2C0369FDB8}"/>
    <cellStyle name="Normal 5 2 3 7 5" xfId="10255" xr:uid="{E2B0FF11-BA9D-4125-BA27-2B8168B40303}"/>
    <cellStyle name="Normal 5 2 3 7 6" xfId="27113" xr:uid="{ADB8E5B8-89E7-4439-B31B-97E02491F9DA}"/>
    <cellStyle name="Normal 5 2 3 8" xfId="2144" xr:uid="{00000000-0005-0000-0000-0000CC180000}"/>
    <cellStyle name="Normal 5 2 3 8 2" xfId="4373" xr:uid="{00000000-0005-0000-0000-0000CD180000}"/>
    <cellStyle name="Normal 5 2 3 8 2 2" xfId="8596" xr:uid="{00000000-0005-0000-0000-0000CE180000}"/>
    <cellStyle name="Normal 5 2 3 8 2 2 2" xfId="25460" xr:uid="{EEAB49C1-4E8C-40A0-8698-B25A6884B56B}"/>
    <cellStyle name="Normal 5 2 3 8 2 2 3" xfId="17031" xr:uid="{EC7C2EE1-7D74-4A14-BB31-D3F4AFBBD920}"/>
    <cellStyle name="Normal 5 2 3 8 2 2 4" xfId="33888" xr:uid="{368188BB-4497-4418-B116-FD2A70819B8C}"/>
    <cellStyle name="Normal 5 2 3 8 2 3" xfId="21242" xr:uid="{207AECD1-615C-4EE7-9767-F2853476A508}"/>
    <cellStyle name="Normal 5 2 3 8 2 4" xfId="12813" xr:uid="{D9A6BFEB-B90F-4FE4-93A6-DEE60041825A}"/>
    <cellStyle name="Normal 5 2 3 8 2 5" xfId="29671" xr:uid="{253A9C11-66C2-40F8-BD75-61FE392EC48C}"/>
    <cellStyle name="Normal 5 2 3 8 3" xfId="6451" xr:uid="{00000000-0005-0000-0000-0000CF180000}"/>
    <cellStyle name="Normal 5 2 3 8 3 2" xfId="23315" xr:uid="{A725902C-9177-4B9F-81B7-E2629A7BB963}"/>
    <cellStyle name="Normal 5 2 3 8 3 3" xfId="14886" xr:uid="{C2487023-0FD2-4E02-927F-4AD4A44B77E6}"/>
    <cellStyle name="Normal 5 2 3 8 3 4" xfId="31743" xr:uid="{AC6711F0-6E21-4434-AFE8-35AAE6E0E9C4}"/>
    <cellStyle name="Normal 5 2 3 8 4" xfId="19097" xr:uid="{144DA6BF-2621-461A-8EFA-F4620BCB04F3}"/>
    <cellStyle name="Normal 5 2 3 8 5" xfId="10668" xr:uid="{82C36EFA-6D8B-4F9B-BDF6-91F75562530A}"/>
    <cellStyle name="Normal 5 2 3 8 6" xfId="27526" xr:uid="{E4EB559D-9903-4CD7-A0DC-A10AA25141BA}"/>
    <cellStyle name="Normal 5 2 3 9" xfId="2580" xr:uid="{00000000-0005-0000-0000-0000D0180000}"/>
    <cellStyle name="Normal 5 2 3 9 2" xfId="6864" xr:uid="{00000000-0005-0000-0000-0000D1180000}"/>
    <cellStyle name="Normal 5 2 3 9 2 2" xfId="23728" xr:uid="{D63FB380-2FBA-4B75-AA8B-9203D5CCFAC7}"/>
    <cellStyle name="Normal 5 2 3 9 2 3" xfId="15299" xr:uid="{41E4DFAA-767F-4915-B449-8CFD7755F58A}"/>
    <cellStyle name="Normal 5 2 3 9 2 4" xfId="32156" xr:uid="{ACBF53A0-AA4F-4F30-871F-8BCB693971FA}"/>
    <cellStyle name="Normal 5 2 3 9 3" xfId="19510" xr:uid="{A9C535F6-E832-4FF1-AC91-44968E568C9A}"/>
    <cellStyle name="Normal 5 2 3 9 4" xfId="11081" xr:uid="{C183694F-3B1E-413B-8C95-29B4A90D025F}"/>
    <cellStyle name="Normal 5 2 3 9 5" xfId="27939" xr:uid="{5F57E395-5575-485B-A3A0-BA9773F9CD1A}"/>
    <cellStyle name="Normal 5 2 4" xfId="432" xr:uid="{00000000-0005-0000-0000-0000D2180000}"/>
    <cellStyle name="Normal 5 2 4 10" xfId="17453" xr:uid="{BEA72B98-CB27-4C21-B4BE-D23D79B835C4}"/>
    <cellStyle name="Normal 5 2 4 11" xfId="9024" xr:uid="{C9F603B5-9616-4BED-B4AD-E8A8A95CAFFB}"/>
    <cellStyle name="Normal 5 2 4 12" xfId="25882" xr:uid="{4942108B-0DE2-4647-98DF-252AE675FD9A}"/>
    <cellStyle name="Normal 5 2 4 2" xfId="433" xr:uid="{00000000-0005-0000-0000-0000D3180000}"/>
    <cellStyle name="Normal 5 2 4 2 10" xfId="9025" xr:uid="{C3341A93-38E4-4A4B-B9DD-6128DFFF68BA}"/>
    <cellStyle name="Normal 5 2 4 2 11" xfId="25883" xr:uid="{5EDD98BB-293C-4DB6-B45D-FB977A8F2419}"/>
    <cellStyle name="Normal 5 2 4 2 2" xfId="434" xr:uid="{00000000-0005-0000-0000-0000D4180000}"/>
    <cellStyle name="Normal 5 2 4 2 2 10" xfId="25884" xr:uid="{32367B61-E9BF-4D6C-A6E1-2F163E414B73}"/>
    <cellStyle name="Normal 5 2 4 2 2 2" xfId="909" xr:uid="{00000000-0005-0000-0000-0000D5180000}"/>
    <cellStyle name="Normal 5 2 4 2 2 2 2" xfId="3144" xr:uid="{00000000-0005-0000-0000-0000D6180000}"/>
    <cellStyle name="Normal 5 2 4 2 2 2 2 2" xfId="7367" xr:uid="{00000000-0005-0000-0000-0000D7180000}"/>
    <cellStyle name="Normal 5 2 4 2 2 2 2 2 2" xfId="24231" xr:uid="{F4EF62B1-DBE4-4938-9C5B-914281D1EE26}"/>
    <cellStyle name="Normal 5 2 4 2 2 2 2 2 3" xfId="15802" xr:uid="{B2E55135-D4DC-4AE1-9F7F-1CE2C53353B3}"/>
    <cellStyle name="Normal 5 2 4 2 2 2 2 2 4" xfId="32659" xr:uid="{C4401FEB-40FC-4989-ABE5-3642ED3C48C0}"/>
    <cellStyle name="Normal 5 2 4 2 2 2 2 3" xfId="20013" xr:uid="{73FB1BE6-6EA4-4D02-9435-B2784D2CF72C}"/>
    <cellStyle name="Normal 5 2 4 2 2 2 2 4" xfId="11584" xr:uid="{FCE59381-CA82-4B10-9B9A-BE2E8EB985CB}"/>
    <cellStyle name="Normal 5 2 4 2 2 2 2 5" xfId="28442" xr:uid="{ED5399AC-6EF5-4B9F-B1F3-51A77F074DB3}"/>
    <cellStyle name="Normal 5 2 4 2 2 2 3" xfId="5222" xr:uid="{00000000-0005-0000-0000-0000D8180000}"/>
    <cellStyle name="Normal 5 2 4 2 2 2 3 2" xfId="22086" xr:uid="{6B8146EE-870C-4C44-BC6B-39C691DA972D}"/>
    <cellStyle name="Normal 5 2 4 2 2 2 3 3" xfId="13657" xr:uid="{3D180AD3-7E71-4079-B135-454A3F80D79A}"/>
    <cellStyle name="Normal 5 2 4 2 2 2 3 4" xfId="30514" xr:uid="{33F8EA34-39FF-4A09-9F29-A7CA76811694}"/>
    <cellStyle name="Normal 5 2 4 2 2 2 4" xfId="17868" xr:uid="{BAC878EF-B0EA-4376-AD8E-E74F001C9297}"/>
    <cellStyle name="Normal 5 2 4 2 2 2 5" xfId="9439" xr:uid="{EBE08C01-54C6-46E8-A526-EA9872F1DD2A}"/>
    <cellStyle name="Normal 5 2 4 2 2 2 6" xfId="26297" xr:uid="{EFC281CC-CA09-4BA5-8A54-D544FBA46C14}"/>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2 2 2" xfId="24644" xr:uid="{62671D2D-6B9E-42AF-9C0F-587C43625CB5}"/>
    <cellStyle name="Normal 5 2 4 2 2 3 2 2 3" xfId="16215" xr:uid="{5255C985-D8CC-4E96-9035-0886391CE5CB}"/>
    <cellStyle name="Normal 5 2 4 2 2 3 2 2 4" xfId="33072" xr:uid="{BC57FF35-4265-4C1B-9351-62B709C53E97}"/>
    <cellStyle name="Normal 5 2 4 2 2 3 2 3" xfId="20426" xr:uid="{82A64E93-74AC-43A8-9B8E-B86D265D5D5B}"/>
    <cellStyle name="Normal 5 2 4 2 2 3 2 4" xfId="11997" xr:uid="{7B9FD2B1-944E-4173-9029-92609BB5A504}"/>
    <cellStyle name="Normal 5 2 4 2 2 3 2 5" xfId="28855" xr:uid="{D7D6B77B-CB3A-4998-AAF3-D1CD88669668}"/>
    <cellStyle name="Normal 5 2 4 2 2 3 3" xfId="5635" xr:uid="{00000000-0005-0000-0000-0000DC180000}"/>
    <cellStyle name="Normal 5 2 4 2 2 3 3 2" xfId="22499" xr:uid="{B7EE7B7C-97EB-4E92-A0E8-22BAEC228621}"/>
    <cellStyle name="Normal 5 2 4 2 2 3 3 3" xfId="14070" xr:uid="{1A74F5BD-517D-4D72-BAA6-F293AF7E083E}"/>
    <cellStyle name="Normal 5 2 4 2 2 3 3 4" xfId="30927" xr:uid="{924BE1B7-E01A-475E-AC3A-6EBACCE1DD6F}"/>
    <cellStyle name="Normal 5 2 4 2 2 3 4" xfId="18281" xr:uid="{EB42DFFB-C8E8-4B5A-A4CA-F7C597B5E48C}"/>
    <cellStyle name="Normal 5 2 4 2 2 3 5" xfId="9852" xr:uid="{BFA95E0C-158A-457D-9A97-61ADEA3F73BD}"/>
    <cellStyle name="Normal 5 2 4 2 2 3 6" xfId="26710" xr:uid="{461F5126-C9EC-4BDA-AAB1-084ECD97FA2C}"/>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2 2 2" xfId="25057" xr:uid="{2501E8CB-1705-4CD7-A9B4-834ACFC91FAB}"/>
    <cellStyle name="Normal 5 2 4 2 2 4 2 2 3" xfId="16628" xr:uid="{B9103B9C-8ED7-4912-B263-37874CCB5853}"/>
    <cellStyle name="Normal 5 2 4 2 2 4 2 2 4" xfId="33485" xr:uid="{D4EA95C1-266F-44D2-9276-11202009C654}"/>
    <cellStyle name="Normal 5 2 4 2 2 4 2 3" xfId="20839" xr:uid="{6BE78216-6B2D-4656-B16B-D72EBF42190B}"/>
    <cellStyle name="Normal 5 2 4 2 2 4 2 4" xfId="12410" xr:uid="{EF485E0C-4FFB-422D-A2B9-5F3974291391}"/>
    <cellStyle name="Normal 5 2 4 2 2 4 2 5" xfId="29268" xr:uid="{61DC0F53-2FD9-486E-A518-73ED8A32AA2E}"/>
    <cellStyle name="Normal 5 2 4 2 2 4 3" xfId="6048" xr:uid="{00000000-0005-0000-0000-0000E0180000}"/>
    <cellStyle name="Normal 5 2 4 2 2 4 3 2" xfId="22912" xr:uid="{7F7175F3-7D78-4064-A40B-C535B9768A90}"/>
    <cellStyle name="Normal 5 2 4 2 2 4 3 3" xfId="14483" xr:uid="{E6D5CA8D-1428-44AA-80E1-61BC51D15458}"/>
    <cellStyle name="Normal 5 2 4 2 2 4 3 4" xfId="31340" xr:uid="{185D230A-EFB4-46AA-BAF8-D355455F140B}"/>
    <cellStyle name="Normal 5 2 4 2 2 4 4" xfId="18694" xr:uid="{396B5342-91D7-4AB5-BA3B-BDC3F20F10AF}"/>
    <cellStyle name="Normal 5 2 4 2 2 4 5" xfId="10265" xr:uid="{EDF1BC65-708C-4590-8D30-29D7DBFED863}"/>
    <cellStyle name="Normal 5 2 4 2 2 4 6" xfId="27123" xr:uid="{ACFEF1AF-8183-4E46-BE68-3DEA56ABC7E1}"/>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2 2 2" xfId="25470" xr:uid="{3C80484C-673F-4CCB-8F03-297155A4B8AF}"/>
    <cellStyle name="Normal 5 2 4 2 2 5 2 2 3" xfId="17041" xr:uid="{879FFD44-ADC4-464D-832E-14F394626987}"/>
    <cellStyle name="Normal 5 2 4 2 2 5 2 2 4" xfId="33898" xr:uid="{55F61A39-1400-4CEE-8B1B-A6AE157F162C}"/>
    <cellStyle name="Normal 5 2 4 2 2 5 2 3" xfId="21252" xr:uid="{0F3E7C2F-9470-4935-BEDF-630F401E2658}"/>
    <cellStyle name="Normal 5 2 4 2 2 5 2 4" xfId="12823" xr:uid="{1B8905A0-11A0-4DC6-8EB2-44C7D5070609}"/>
    <cellStyle name="Normal 5 2 4 2 2 5 2 5" xfId="29681" xr:uid="{9B6A82A8-B89A-4E61-A2C6-BAC1A9A4D95F}"/>
    <cellStyle name="Normal 5 2 4 2 2 5 3" xfId="6461" xr:uid="{00000000-0005-0000-0000-0000E4180000}"/>
    <cellStyle name="Normal 5 2 4 2 2 5 3 2" xfId="23325" xr:uid="{4522150C-0F5C-461F-BC2E-9851C991AA97}"/>
    <cellStyle name="Normal 5 2 4 2 2 5 3 3" xfId="14896" xr:uid="{BD705227-A826-464C-AD12-EEC257351AF3}"/>
    <cellStyle name="Normal 5 2 4 2 2 5 3 4" xfId="31753" xr:uid="{525E6ECB-2041-4930-8A99-D4166BD787E7}"/>
    <cellStyle name="Normal 5 2 4 2 2 5 4" xfId="19107" xr:uid="{C91F8C5F-8676-4FDD-8087-A82495A68B91}"/>
    <cellStyle name="Normal 5 2 4 2 2 5 5" xfId="10678" xr:uid="{DEC6A8C0-D36C-4515-A0D0-F40072CBA20A}"/>
    <cellStyle name="Normal 5 2 4 2 2 5 6" xfId="27536" xr:uid="{FC1E0978-1AD6-4408-8BE9-D794AD6A9B78}"/>
    <cellStyle name="Normal 5 2 4 2 2 6" xfId="2590" xr:uid="{00000000-0005-0000-0000-0000E5180000}"/>
    <cellStyle name="Normal 5 2 4 2 2 6 2" xfId="6874" xr:uid="{00000000-0005-0000-0000-0000E6180000}"/>
    <cellStyle name="Normal 5 2 4 2 2 6 2 2" xfId="23738" xr:uid="{7280AA03-22B3-4237-A4D4-5E6BBE3652D2}"/>
    <cellStyle name="Normal 5 2 4 2 2 6 2 3" xfId="15309" xr:uid="{39E11C31-AFFB-4D31-B705-801F3F6EB1FE}"/>
    <cellStyle name="Normal 5 2 4 2 2 6 2 4" xfId="32166" xr:uid="{DE1B9DD6-4BC7-46FD-8BA4-D2E97FC585FE}"/>
    <cellStyle name="Normal 5 2 4 2 2 6 3" xfId="19520" xr:uid="{5B0BAC23-2A46-48DB-AA6C-B2B9D338D94A}"/>
    <cellStyle name="Normal 5 2 4 2 2 6 4" xfId="11091" xr:uid="{DDF90CDA-8453-47AF-968C-2845B94E8ADD}"/>
    <cellStyle name="Normal 5 2 4 2 2 6 5" xfId="27949" xr:uid="{191DFB75-76C0-4090-9057-1641F35DB593}"/>
    <cellStyle name="Normal 5 2 4 2 2 7" xfId="4809" xr:uid="{00000000-0005-0000-0000-0000E7180000}"/>
    <cellStyle name="Normal 5 2 4 2 2 7 2" xfId="21673" xr:uid="{00C6EE12-ED2C-46C4-900C-4D8A4C10B093}"/>
    <cellStyle name="Normal 5 2 4 2 2 7 3" xfId="13244" xr:uid="{00CCB2F2-5E09-4C91-AFE9-FA4F1338386A}"/>
    <cellStyle name="Normal 5 2 4 2 2 7 4" xfId="30101" xr:uid="{A768EF55-9E47-4875-9668-92CE19E36AE6}"/>
    <cellStyle name="Normal 5 2 4 2 2 8" xfId="17455" xr:uid="{7009EDA7-EC2A-4BE1-A90E-9BBD592652B5}"/>
    <cellStyle name="Normal 5 2 4 2 2 9" xfId="9026" xr:uid="{24C62154-BCFA-45AE-B2FD-C7C1A1C0F77F}"/>
    <cellStyle name="Normal 5 2 4 2 3" xfId="908" xr:uid="{00000000-0005-0000-0000-0000E8180000}"/>
    <cellStyle name="Normal 5 2 4 2 3 2" xfId="3143" xr:uid="{00000000-0005-0000-0000-0000E9180000}"/>
    <cellStyle name="Normal 5 2 4 2 3 2 2" xfId="7366" xr:uid="{00000000-0005-0000-0000-0000EA180000}"/>
    <cellStyle name="Normal 5 2 4 2 3 2 2 2" xfId="24230" xr:uid="{5C8A7F93-51A3-4885-8990-B46D14DC035B}"/>
    <cellStyle name="Normal 5 2 4 2 3 2 2 3" xfId="15801" xr:uid="{0D2559EC-485D-426A-94FE-986C95BE95EE}"/>
    <cellStyle name="Normal 5 2 4 2 3 2 2 4" xfId="32658" xr:uid="{B5F270E7-9C02-48D5-8DFD-D17662F36764}"/>
    <cellStyle name="Normal 5 2 4 2 3 2 3" xfId="20012" xr:uid="{C676569F-70DF-4A9E-9BCF-CEFD31DC8EC2}"/>
    <cellStyle name="Normal 5 2 4 2 3 2 4" xfId="11583" xr:uid="{3F757805-1359-44B0-8677-7AFFE283B442}"/>
    <cellStyle name="Normal 5 2 4 2 3 2 5" xfId="28441" xr:uid="{C2422844-DC50-46D7-B1C1-ECDC3D88AB57}"/>
    <cellStyle name="Normal 5 2 4 2 3 3" xfId="5221" xr:uid="{00000000-0005-0000-0000-0000EB180000}"/>
    <cellStyle name="Normal 5 2 4 2 3 3 2" xfId="22085" xr:uid="{1ED0EA17-B0EA-4D77-B131-DC00E81031F3}"/>
    <cellStyle name="Normal 5 2 4 2 3 3 3" xfId="13656" xr:uid="{FC5E52A1-CCDA-4E5D-996F-6C8236F0CA80}"/>
    <cellStyle name="Normal 5 2 4 2 3 3 4" xfId="30513" xr:uid="{7AEE6C6D-D669-41B2-9459-2E40B75C7F61}"/>
    <cellStyle name="Normal 5 2 4 2 3 4" xfId="17867" xr:uid="{F4CD0BA4-3D07-4167-81DD-642B4EFB1DAC}"/>
    <cellStyle name="Normal 5 2 4 2 3 5" xfId="9438" xr:uid="{5FAB0320-E23D-4DFF-B27F-5B002BC5EAE8}"/>
    <cellStyle name="Normal 5 2 4 2 3 6" xfId="26296" xr:uid="{CC4952C9-29B2-4EA2-B766-A9D6A7E9014D}"/>
    <cellStyle name="Normal 5 2 4 2 4" xfId="1326" xr:uid="{00000000-0005-0000-0000-0000EC180000}"/>
    <cellStyle name="Normal 5 2 4 2 4 2" xfId="3556" xr:uid="{00000000-0005-0000-0000-0000ED180000}"/>
    <cellStyle name="Normal 5 2 4 2 4 2 2" xfId="7779" xr:uid="{00000000-0005-0000-0000-0000EE180000}"/>
    <cellStyle name="Normal 5 2 4 2 4 2 2 2" xfId="24643" xr:uid="{6F33CC75-4E8D-4423-9A91-E0C26A3616A8}"/>
    <cellStyle name="Normal 5 2 4 2 4 2 2 3" xfId="16214" xr:uid="{C80463DD-26F7-4813-A67D-786D503EB9D9}"/>
    <cellStyle name="Normal 5 2 4 2 4 2 2 4" xfId="33071" xr:uid="{31BFFA1D-9BBB-4457-A4D2-CEA944A0E416}"/>
    <cellStyle name="Normal 5 2 4 2 4 2 3" xfId="20425" xr:uid="{99FFA8BD-F5D9-4C2F-9B61-2C668CAFFDC5}"/>
    <cellStyle name="Normal 5 2 4 2 4 2 4" xfId="11996" xr:uid="{340B12DC-AAC4-4EA5-A70E-718869F086FD}"/>
    <cellStyle name="Normal 5 2 4 2 4 2 5" xfId="28854" xr:uid="{45803DE7-E271-4E36-9B8E-F01E40AB7DD0}"/>
    <cellStyle name="Normal 5 2 4 2 4 3" xfId="5634" xr:uid="{00000000-0005-0000-0000-0000EF180000}"/>
    <cellStyle name="Normal 5 2 4 2 4 3 2" xfId="22498" xr:uid="{B5E49E3E-5CE6-49F3-B6A8-74A0744790CE}"/>
    <cellStyle name="Normal 5 2 4 2 4 3 3" xfId="14069" xr:uid="{E81DAD33-8A89-4631-A1EE-88DA5F6203F3}"/>
    <cellStyle name="Normal 5 2 4 2 4 3 4" xfId="30926" xr:uid="{235353D5-6E2C-4C30-A466-C0A908DDC3B0}"/>
    <cellStyle name="Normal 5 2 4 2 4 4" xfId="18280" xr:uid="{5FE7B250-7765-41D4-882D-7A0F9E15FACB}"/>
    <cellStyle name="Normal 5 2 4 2 4 5" xfId="9851" xr:uid="{A99E1E62-4828-4FA7-9B99-6DA96E2EC4A6}"/>
    <cellStyle name="Normal 5 2 4 2 4 6" xfId="26709" xr:uid="{19FAB4C9-9360-4327-B945-79D730E9F74F}"/>
    <cellStyle name="Normal 5 2 4 2 5" xfId="1739" xr:uid="{00000000-0005-0000-0000-0000F0180000}"/>
    <cellStyle name="Normal 5 2 4 2 5 2" xfId="3969" xr:uid="{00000000-0005-0000-0000-0000F1180000}"/>
    <cellStyle name="Normal 5 2 4 2 5 2 2" xfId="8192" xr:uid="{00000000-0005-0000-0000-0000F2180000}"/>
    <cellStyle name="Normal 5 2 4 2 5 2 2 2" xfId="25056" xr:uid="{45652F2A-F237-44E0-A406-4BAD0D90D679}"/>
    <cellStyle name="Normal 5 2 4 2 5 2 2 3" xfId="16627" xr:uid="{7493C176-C4A0-4790-9D8B-6B04E1844EBA}"/>
    <cellStyle name="Normal 5 2 4 2 5 2 2 4" xfId="33484" xr:uid="{C5E12B3A-4405-4A84-8EE1-0F0855B34724}"/>
    <cellStyle name="Normal 5 2 4 2 5 2 3" xfId="20838" xr:uid="{2187F169-91CD-402B-ABAF-2A933FCB5D9A}"/>
    <cellStyle name="Normal 5 2 4 2 5 2 4" xfId="12409" xr:uid="{4827FEDF-931B-4DA4-A6CD-5277C916A5C4}"/>
    <cellStyle name="Normal 5 2 4 2 5 2 5" xfId="29267" xr:uid="{7349776A-C709-451C-9EC5-ACC04CF7F6E6}"/>
    <cellStyle name="Normal 5 2 4 2 5 3" xfId="6047" xr:uid="{00000000-0005-0000-0000-0000F3180000}"/>
    <cellStyle name="Normal 5 2 4 2 5 3 2" xfId="22911" xr:uid="{B7D237FC-8E3F-46CC-A91A-89C1DE19F891}"/>
    <cellStyle name="Normal 5 2 4 2 5 3 3" xfId="14482" xr:uid="{0C5DFB70-401C-4A74-B7D4-C70790260EF7}"/>
    <cellStyle name="Normal 5 2 4 2 5 3 4" xfId="31339" xr:uid="{F3EE1515-EBCB-4B46-8790-5002CE3D2125}"/>
    <cellStyle name="Normal 5 2 4 2 5 4" xfId="18693" xr:uid="{DA9E58F2-DC71-4DC5-B72E-BFDF7A4EF922}"/>
    <cellStyle name="Normal 5 2 4 2 5 5" xfId="10264" xr:uid="{6303DECF-1349-495C-A03B-1578A764C612}"/>
    <cellStyle name="Normal 5 2 4 2 5 6" xfId="27122" xr:uid="{B8568A9E-F332-49AE-91CE-7D49403FA72D}"/>
    <cellStyle name="Normal 5 2 4 2 6" xfId="2153" xr:uid="{00000000-0005-0000-0000-0000F4180000}"/>
    <cellStyle name="Normal 5 2 4 2 6 2" xfId="4382" xr:uid="{00000000-0005-0000-0000-0000F5180000}"/>
    <cellStyle name="Normal 5 2 4 2 6 2 2" xfId="8605" xr:uid="{00000000-0005-0000-0000-0000F6180000}"/>
    <cellStyle name="Normal 5 2 4 2 6 2 2 2" xfId="25469" xr:uid="{21652140-E8D7-4012-99E4-E706EC0E5D5F}"/>
    <cellStyle name="Normal 5 2 4 2 6 2 2 3" xfId="17040" xr:uid="{FE7A4A7E-4E05-4BA5-978C-E3FE8A320FAF}"/>
    <cellStyle name="Normal 5 2 4 2 6 2 2 4" xfId="33897" xr:uid="{DD8A176C-056A-4754-9332-D37BBE0A7075}"/>
    <cellStyle name="Normal 5 2 4 2 6 2 3" xfId="21251" xr:uid="{70D26D27-E4F9-44BB-993B-AE57AA012708}"/>
    <cellStyle name="Normal 5 2 4 2 6 2 4" xfId="12822" xr:uid="{03BBA927-478E-4220-8950-F06919E98AB7}"/>
    <cellStyle name="Normal 5 2 4 2 6 2 5" xfId="29680" xr:uid="{41095048-49A1-489C-80D6-8E9C09F2290A}"/>
    <cellStyle name="Normal 5 2 4 2 6 3" xfId="6460" xr:uid="{00000000-0005-0000-0000-0000F7180000}"/>
    <cellStyle name="Normal 5 2 4 2 6 3 2" xfId="23324" xr:uid="{F1378EB9-7583-4A6D-A983-68FD6C4E7B29}"/>
    <cellStyle name="Normal 5 2 4 2 6 3 3" xfId="14895" xr:uid="{D4C3AB29-C9BC-4DFA-AE29-95D5280B6FDE}"/>
    <cellStyle name="Normal 5 2 4 2 6 3 4" xfId="31752" xr:uid="{3DDB72F9-319A-4D6F-A141-5C4C71852757}"/>
    <cellStyle name="Normal 5 2 4 2 6 4" xfId="19106" xr:uid="{9F94B79D-82FE-4F6A-8859-731E5E4B68F2}"/>
    <cellStyle name="Normal 5 2 4 2 6 5" xfId="10677" xr:uid="{66C56D6B-9B6D-40C7-A91F-9B196C659097}"/>
    <cellStyle name="Normal 5 2 4 2 6 6" xfId="27535" xr:uid="{C7880586-E84C-415E-BCDC-4A69A6972958}"/>
    <cellStyle name="Normal 5 2 4 2 7" xfId="2589" xr:uid="{00000000-0005-0000-0000-0000F8180000}"/>
    <cellStyle name="Normal 5 2 4 2 7 2" xfId="6873" xr:uid="{00000000-0005-0000-0000-0000F9180000}"/>
    <cellStyle name="Normal 5 2 4 2 7 2 2" xfId="23737" xr:uid="{6DC088BD-8959-4AC6-B120-6855F5780873}"/>
    <cellStyle name="Normal 5 2 4 2 7 2 3" xfId="15308" xr:uid="{13B7AD4F-3E95-4F66-B193-E4EC2FDFBB95}"/>
    <cellStyle name="Normal 5 2 4 2 7 2 4" xfId="32165" xr:uid="{4DA69EC5-2562-4848-9051-3F7920A42AAE}"/>
    <cellStyle name="Normal 5 2 4 2 7 3" xfId="19519" xr:uid="{0A8E08F6-730F-4CD6-995E-57092D23F89E}"/>
    <cellStyle name="Normal 5 2 4 2 7 4" xfId="11090" xr:uid="{332324DF-C292-45B0-BD2A-B8B056254CE9}"/>
    <cellStyle name="Normal 5 2 4 2 7 5" xfId="27948" xr:uid="{D1AC8ED0-C2A0-437F-A53D-BBBFD4C75DE3}"/>
    <cellStyle name="Normal 5 2 4 2 8" xfId="4808" xr:uid="{00000000-0005-0000-0000-0000FA180000}"/>
    <cellStyle name="Normal 5 2 4 2 8 2" xfId="21672" xr:uid="{0DC205D5-FC94-4F39-A2F9-626F70C96C56}"/>
    <cellStyle name="Normal 5 2 4 2 8 3" xfId="13243" xr:uid="{E9CFBD50-83BC-4064-8B06-CC9925F01F4D}"/>
    <cellStyle name="Normal 5 2 4 2 8 4" xfId="30100" xr:uid="{4DE6D548-D270-42CF-9907-57F44E6A79C4}"/>
    <cellStyle name="Normal 5 2 4 2 9" xfId="17454" xr:uid="{7BB384C0-A7D7-43CA-86EC-11E42579CAD0}"/>
    <cellStyle name="Normal 5 2 4 3" xfId="435" xr:uid="{00000000-0005-0000-0000-0000FB180000}"/>
    <cellStyle name="Normal 5 2 4 3 10" xfId="25885" xr:uid="{5CAC5BC1-62BA-4B6B-9C70-2DEB9B604290}"/>
    <cellStyle name="Normal 5 2 4 3 2" xfId="910" xr:uid="{00000000-0005-0000-0000-0000FC180000}"/>
    <cellStyle name="Normal 5 2 4 3 2 2" xfId="3145" xr:uid="{00000000-0005-0000-0000-0000FD180000}"/>
    <cellStyle name="Normal 5 2 4 3 2 2 2" xfId="7368" xr:uid="{00000000-0005-0000-0000-0000FE180000}"/>
    <cellStyle name="Normal 5 2 4 3 2 2 2 2" xfId="24232" xr:uid="{14390DF0-34F5-449A-9F5E-01ACD9ADE9A9}"/>
    <cellStyle name="Normal 5 2 4 3 2 2 2 3" xfId="15803" xr:uid="{A7DD9836-A806-468E-8BF8-08F45EE98AA3}"/>
    <cellStyle name="Normal 5 2 4 3 2 2 2 4" xfId="32660" xr:uid="{3DBD6F38-DCA4-43EB-82D7-756A82955B9B}"/>
    <cellStyle name="Normal 5 2 4 3 2 2 3" xfId="20014" xr:uid="{93778AD2-A246-4BDA-B35D-DD6272B0907F}"/>
    <cellStyle name="Normal 5 2 4 3 2 2 4" xfId="11585" xr:uid="{A129A34B-8FDD-43A7-8DA9-2A520186E753}"/>
    <cellStyle name="Normal 5 2 4 3 2 2 5" xfId="28443" xr:uid="{845B97F1-5D94-43ED-9FD4-0757ABF3FA1D}"/>
    <cellStyle name="Normal 5 2 4 3 2 3" xfId="5223" xr:uid="{00000000-0005-0000-0000-0000FF180000}"/>
    <cellStyle name="Normal 5 2 4 3 2 3 2" xfId="22087" xr:uid="{B456DB45-5C69-4D92-A18A-EC1961C98EE8}"/>
    <cellStyle name="Normal 5 2 4 3 2 3 3" xfId="13658" xr:uid="{9C5AA8FB-F4EE-45B1-B8FB-60289FFD5750}"/>
    <cellStyle name="Normal 5 2 4 3 2 3 4" xfId="30515" xr:uid="{0A2CDB11-7C53-485D-8653-8970DA753A31}"/>
    <cellStyle name="Normal 5 2 4 3 2 4" xfId="17869" xr:uid="{08C6B00B-14F5-4819-ACDB-B6D53B7962A4}"/>
    <cellStyle name="Normal 5 2 4 3 2 5" xfId="9440" xr:uid="{7A3DB43D-B7EC-452F-8271-3FB55457124F}"/>
    <cellStyle name="Normal 5 2 4 3 2 6" xfId="26298" xr:uid="{37509648-A390-4267-AEA5-1318BF74F2E4}"/>
    <cellStyle name="Normal 5 2 4 3 3" xfId="1328" xr:uid="{00000000-0005-0000-0000-000000190000}"/>
    <cellStyle name="Normal 5 2 4 3 3 2" xfId="3558" xr:uid="{00000000-0005-0000-0000-000001190000}"/>
    <cellStyle name="Normal 5 2 4 3 3 2 2" xfId="7781" xr:uid="{00000000-0005-0000-0000-000002190000}"/>
    <cellStyle name="Normal 5 2 4 3 3 2 2 2" xfId="24645" xr:uid="{5A3406D8-2921-455E-8853-E7FC63E9A161}"/>
    <cellStyle name="Normal 5 2 4 3 3 2 2 3" xfId="16216" xr:uid="{D5C6A2FC-AC29-4417-A9C4-AA674307D706}"/>
    <cellStyle name="Normal 5 2 4 3 3 2 2 4" xfId="33073" xr:uid="{744D9FC6-2489-4CFF-A4DF-052052B9E4CF}"/>
    <cellStyle name="Normal 5 2 4 3 3 2 3" xfId="20427" xr:uid="{A255ECD0-A0A6-4ECD-A1EC-352CC00C9249}"/>
    <cellStyle name="Normal 5 2 4 3 3 2 4" xfId="11998" xr:uid="{842AAA4B-1A20-44F0-9A22-F6640E00F8DB}"/>
    <cellStyle name="Normal 5 2 4 3 3 2 5" xfId="28856" xr:uid="{9E5CA6AF-CC33-427D-AAC3-43D298E0AD97}"/>
    <cellStyle name="Normal 5 2 4 3 3 3" xfId="5636" xr:uid="{00000000-0005-0000-0000-000003190000}"/>
    <cellStyle name="Normal 5 2 4 3 3 3 2" xfId="22500" xr:uid="{DF570C3B-C16F-4B6A-B025-DBE6463C712C}"/>
    <cellStyle name="Normal 5 2 4 3 3 3 3" xfId="14071" xr:uid="{830D9304-9826-493F-A210-BD1D450F30A4}"/>
    <cellStyle name="Normal 5 2 4 3 3 3 4" xfId="30928" xr:uid="{D5FF08ED-5D89-4C94-A960-96D60A64E4DD}"/>
    <cellStyle name="Normal 5 2 4 3 3 4" xfId="18282" xr:uid="{EF378629-C474-4738-9318-B78F056E3070}"/>
    <cellStyle name="Normal 5 2 4 3 3 5" xfId="9853" xr:uid="{F4C26866-FFFE-4D71-AD6B-AEB5DD65EDA2}"/>
    <cellStyle name="Normal 5 2 4 3 3 6" xfId="26711" xr:uid="{2EA849DD-A66B-474A-9067-2058912A1FF5}"/>
    <cellStyle name="Normal 5 2 4 3 4" xfId="1741" xr:uid="{00000000-0005-0000-0000-000004190000}"/>
    <cellStyle name="Normal 5 2 4 3 4 2" xfId="3971" xr:uid="{00000000-0005-0000-0000-000005190000}"/>
    <cellStyle name="Normal 5 2 4 3 4 2 2" xfId="8194" xr:uid="{00000000-0005-0000-0000-000006190000}"/>
    <cellStyle name="Normal 5 2 4 3 4 2 2 2" xfId="25058" xr:uid="{43F48F13-6937-4B29-84DF-8E4987661952}"/>
    <cellStyle name="Normal 5 2 4 3 4 2 2 3" xfId="16629" xr:uid="{3548F1EE-A924-428C-812C-C74E38B484EF}"/>
    <cellStyle name="Normal 5 2 4 3 4 2 2 4" xfId="33486" xr:uid="{967EAA78-A7D0-43DD-A3C2-90E12FD0F131}"/>
    <cellStyle name="Normal 5 2 4 3 4 2 3" xfId="20840" xr:uid="{F86C84C4-973A-4162-8B8A-58CD7E019A80}"/>
    <cellStyle name="Normal 5 2 4 3 4 2 4" xfId="12411" xr:uid="{78826401-B495-47A4-AD13-D847B1BC50F9}"/>
    <cellStyle name="Normal 5 2 4 3 4 2 5" xfId="29269" xr:uid="{0851C20B-232B-490A-9EA2-72CE800E5684}"/>
    <cellStyle name="Normal 5 2 4 3 4 3" xfId="6049" xr:uid="{00000000-0005-0000-0000-000007190000}"/>
    <cellStyle name="Normal 5 2 4 3 4 3 2" xfId="22913" xr:uid="{38D73FA1-27ED-434D-8D95-404FA5C4D26B}"/>
    <cellStyle name="Normal 5 2 4 3 4 3 3" xfId="14484" xr:uid="{068F2020-A19D-4AB0-83A1-E900B33E15DE}"/>
    <cellStyle name="Normal 5 2 4 3 4 3 4" xfId="31341" xr:uid="{BAEC9605-28D9-4C83-860C-6ED647CE9852}"/>
    <cellStyle name="Normal 5 2 4 3 4 4" xfId="18695" xr:uid="{59E3EE99-8DB7-4914-9765-4EEB8B9E131F}"/>
    <cellStyle name="Normal 5 2 4 3 4 5" xfId="10266" xr:uid="{BA0741DD-876F-43C6-959E-2D23705F2F0F}"/>
    <cellStyle name="Normal 5 2 4 3 4 6" xfId="27124" xr:uid="{7A68D6F6-4CF6-4E69-A7CD-41D9CEF48831}"/>
    <cellStyle name="Normal 5 2 4 3 5" xfId="2155" xr:uid="{00000000-0005-0000-0000-000008190000}"/>
    <cellStyle name="Normal 5 2 4 3 5 2" xfId="4384" xr:uid="{00000000-0005-0000-0000-000009190000}"/>
    <cellStyle name="Normal 5 2 4 3 5 2 2" xfId="8607" xr:uid="{00000000-0005-0000-0000-00000A190000}"/>
    <cellStyle name="Normal 5 2 4 3 5 2 2 2" xfId="25471" xr:uid="{F64FCE65-27F2-42CC-B654-969104886060}"/>
    <cellStyle name="Normal 5 2 4 3 5 2 2 3" xfId="17042" xr:uid="{8535EFCD-0F08-4453-A4C8-1EE6EDB544DF}"/>
    <cellStyle name="Normal 5 2 4 3 5 2 2 4" xfId="33899" xr:uid="{F332A094-9ACD-4C35-AAD7-FF3A138D740F}"/>
    <cellStyle name="Normal 5 2 4 3 5 2 3" xfId="21253" xr:uid="{32C6EA6A-DF71-4616-9051-ED3D56033AD2}"/>
    <cellStyle name="Normal 5 2 4 3 5 2 4" xfId="12824" xr:uid="{CF689A3D-7A1B-4217-976F-243EFFE7A26E}"/>
    <cellStyle name="Normal 5 2 4 3 5 2 5" xfId="29682" xr:uid="{43BA263F-129A-4FC4-B4B1-E1E610B81A17}"/>
    <cellStyle name="Normal 5 2 4 3 5 3" xfId="6462" xr:uid="{00000000-0005-0000-0000-00000B190000}"/>
    <cellStyle name="Normal 5 2 4 3 5 3 2" xfId="23326" xr:uid="{4EE45ECD-58E4-4B85-979B-BF1A72A56A8D}"/>
    <cellStyle name="Normal 5 2 4 3 5 3 3" xfId="14897" xr:uid="{E61623A9-8905-4812-9CC1-3604099C7DCF}"/>
    <cellStyle name="Normal 5 2 4 3 5 3 4" xfId="31754" xr:uid="{D5D1BB7E-72B6-4648-B9DD-E4783FE43946}"/>
    <cellStyle name="Normal 5 2 4 3 5 4" xfId="19108" xr:uid="{0524EB45-50B3-423E-B659-4B73F6017994}"/>
    <cellStyle name="Normal 5 2 4 3 5 5" xfId="10679" xr:uid="{DBD6EE0A-8AFB-4BA9-95C2-CBE9587749E4}"/>
    <cellStyle name="Normal 5 2 4 3 5 6" xfId="27537" xr:uid="{36A6E208-C0A8-4C56-B9C8-8F0BA44F5330}"/>
    <cellStyle name="Normal 5 2 4 3 6" xfId="2591" xr:uid="{00000000-0005-0000-0000-00000C190000}"/>
    <cellStyle name="Normal 5 2 4 3 6 2" xfId="6875" xr:uid="{00000000-0005-0000-0000-00000D190000}"/>
    <cellStyle name="Normal 5 2 4 3 6 2 2" xfId="23739" xr:uid="{A27A81C0-56F0-498C-90D6-2DC2842296F1}"/>
    <cellStyle name="Normal 5 2 4 3 6 2 3" xfId="15310" xr:uid="{2996014B-1777-4B39-AF97-02F6A043FD3F}"/>
    <cellStyle name="Normal 5 2 4 3 6 2 4" xfId="32167" xr:uid="{FAFEB6B5-82BD-40BB-B61B-8218BA418624}"/>
    <cellStyle name="Normal 5 2 4 3 6 3" xfId="19521" xr:uid="{657D8FBF-1DC5-416D-9F3F-6357E1AE3B65}"/>
    <cellStyle name="Normal 5 2 4 3 6 4" xfId="11092" xr:uid="{327631F8-2125-439A-A3AA-78E5F81D39A0}"/>
    <cellStyle name="Normal 5 2 4 3 6 5" xfId="27950" xr:uid="{58036CBC-EDEC-4202-98AD-E2288E6513EC}"/>
    <cellStyle name="Normal 5 2 4 3 7" xfId="4810" xr:uid="{00000000-0005-0000-0000-00000E190000}"/>
    <cellStyle name="Normal 5 2 4 3 7 2" xfId="21674" xr:uid="{95FBD49F-BD2A-4193-9E18-5A21DDA54C4C}"/>
    <cellStyle name="Normal 5 2 4 3 7 3" xfId="13245" xr:uid="{8B2B2601-2DA2-4EE0-AC3B-0BDE4E4E724B}"/>
    <cellStyle name="Normal 5 2 4 3 7 4" xfId="30102" xr:uid="{4D55AAA4-BC11-400D-AF4A-63C000BDBCE4}"/>
    <cellStyle name="Normal 5 2 4 3 8" xfId="17456" xr:uid="{79D5AE8B-031B-421C-BA97-75FE45269D0E}"/>
    <cellStyle name="Normal 5 2 4 3 9" xfId="9027" xr:uid="{3FE1F533-EDDA-43AF-8EC7-E2AFE29FE173}"/>
    <cellStyle name="Normal 5 2 4 4" xfId="907" xr:uid="{00000000-0005-0000-0000-00000F190000}"/>
    <cellStyle name="Normal 5 2 4 4 2" xfId="3142" xr:uid="{00000000-0005-0000-0000-000010190000}"/>
    <cellStyle name="Normal 5 2 4 4 2 2" xfId="7365" xr:uid="{00000000-0005-0000-0000-000011190000}"/>
    <cellStyle name="Normal 5 2 4 4 2 2 2" xfId="24229" xr:uid="{787422E3-EF25-4D69-8C35-FCF6B7F7FA57}"/>
    <cellStyle name="Normal 5 2 4 4 2 2 3" xfId="15800" xr:uid="{3C60268D-D957-47F3-B0E7-DDF5FA93CACB}"/>
    <cellStyle name="Normal 5 2 4 4 2 2 4" xfId="32657" xr:uid="{7B583CC6-5613-4259-B9E4-0E4023D383E2}"/>
    <cellStyle name="Normal 5 2 4 4 2 3" xfId="20011" xr:uid="{F3EAD328-62D3-4B42-BB4B-A7F36050D37B}"/>
    <cellStyle name="Normal 5 2 4 4 2 4" xfId="11582" xr:uid="{B2741C0F-BE1C-4B60-A78A-3EB6D9CFD7FE}"/>
    <cellStyle name="Normal 5 2 4 4 2 5" xfId="28440" xr:uid="{183A8F97-BCDD-41F7-9617-C87F7235A67A}"/>
    <cellStyle name="Normal 5 2 4 4 3" xfId="5220" xr:uid="{00000000-0005-0000-0000-000012190000}"/>
    <cellStyle name="Normal 5 2 4 4 3 2" xfId="22084" xr:uid="{F11F7849-B9E7-4641-89BC-2C5A4DCA90F4}"/>
    <cellStyle name="Normal 5 2 4 4 3 3" xfId="13655" xr:uid="{F4098482-95EA-4A40-AFEB-BFA7378F1709}"/>
    <cellStyle name="Normal 5 2 4 4 3 4" xfId="30512" xr:uid="{798CF314-9B51-4A65-8371-619858A17663}"/>
    <cellStyle name="Normal 5 2 4 4 4" xfId="17866" xr:uid="{F3620B10-1F92-4885-8EAD-F6B21C0119F2}"/>
    <cellStyle name="Normal 5 2 4 4 5" xfId="9437" xr:uid="{79FC0AC2-5811-4EB1-8E92-74AB17B3ACA8}"/>
    <cellStyle name="Normal 5 2 4 4 6" xfId="26295" xr:uid="{24B3B4C6-E891-4FC0-A4B9-44DA1924F1C8}"/>
    <cellStyle name="Normal 5 2 4 5" xfId="1325" xr:uid="{00000000-0005-0000-0000-000013190000}"/>
    <cellStyle name="Normal 5 2 4 5 2" xfId="3555" xr:uid="{00000000-0005-0000-0000-000014190000}"/>
    <cellStyle name="Normal 5 2 4 5 2 2" xfId="7778" xr:uid="{00000000-0005-0000-0000-000015190000}"/>
    <cellStyle name="Normal 5 2 4 5 2 2 2" xfId="24642" xr:uid="{4C37485C-3994-47B3-A117-478C4ECE5AF6}"/>
    <cellStyle name="Normal 5 2 4 5 2 2 3" xfId="16213" xr:uid="{F27376E4-6BA2-4349-9B57-F05DB6F837BD}"/>
    <cellStyle name="Normal 5 2 4 5 2 2 4" xfId="33070" xr:uid="{073793DF-E640-45CC-875C-AFC59DFC7B88}"/>
    <cellStyle name="Normal 5 2 4 5 2 3" xfId="20424" xr:uid="{C53ED3C1-BF8C-4518-9C08-967F4A055E07}"/>
    <cellStyle name="Normal 5 2 4 5 2 4" xfId="11995" xr:uid="{CDE37D08-2CD5-4743-9DBA-05F3FD47BF14}"/>
    <cellStyle name="Normal 5 2 4 5 2 5" xfId="28853" xr:uid="{50FC3DB1-A6A1-4C52-8777-3DEE2E310DBA}"/>
    <cellStyle name="Normal 5 2 4 5 3" xfId="5633" xr:uid="{00000000-0005-0000-0000-000016190000}"/>
    <cellStyle name="Normal 5 2 4 5 3 2" xfId="22497" xr:uid="{FE8BE0BB-06FC-49A8-9787-ECC6E0186338}"/>
    <cellStyle name="Normal 5 2 4 5 3 3" xfId="14068" xr:uid="{F5DFA82A-7D9A-4DEF-BD4F-09E1C4F36CE2}"/>
    <cellStyle name="Normal 5 2 4 5 3 4" xfId="30925" xr:uid="{5E21D4FA-A899-43C1-9116-41CD6ECBC62C}"/>
    <cellStyle name="Normal 5 2 4 5 4" xfId="18279" xr:uid="{0FC3E44F-E8BC-435F-B894-D94A3C65B499}"/>
    <cellStyle name="Normal 5 2 4 5 5" xfId="9850" xr:uid="{8A813BCF-8EFD-4913-8FE0-3C8A00F0B9B7}"/>
    <cellStyle name="Normal 5 2 4 5 6" xfId="26708" xr:uid="{B1829850-7200-4101-9931-CC8B0F34BDFD}"/>
    <cellStyle name="Normal 5 2 4 6" xfId="1738" xr:uid="{00000000-0005-0000-0000-000017190000}"/>
    <cellStyle name="Normal 5 2 4 6 2" xfId="3968" xr:uid="{00000000-0005-0000-0000-000018190000}"/>
    <cellStyle name="Normal 5 2 4 6 2 2" xfId="8191" xr:uid="{00000000-0005-0000-0000-000019190000}"/>
    <cellStyle name="Normal 5 2 4 6 2 2 2" xfId="25055" xr:uid="{21EA9DB7-5B67-460C-B630-0DA421CF9D5B}"/>
    <cellStyle name="Normal 5 2 4 6 2 2 3" xfId="16626" xr:uid="{1B6956C7-400E-4B49-A039-E0841F4030C9}"/>
    <cellStyle name="Normal 5 2 4 6 2 2 4" xfId="33483" xr:uid="{67F70417-2815-4E0F-A270-F867953C9CCF}"/>
    <cellStyle name="Normal 5 2 4 6 2 3" xfId="20837" xr:uid="{0F9686B3-F8E8-4A0E-8D02-62109001843B}"/>
    <cellStyle name="Normal 5 2 4 6 2 4" xfId="12408" xr:uid="{C29E4280-A69B-4CC0-AC4F-14D0CB275FFD}"/>
    <cellStyle name="Normal 5 2 4 6 2 5" xfId="29266" xr:uid="{2921EA4C-25BC-4F0D-9D79-49D867AE5244}"/>
    <cellStyle name="Normal 5 2 4 6 3" xfId="6046" xr:uid="{00000000-0005-0000-0000-00001A190000}"/>
    <cellStyle name="Normal 5 2 4 6 3 2" xfId="22910" xr:uid="{6C502E9A-BA6E-46B4-B39D-174E0F647484}"/>
    <cellStyle name="Normal 5 2 4 6 3 3" xfId="14481" xr:uid="{066FA93A-E526-4CF9-8E1A-FB428FC0F44E}"/>
    <cellStyle name="Normal 5 2 4 6 3 4" xfId="31338" xr:uid="{483219EE-A208-481F-98C3-70C90E4C701B}"/>
    <cellStyle name="Normal 5 2 4 6 4" xfId="18692" xr:uid="{42E0CEE4-C5D2-4924-9326-A0070AF6B071}"/>
    <cellStyle name="Normal 5 2 4 6 5" xfId="10263" xr:uid="{FBB50348-D7CC-40CD-B434-EF2A8F3E9276}"/>
    <cellStyle name="Normal 5 2 4 6 6" xfId="27121" xr:uid="{FA3BC35D-10CC-4FFD-9C68-447876A6A1F9}"/>
    <cellStyle name="Normal 5 2 4 7" xfId="2152" xr:uid="{00000000-0005-0000-0000-00001B190000}"/>
    <cellStyle name="Normal 5 2 4 7 2" xfId="4381" xr:uid="{00000000-0005-0000-0000-00001C190000}"/>
    <cellStyle name="Normal 5 2 4 7 2 2" xfId="8604" xr:uid="{00000000-0005-0000-0000-00001D190000}"/>
    <cellStyle name="Normal 5 2 4 7 2 2 2" xfId="25468" xr:uid="{CD061893-A53D-4094-8DA4-AC26C0AE9A94}"/>
    <cellStyle name="Normal 5 2 4 7 2 2 3" xfId="17039" xr:uid="{838FC5C9-D7A4-4A6B-811F-B9CDC3F5D680}"/>
    <cellStyle name="Normal 5 2 4 7 2 2 4" xfId="33896" xr:uid="{EB45955B-52C3-458E-ABE7-92FA761491A4}"/>
    <cellStyle name="Normal 5 2 4 7 2 3" xfId="21250" xr:uid="{422743A4-0F1E-4070-9A0B-DCA8E4809586}"/>
    <cellStyle name="Normal 5 2 4 7 2 4" xfId="12821" xr:uid="{AB27BE9D-465A-4042-AAC0-D29AAEF93B5E}"/>
    <cellStyle name="Normal 5 2 4 7 2 5" xfId="29679" xr:uid="{A0DF0C67-2878-4AD7-8574-9BC50893EACC}"/>
    <cellStyle name="Normal 5 2 4 7 3" xfId="6459" xr:uid="{00000000-0005-0000-0000-00001E190000}"/>
    <cellStyle name="Normal 5 2 4 7 3 2" xfId="23323" xr:uid="{90F2AAD0-C287-4271-AAD5-C154024AE164}"/>
    <cellStyle name="Normal 5 2 4 7 3 3" xfId="14894" xr:uid="{F9E46640-68F2-4822-B586-3A188E14778D}"/>
    <cellStyle name="Normal 5 2 4 7 3 4" xfId="31751" xr:uid="{6B6AE02A-F1EA-4237-B1AB-B3BC57BE453D}"/>
    <cellStyle name="Normal 5 2 4 7 4" xfId="19105" xr:uid="{E91632E5-CF3C-414F-902A-8490C88DA712}"/>
    <cellStyle name="Normal 5 2 4 7 5" xfId="10676" xr:uid="{4C3A2999-7641-4D64-9473-32A4747FB57E}"/>
    <cellStyle name="Normal 5 2 4 7 6" xfId="27534" xr:uid="{3C28335A-1A6C-4912-B58A-81FEB3618B46}"/>
    <cellStyle name="Normal 5 2 4 8" xfId="2588" xr:uid="{00000000-0005-0000-0000-00001F190000}"/>
    <cellStyle name="Normal 5 2 4 8 2" xfId="6872" xr:uid="{00000000-0005-0000-0000-000020190000}"/>
    <cellStyle name="Normal 5 2 4 8 2 2" xfId="23736" xr:uid="{00C13939-8D9C-480B-99BB-A6E18EA5329C}"/>
    <cellStyle name="Normal 5 2 4 8 2 3" xfId="15307" xr:uid="{F70EB8BA-622C-4A82-B7D7-8A59E98D10BE}"/>
    <cellStyle name="Normal 5 2 4 8 2 4" xfId="32164" xr:uid="{5B8D3C1E-2DB2-47D6-8FAE-DE1829A7BED4}"/>
    <cellStyle name="Normal 5 2 4 8 3" xfId="19518" xr:uid="{236ABC06-5BCE-4FDB-A13D-456561BB3DBC}"/>
    <cellStyle name="Normal 5 2 4 8 4" xfId="11089" xr:uid="{1CC5B714-A3FF-43F7-BE1D-C0450B1A3D43}"/>
    <cellStyle name="Normal 5 2 4 8 5" xfId="27947" xr:uid="{10DA1378-2AA3-4468-880A-85B808CEF6BA}"/>
    <cellStyle name="Normal 5 2 4 9" xfId="4807" xr:uid="{00000000-0005-0000-0000-000021190000}"/>
    <cellStyle name="Normal 5 2 4 9 2" xfId="21671" xr:uid="{2546B649-ABAF-4C2F-A7BF-9F450D6FA068}"/>
    <cellStyle name="Normal 5 2 4 9 3" xfId="13242" xr:uid="{DF8697B3-EF84-4186-9F4A-384FEA470A19}"/>
    <cellStyle name="Normal 5 2 4 9 4" xfId="30099" xr:uid="{BF530EC9-9A11-4104-80EC-2D53652A9733}"/>
    <cellStyle name="Normal 5 2 5" xfId="436" xr:uid="{00000000-0005-0000-0000-000022190000}"/>
    <cellStyle name="Normal 5 2 5 10" xfId="9028" xr:uid="{FCEBC480-458F-4CAE-AE1C-D78E3BDF1655}"/>
    <cellStyle name="Normal 5 2 5 11" xfId="25886" xr:uid="{C080F214-D254-4032-8D3D-81995C9B5DF3}"/>
    <cellStyle name="Normal 5 2 5 2" xfId="437" xr:uid="{00000000-0005-0000-0000-000023190000}"/>
    <cellStyle name="Normal 5 2 5 2 10" xfId="25887" xr:uid="{9D317DFD-1261-44AC-B128-15939774F99C}"/>
    <cellStyle name="Normal 5 2 5 2 2" xfId="912" xr:uid="{00000000-0005-0000-0000-000024190000}"/>
    <cellStyle name="Normal 5 2 5 2 2 2" xfId="3147" xr:uid="{00000000-0005-0000-0000-000025190000}"/>
    <cellStyle name="Normal 5 2 5 2 2 2 2" xfId="7370" xr:uid="{00000000-0005-0000-0000-000026190000}"/>
    <cellStyle name="Normal 5 2 5 2 2 2 2 2" xfId="24234" xr:uid="{FBA47B80-07A9-442D-AEDC-F02582C6F36F}"/>
    <cellStyle name="Normal 5 2 5 2 2 2 2 3" xfId="15805" xr:uid="{91F4E4F1-7797-4C75-9F0D-F63EEDF0AC95}"/>
    <cellStyle name="Normal 5 2 5 2 2 2 2 4" xfId="32662" xr:uid="{D8DF3DD6-B3C9-4E2C-9B12-20C9F10DE016}"/>
    <cellStyle name="Normal 5 2 5 2 2 2 3" xfId="20016" xr:uid="{CFD86D6D-C350-4273-8F64-3910C1ECD6CF}"/>
    <cellStyle name="Normal 5 2 5 2 2 2 4" xfId="11587" xr:uid="{3B31BABD-4FEF-4B86-8A70-D1104EBB3B86}"/>
    <cellStyle name="Normal 5 2 5 2 2 2 5" xfId="28445" xr:uid="{1C26A2BF-9DAD-4C90-8BA8-B318FC9C8D63}"/>
    <cellStyle name="Normal 5 2 5 2 2 3" xfId="5225" xr:uid="{00000000-0005-0000-0000-000027190000}"/>
    <cellStyle name="Normal 5 2 5 2 2 3 2" xfId="22089" xr:uid="{93173876-C8DB-4AAE-A5AB-346EE072575F}"/>
    <cellStyle name="Normal 5 2 5 2 2 3 3" xfId="13660" xr:uid="{60D837FF-8B2B-476B-B9BC-71088C552436}"/>
    <cellStyle name="Normal 5 2 5 2 2 3 4" xfId="30517" xr:uid="{C108DCB3-5851-4D64-BB0C-6B11AA9674E8}"/>
    <cellStyle name="Normal 5 2 5 2 2 4" xfId="17871" xr:uid="{68640E3B-08F5-41E9-B532-81F3897AB5C2}"/>
    <cellStyle name="Normal 5 2 5 2 2 5" xfId="9442" xr:uid="{38B26057-5330-447D-B2D3-C35BE711FCD9}"/>
    <cellStyle name="Normal 5 2 5 2 2 6" xfId="26300" xr:uid="{9B1AC5A1-F92B-4DFC-8600-7F5C16B78128}"/>
    <cellStyle name="Normal 5 2 5 2 3" xfId="1330" xr:uid="{00000000-0005-0000-0000-000028190000}"/>
    <cellStyle name="Normal 5 2 5 2 3 2" xfId="3560" xr:uid="{00000000-0005-0000-0000-000029190000}"/>
    <cellStyle name="Normal 5 2 5 2 3 2 2" xfId="7783" xr:uid="{00000000-0005-0000-0000-00002A190000}"/>
    <cellStyle name="Normal 5 2 5 2 3 2 2 2" xfId="24647" xr:uid="{C5B71940-7C80-474A-9ECB-D721FBB7FE72}"/>
    <cellStyle name="Normal 5 2 5 2 3 2 2 3" xfId="16218" xr:uid="{FEF67A4A-7CF5-4D75-B162-6069FB64B31A}"/>
    <cellStyle name="Normal 5 2 5 2 3 2 2 4" xfId="33075" xr:uid="{003E38B8-9605-4B35-AC6B-56C20459BF74}"/>
    <cellStyle name="Normal 5 2 5 2 3 2 3" xfId="20429" xr:uid="{0BEB75B6-6F4E-4A41-B9A2-E432375CCE08}"/>
    <cellStyle name="Normal 5 2 5 2 3 2 4" xfId="12000" xr:uid="{F88092E7-8901-4FC9-A6EE-FCA0D0CED72E}"/>
    <cellStyle name="Normal 5 2 5 2 3 2 5" xfId="28858" xr:uid="{943E07B1-D695-4BBD-85DF-424D6C267D4D}"/>
    <cellStyle name="Normal 5 2 5 2 3 3" xfId="5638" xr:uid="{00000000-0005-0000-0000-00002B190000}"/>
    <cellStyle name="Normal 5 2 5 2 3 3 2" xfId="22502" xr:uid="{C97637C8-5263-498F-985F-E3A6667A9AC9}"/>
    <cellStyle name="Normal 5 2 5 2 3 3 3" xfId="14073" xr:uid="{109CD9D0-A831-483C-9453-6EBE733E297F}"/>
    <cellStyle name="Normal 5 2 5 2 3 3 4" xfId="30930" xr:uid="{1AE36B5D-CF85-4F6F-A98E-208B047245BE}"/>
    <cellStyle name="Normal 5 2 5 2 3 4" xfId="18284" xr:uid="{7D4D90F0-371D-4ACD-8768-179A9D09826F}"/>
    <cellStyle name="Normal 5 2 5 2 3 5" xfId="9855" xr:uid="{460984AD-8513-402E-BCDF-BD8892597BD2}"/>
    <cellStyle name="Normal 5 2 5 2 3 6" xfId="26713" xr:uid="{54E7BB42-746B-412E-9C55-7E02DD6EA21E}"/>
    <cellStyle name="Normal 5 2 5 2 4" xfId="1743" xr:uid="{00000000-0005-0000-0000-00002C190000}"/>
    <cellStyle name="Normal 5 2 5 2 4 2" xfId="3973" xr:uid="{00000000-0005-0000-0000-00002D190000}"/>
    <cellStyle name="Normal 5 2 5 2 4 2 2" xfId="8196" xr:uid="{00000000-0005-0000-0000-00002E190000}"/>
    <cellStyle name="Normal 5 2 5 2 4 2 2 2" xfId="25060" xr:uid="{17BC40F5-F602-4A8E-BE81-F6EA28BB21BE}"/>
    <cellStyle name="Normal 5 2 5 2 4 2 2 3" xfId="16631" xr:uid="{3842FB34-D422-41AE-84DB-0303967B0CEB}"/>
    <cellStyle name="Normal 5 2 5 2 4 2 2 4" xfId="33488" xr:uid="{CCC40784-E15C-455A-9205-44234D98FA47}"/>
    <cellStyle name="Normal 5 2 5 2 4 2 3" xfId="20842" xr:uid="{BA5D2FF5-1EBE-448A-BABC-B8705854FF2A}"/>
    <cellStyle name="Normal 5 2 5 2 4 2 4" xfId="12413" xr:uid="{DC5D8266-5842-4288-A5E2-889D6A57C8E0}"/>
    <cellStyle name="Normal 5 2 5 2 4 2 5" xfId="29271" xr:uid="{6A9C5DDB-B68A-491A-B0EF-13E2F482C808}"/>
    <cellStyle name="Normal 5 2 5 2 4 3" xfId="6051" xr:uid="{00000000-0005-0000-0000-00002F190000}"/>
    <cellStyle name="Normal 5 2 5 2 4 3 2" xfId="22915" xr:uid="{5E50E250-6B95-4AA7-B4D1-EFBFE4F2C927}"/>
    <cellStyle name="Normal 5 2 5 2 4 3 3" xfId="14486" xr:uid="{D3ABA2E8-ABF5-4146-872D-8E55867096A9}"/>
    <cellStyle name="Normal 5 2 5 2 4 3 4" xfId="31343" xr:uid="{39394FC7-94C2-4DBE-A1C1-04E9DE7C3CA8}"/>
    <cellStyle name="Normal 5 2 5 2 4 4" xfId="18697" xr:uid="{7EDE0D2F-7DA7-40F2-AF4F-CF68B3B0403C}"/>
    <cellStyle name="Normal 5 2 5 2 4 5" xfId="10268" xr:uid="{81C9CC54-370F-413E-A532-2F46EC6A9AE5}"/>
    <cellStyle name="Normal 5 2 5 2 4 6" xfId="27126" xr:uid="{C95DE83D-471E-409B-8651-36F1FDF188F2}"/>
    <cellStyle name="Normal 5 2 5 2 5" xfId="2157" xr:uid="{00000000-0005-0000-0000-000030190000}"/>
    <cellStyle name="Normal 5 2 5 2 5 2" xfId="4386" xr:uid="{00000000-0005-0000-0000-000031190000}"/>
    <cellStyle name="Normal 5 2 5 2 5 2 2" xfId="8609" xr:uid="{00000000-0005-0000-0000-000032190000}"/>
    <cellStyle name="Normal 5 2 5 2 5 2 2 2" xfId="25473" xr:uid="{2183F3A1-FA0B-4BA3-B888-4157D2B08B0E}"/>
    <cellStyle name="Normal 5 2 5 2 5 2 2 3" xfId="17044" xr:uid="{728C6001-7DF3-4EF5-B79A-E6FA4E96FB0B}"/>
    <cellStyle name="Normal 5 2 5 2 5 2 2 4" xfId="33901" xr:uid="{2AB82F3E-6DA9-42BF-A700-346B0A85B1D4}"/>
    <cellStyle name="Normal 5 2 5 2 5 2 3" xfId="21255" xr:uid="{70F472C4-8C28-481F-A67B-E15AA3EC9DE2}"/>
    <cellStyle name="Normal 5 2 5 2 5 2 4" xfId="12826" xr:uid="{B45D0F32-6656-41AF-9075-271C91B474FD}"/>
    <cellStyle name="Normal 5 2 5 2 5 2 5" xfId="29684" xr:uid="{6F96CF18-4296-4A0C-9EEF-15E8C2717486}"/>
    <cellStyle name="Normal 5 2 5 2 5 3" xfId="6464" xr:uid="{00000000-0005-0000-0000-000033190000}"/>
    <cellStyle name="Normal 5 2 5 2 5 3 2" xfId="23328" xr:uid="{5B74D46A-46F4-4A21-869B-0B2A42EF73E2}"/>
    <cellStyle name="Normal 5 2 5 2 5 3 3" xfId="14899" xr:uid="{8D7ADA58-6DD9-42BA-8D15-084F848CE705}"/>
    <cellStyle name="Normal 5 2 5 2 5 3 4" xfId="31756" xr:uid="{08F97565-F96A-42B4-A68F-122B3C047067}"/>
    <cellStyle name="Normal 5 2 5 2 5 4" xfId="19110" xr:uid="{AB4370EE-35C5-404D-9351-365F4DA62DE2}"/>
    <cellStyle name="Normal 5 2 5 2 5 5" xfId="10681" xr:uid="{90179C42-6EAD-4E19-BEF8-538DF649DE24}"/>
    <cellStyle name="Normal 5 2 5 2 5 6" xfId="27539" xr:uid="{04E67DDB-1270-4134-89EA-F326ECA20FF0}"/>
    <cellStyle name="Normal 5 2 5 2 6" xfId="2593" xr:uid="{00000000-0005-0000-0000-000034190000}"/>
    <cellStyle name="Normal 5 2 5 2 6 2" xfId="6877" xr:uid="{00000000-0005-0000-0000-000035190000}"/>
    <cellStyle name="Normal 5 2 5 2 6 2 2" xfId="23741" xr:uid="{3E267642-37AA-43B4-8260-0A748AC3FD58}"/>
    <cellStyle name="Normal 5 2 5 2 6 2 3" xfId="15312" xr:uid="{51D494AA-537A-45EC-935F-4EF6F1A750A6}"/>
    <cellStyle name="Normal 5 2 5 2 6 2 4" xfId="32169" xr:uid="{6920F2C4-C7EF-4D38-AAFA-2D24A8A73B44}"/>
    <cellStyle name="Normal 5 2 5 2 6 3" xfId="19523" xr:uid="{4C4DCAAE-F9DA-42A6-8C3F-0FA8DD0473E5}"/>
    <cellStyle name="Normal 5 2 5 2 6 4" xfId="11094" xr:uid="{43587FB4-9D06-4CAD-A4CB-F46BF81F784E}"/>
    <cellStyle name="Normal 5 2 5 2 6 5" xfId="27952" xr:uid="{1D182374-5C19-461F-8CCB-1C894DEEE7A1}"/>
    <cellStyle name="Normal 5 2 5 2 7" xfId="4812" xr:uid="{00000000-0005-0000-0000-000036190000}"/>
    <cellStyle name="Normal 5 2 5 2 7 2" xfId="21676" xr:uid="{D3A1D914-15E6-453B-91E1-4F05E34B2EA4}"/>
    <cellStyle name="Normal 5 2 5 2 7 3" xfId="13247" xr:uid="{19050C96-9F4E-4E5F-97E5-B1B899E5DB2A}"/>
    <cellStyle name="Normal 5 2 5 2 7 4" xfId="30104" xr:uid="{8283750B-03E4-48CA-B7A3-7BF06D3C1BD2}"/>
    <cellStyle name="Normal 5 2 5 2 8" xfId="17458" xr:uid="{4409E40F-1B19-46F0-B765-DD67D95FE513}"/>
    <cellStyle name="Normal 5 2 5 2 9" xfId="9029" xr:uid="{70A267B6-FFA9-474A-A3AA-3B95F5680C48}"/>
    <cellStyle name="Normal 5 2 5 3" xfId="911" xr:uid="{00000000-0005-0000-0000-000037190000}"/>
    <cellStyle name="Normal 5 2 5 3 2" xfId="3146" xr:uid="{00000000-0005-0000-0000-000038190000}"/>
    <cellStyle name="Normal 5 2 5 3 2 2" xfId="7369" xr:uid="{00000000-0005-0000-0000-000039190000}"/>
    <cellStyle name="Normal 5 2 5 3 2 2 2" xfId="24233" xr:uid="{4ADC7AAE-BE58-4461-BDBD-904D4214495F}"/>
    <cellStyle name="Normal 5 2 5 3 2 2 3" xfId="15804" xr:uid="{544A5EC9-6499-4C03-9006-F24155B19E58}"/>
    <cellStyle name="Normal 5 2 5 3 2 2 4" xfId="32661" xr:uid="{0292DDF9-F4D6-4836-8177-A32486C3E9ED}"/>
    <cellStyle name="Normal 5 2 5 3 2 3" xfId="20015" xr:uid="{E4FA3267-D426-4BD2-86E3-97F16BCFDED5}"/>
    <cellStyle name="Normal 5 2 5 3 2 4" xfId="11586" xr:uid="{E5A78BD3-5670-4160-A9DC-0D1B3F6BDA70}"/>
    <cellStyle name="Normal 5 2 5 3 2 5" xfId="28444" xr:uid="{7437236B-B29B-4231-A260-152E4E990970}"/>
    <cellStyle name="Normal 5 2 5 3 3" xfId="5224" xr:uid="{00000000-0005-0000-0000-00003A190000}"/>
    <cellStyle name="Normal 5 2 5 3 3 2" xfId="22088" xr:uid="{B85A850D-9AE2-4C0C-8D2E-B251E290B57A}"/>
    <cellStyle name="Normal 5 2 5 3 3 3" xfId="13659" xr:uid="{C2A4AEDE-C101-4A1D-9D12-8F3CC22C0149}"/>
    <cellStyle name="Normal 5 2 5 3 3 4" xfId="30516" xr:uid="{9B847323-D169-42D5-A97B-4F4282627CA4}"/>
    <cellStyle name="Normal 5 2 5 3 4" xfId="17870" xr:uid="{F5A56ECF-9E13-4DA4-84FC-CB0D5EA2C2E1}"/>
    <cellStyle name="Normal 5 2 5 3 5" xfId="9441" xr:uid="{ABFEE1CE-1402-4DCA-8D92-C2B19C8437B2}"/>
    <cellStyle name="Normal 5 2 5 3 6" xfId="26299" xr:uid="{A5E7A2E5-D6DB-4878-8CF8-B260EFC9E23C}"/>
    <cellStyle name="Normal 5 2 5 4" xfId="1329" xr:uid="{00000000-0005-0000-0000-00003B190000}"/>
    <cellStyle name="Normal 5 2 5 4 2" xfId="3559" xr:uid="{00000000-0005-0000-0000-00003C190000}"/>
    <cellStyle name="Normal 5 2 5 4 2 2" xfId="7782" xr:uid="{00000000-0005-0000-0000-00003D190000}"/>
    <cellStyle name="Normal 5 2 5 4 2 2 2" xfId="24646" xr:uid="{FD5253FB-896C-424E-A36D-7387FAE2B405}"/>
    <cellStyle name="Normal 5 2 5 4 2 2 3" xfId="16217" xr:uid="{5F703128-E710-4E04-A92D-8E9078DC6649}"/>
    <cellStyle name="Normal 5 2 5 4 2 2 4" xfId="33074" xr:uid="{2C55FD92-8200-4CAC-A55F-0A897D3FCACD}"/>
    <cellStyle name="Normal 5 2 5 4 2 3" xfId="20428" xr:uid="{9112242B-FB8B-46E7-81EC-13A1CA7213D5}"/>
    <cellStyle name="Normal 5 2 5 4 2 4" xfId="11999" xr:uid="{C7FEBA39-3806-49DB-81CF-41D1EB639C22}"/>
    <cellStyle name="Normal 5 2 5 4 2 5" xfId="28857" xr:uid="{107DDAB6-7496-4BD2-A46C-8E1635685A5D}"/>
    <cellStyle name="Normal 5 2 5 4 3" xfId="5637" xr:uid="{00000000-0005-0000-0000-00003E190000}"/>
    <cellStyle name="Normal 5 2 5 4 3 2" xfId="22501" xr:uid="{7E978755-43A4-4279-8A0C-1CF9B7D88227}"/>
    <cellStyle name="Normal 5 2 5 4 3 3" xfId="14072" xr:uid="{AEE2BB49-3D57-4372-AEF0-A0F0D881DDE0}"/>
    <cellStyle name="Normal 5 2 5 4 3 4" xfId="30929" xr:uid="{66465810-0EA9-4A5A-A073-E8258EC31D1B}"/>
    <cellStyle name="Normal 5 2 5 4 4" xfId="18283" xr:uid="{ACD54AE2-481C-4C65-9A69-F4C3C47841EF}"/>
    <cellStyle name="Normal 5 2 5 4 5" xfId="9854" xr:uid="{A20EED88-B84C-4E07-BC7F-6764D7FAB760}"/>
    <cellStyle name="Normal 5 2 5 4 6" xfId="26712" xr:uid="{0F98DFD7-CBF7-4430-B3F0-180C1812B563}"/>
    <cellStyle name="Normal 5 2 5 5" xfId="1742" xr:uid="{00000000-0005-0000-0000-00003F190000}"/>
    <cellStyle name="Normal 5 2 5 5 2" xfId="3972" xr:uid="{00000000-0005-0000-0000-000040190000}"/>
    <cellStyle name="Normal 5 2 5 5 2 2" xfId="8195" xr:uid="{00000000-0005-0000-0000-000041190000}"/>
    <cellStyle name="Normal 5 2 5 5 2 2 2" xfId="25059" xr:uid="{02C4C09D-B636-4848-ABD2-2DAE4EE7A006}"/>
    <cellStyle name="Normal 5 2 5 5 2 2 3" xfId="16630" xr:uid="{16CD0C2C-EE7C-4649-A9FC-F063CD4AD78C}"/>
    <cellStyle name="Normal 5 2 5 5 2 2 4" xfId="33487" xr:uid="{9DCB7F13-4EDF-466E-8AC8-74026468C9E8}"/>
    <cellStyle name="Normal 5 2 5 5 2 3" xfId="20841" xr:uid="{D8F8F8C2-3376-4B65-A810-260809CBCA0C}"/>
    <cellStyle name="Normal 5 2 5 5 2 4" xfId="12412" xr:uid="{703B2251-3092-420F-A94E-9DCFFE7878C6}"/>
    <cellStyle name="Normal 5 2 5 5 2 5" xfId="29270" xr:uid="{C2782C16-83AE-45AF-B1F7-6240E5C67719}"/>
    <cellStyle name="Normal 5 2 5 5 3" xfId="6050" xr:uid="{00000000-0005-0000-0000-000042190000}"/>
    <cellStyle name="Normal 5 2 5 5 3 2" xfId="22914" xr:uid="{41853BC8-4783-4849-AD0F-6C5C31F7B038}"/>
    <cellStyle name="Normal 5 2 5 5 3 3" xfId="14485" xr:uid="{4EF29535-5F78-44B3-B85C-54296D46343E}"/>
    <cellStyle name="Normal 5 2 5 5 3 4" xfId="31342" xr:uid="{2305CB96-00AC-42A9-9644-4E72D9A995A0}"/>
    <cellStyle name="Normal 5 2 5 5 4" xfId="18696" xr:uid="{E75E02FD-5AAA-45FB-9D76-08919C2B8A99}"/>
    <cellStyle name="Normal 5 2 5 5 5" xfId="10267" xr:uid="{1235082A-C022-4D09-9339-A91EA853FBE4}"/>
    <cellStyle name="Normal 5 2 5 5 6" xfId="27125" xr:uid="{5BD8AE88-CE09-4D2C-BC19-41FEFF309FD3}"/>
    <cellStyle name="Normal 5 2 5 6" xfId="2156" xr:uid="{00000000-0005-0000-0000-000043190000}"/>
    <cellStyle name="Normal 5 2 5 6 2" xfId="4385" xr:uid="{00000000-0005-0000-0000-000044190000}"/>
    <cellStyle name="Normal 5 2 5 6 2 2" xfId="8608" xr:uid="{00000000-0005-0000-0000-000045190000}"/>
    <cellStyle name="Normal 5 2 5 6 2 2 2" xfId="25472" xr:uid="{89E4A9A7-79F1-4F57-885A-7C36BC4F802F}"/>
    <cellStyle name="Normal 5 2 5 6 2 2 3" xfId="17043" xr:uid="{12346845-5601-4EAC-BCDF-D97F0767EAE6}"/>
    <cellStyle name="Normal 5 2 5 6 2 2 4" xfId="33900" xr:uid="{233EEDB4-5CAE-45F5-8B06-C489A8ACD01F}"/>
    <cellStyle name="Normal 5 2 5 6 2 3" xfId="21254" xr:uid="{698AEE39-FBD2-495E-82F4-E67A042471FC}"/>
    <cellStyle name="Normal 5 2 5 6 2 4" xfId="12825" xr:uid="{1E5B766C-2AB3-48F1-99F2-32EE8A29FBE8}"/>
    <cellStyle name="Normal 5 2 5 6 2 5" xfId="29683" xr:uid="{C3F1C82A-3510-4E1F-951A-72ADA0D36F3F}"/>
    <cellStyle name="Normal 5 2 5 6 3" xfId="6463" xr:uid="{00000000-0005-0000-0000-000046190000}"/>
    <cellStyle name="Normal 5 2 5 6 3 2" xfId="23327" xr:uid="{3FCFDE10-866D-4933-89AD-E5DD1C3D1703}"/>
    <cellStyle name="Normal 5 2 5 6 3 3" xfId="14898" xr:uid="{628934A4-D000-4E47-B307-67F14BBEAC88}"/>
    <cellStyle name="Normal 5 2 5 6 3 4" xfId="31755" xr:uid="{A5DD93DE-88D8-4D75-A13D-89ECB8130D70}"/>
    <cellStyle name="Normal 5 2 5 6 4" xfId="19109" xr:uid="{B231EBC7-A5C2-438F-A7F2-9E97165BC2FB}"/>
    <cellStyle name="Normal 5 2 5 6 5" xfId="10680" xr:uid="{918724D6-7405-4D2D-B5B6-AE54445AA0F5}"/>
    <cellStyle name="Normal 5 2 5 6 6" xfId="27538" xr:uid="{F47CACD9-1063-4ED2-9D72-A020D35145B5}"/>
    <cellStyle name="Normal 5 2 5 7" xfId="2592" xr:uid="{00000000-0005-0000-0000-000047190000}"/>
    <cellStyle name="Normal 5 2 5 7 2" xfId="6876" xr:uid="{00000000-0005-0000-0000-000048190000}"/>
    <cellStyle name="Normal 5 2 5 7 2 2" xfId="23740" xr:uid="{EF25B2B7-CF58-445B-8ABC-A6FEF1726345}"/>
    <cellStyle name="Normal 5 2 5 7 2 3" xfId="15311" xr:uid="{60197E23-5B53-4DFF-B8C8-195EF25849D3}"/>
    <cellStyle name="Normal 5 2 5 7 2 4" xfId="32168" xr:uid="{4935A8A2-65D5-4315-B2D9-2C81FF10B26A}"/>
    <cellStyle name="Normal 5 2 5 7 3" xfId="19522" xr:uid="{66287781-A476-4514-8205-A02D3A4C9B1F}"/>
    <cellStyle name="Normal 5 2 5 7 4" xfId="11093" xr:uid="{58240DB4-45F9-461B-9375-9CC0E3D98C69}"/>
    <cellStyle name="Normal 5 2 5 7 5" xfId="27951" xr:uid="{0F46BA67-8962-4687-B8F4-8D98FFA50342}"/>
    <cellStyle name="Normal 5 2 5 8" xfId="4811" xr:uid="{00000000-0005-0000-0000-000049190000}"/>
    <cellStyle name="Normal 5 2 5 8 2" xfId="21675" xr:uid="{8FC5F45D-4C9C-4E19-89F6-9AECB01768CA}"/>
    <cellStyle name="Normal 5 2 5 8 3" xfId="13246" xr:uid="{687A01D3-9C1F-44ED-A6E8-62D131589786}"/>
    <cellStyle name="Normal 5 2 5 8 4" xfId="30103" xr:uid="{8A39BDC4-9F43-4DB3-ADC1-CA19EC0836E9}"/>
    <cellStyle name="Normal 5 2 5 9" xfId="17457" xr:uid="{8449F749-432D-4EEF-A5BF-A186DEA45F0C}"/>
    <cellStyle name="Normal 5 2 6" xfId="438" xr:uid="{00000000-0005-0000-0000-00004A190000}"/>
    <cellStyle name="Normal 5 2 6 10" xfId="25888" xr:uid="{E193D4D8-768D-4343-B56F-2F7EBDEDE3D8}"/>
    <cellStyle name="Normal 5 2 6 2" xfId="913" xr:uid="{00000000-0005-0000-0000-00004B190000}"/>
    <cellStyle name="Normal 5 2 6 2 2" xfId="3148" xr:uid="{00000000-0005-0000-0000-00004C190000}"/>
    <cellStyle name="Normal 5 2 6 2 2 2" xfId="7371" xr:uid="{00000000-0005-0000-0000-00004D190000}"/>
    <cellStyle name="Normal 5 2 6 2 2 2 2" xfId="24235" xr:uid="{F100EB76-069D-4D09-BFEB-DE039CBF6288}"/>
    <cellStyle name="Normal 5 2 6 2 2 2 3" xfId="15806" xr:uid="{C7A403C2-33D9-4C39-AE99-F5B27CFACBBE}"/>
    <cellStyle name="Normal 5 2 6 2 2 2 4" xfId="32663" xr:uid="{A04E299F-37BA-446C-8508-7AA12C76AEA0}"/>
    <cellStyle name="Normal 5 2 6 2 2 3" xfId="20017" xr:uid="{E26CC7B7-23B9-4FFF-BBFD-5EEBBD64B9A2}"/>
    <cellStyle name="Normal 5 2 6 2 2 4" xfId="11588" xr:uid="{BF349386-EEAF-4B72-945B-3EC5C4D9DD85}"/>
    <cellStyle name="Normal 5 2 6 2 2 5" xfId="28446" xr:uid="{187FA7E0-0ED2-46BD-A04E-67A8EFE8DF3A}"/>
    <cellStyle name="Normal 5 2 6 2 3" xfId="5226" xr:uid="{00000000-0005-0000-0000-00004E190000}"/>
    <cellStyle name="Normal 5 2 6 2 3 2" xfId="22090" xr:uid="{78273EA7-0471-419F-8968-1ADA758C8182}"/>
    <cellStyle name="Normal 5 2 6 2 3 3" xfId="13661" xr:uid="{007E605A-5F53-4017-8FF5-E65F8630DCBA}"/>
    <cellStyle name="Normal 5 2 6 2 3 4" xfId="30518" xr:uid="{DDB7D3B6-ED32-4409-AC71-B31D50554FD0}"/>
    <cellStyle name="Normal 5 2 6 2 4" xfId="17872" xr:uid="{ACBA7F4A-8E0D-4358-B1BC-FBDB9CE0F777}"/>
    <cellStyle name="Normal 5 2 6 2 5" xfId="9443" xr:uid="{69608910-4F60-4220-9344-0F34E8FA6CC6}"/>
    <cellStyle name="Normal 5 2 6 2 6" xfId="26301" xr:uid="{3EBD66EC-DC57-403E-A3EA-8249CDC0D980}"/>
    <cellStyle name="Normal 5 2 6 3" xfId="1331" xr:uid="{00000000-0005-0000-0000-00004F190000}"/>
    <cellStyle name="Normal 5 2 6 3 2" xfId="3561" xr:uid="{00000000-0005-0000-0000-000050190000}"/>
    <cellStyle name="Normal 5 2 6 3 2 2" xfId="7784" xr:uid="{00000000-0005-0000-0000-000051190000}"/>
    <cellStyle name="Normal 5 2 6 3 2 2 2" xfId="24648" xr:uid="{847815B9-B8F5-4DE2-80DE-C8C3E228BF1B}"/>
    <cellStyle name="Normal 5 2 6 3 2 2 3" xfId="16219" xr:uid="{FD56E154-286F-4411-8449-D5E745C28738}"/>
    <cellStyle name="Normal 5 2 6 3 2 2 4" xfId="33076" xr:uid="{AEEF4120-C4AB-4DFD-B7EF-506A26C2A50B}"/>
    <cellStyle name="Normal 5 2 6 3 2 3" xfId="20430" xr:uid="{E5D7BA81-FF6C-4D03-8423-9B7E87E8CD72}"/>
    <cellStyle name="Normal 5 2 6 3 2 4" xfId="12001" xr:uid="{62A18221-067F-411A-B803-30251B5DD2F8}"/>
    <cellStyle name="Normal 5 2 6 3 2 5" xfId="28859" xr:uid="{DDF4C41C-B981-454A-A73E-F1C0758C702B}"/>
    <cellStyle name="Normal 5 2 6 3 3" xfId="5639" xr:uid="{00000000-0005-0000-0000-000052190000}"/>
    <cellStyle name="Normal 5 2 6 3 3 2" xfId="22503" xr:uid="{77D60CE4-7753-46F4-B126-F8026E6B28FB}"/>
    <cellStyle name="Normal 5 2 6 3 3 3" xfId="14074" xr:uid="{FDFD652E-7E03-42A7-A533-BE6A6177815B}"/>
    <cellStyle name="Normal 5 2 6 3 3 4" xfId="30931" xr:uid="{B9260F08-631A-434F-A475-8869AFE80B57}"/>
    <cellStyle name="Normal 5 2 6 3 4" xfId="18285" xr:uid="{530B76F5-697E-466D-9E54-4362593CF004}"/>
    <cellStyle name="Normal 5 2 6 3 5" xfId="9856" xr:uid="{BB67D091-413A-48CB-BF83-255E7C1BEFCD}"/>
    <cellStyle name="Normal 5 2 6 3 6" xfId="26714" xr:uid="{3EF5C08D-AB8D-4073-9312-F220D8A7C236}"/>
    <cellStyle name="Normal 5 2 6 4" xfId="1744" xr:uid="{00000000-0005-0000-0000-000053190000}"/>
    <cellStyle name="Normal 5 2 6 4 2" xfId="3974" xr:uid="{00000000-0005-0000-0000-000054190000}"/>
    <cellStyle name="Normal 5 2 6 4 2 2" xfId="8197" xr:uid="{00000000-0005-0000-0000-000055190000}"/>
    <cellStyle name="Normal 5 2 6 4 2 2 2" xfId="25061" xr:uid="{AB76D4EA-E8FD-4766-BAA1-F22B885D0FA7}"/>
    <cellStyle name="Normal 5 2 6 4 2 2 3" xfId="16632" xr:uid="{D1B7909A-7EBF-46E9-AAA2-37383B4D34C1}"/>
    <cellStyle name="Normal 5 2 6 4 2 2 4" xfId="33489" xr:uid="{7FB1C1F5-F34A-4553-9C6A-A40DC47AF3EF}"/>
    <cellStyle name="Normal 5 2 6 4 2 3" xfId="20843" xr:uid="{B766EA5A-6D11-45A5-84E2-3F91952E63CF}"/>
    <cellStyle name="Normal 5 2 6 4 2 4" xfId="12414" xr:uid="{FD1F69B3-79DD-4530-BB06-AE45ED8FB8B8}"/>
    <cellStyle name="Normal 5 2 6 4 2 5" xfId="29272" xr:uid="{12D0BBD5-5FBB-4C98-925D-063D857ADBB9}"/>
    <cellStyle name="Normal 5 2 6 4 3" xfId="6052" xr:uid="{00000000-0005-0000-0000-000056190000}"/>
    <cellStyle name="Normal 5 2 6 4 3 2" xfId="22916" xr:uid="{57D48B6C-EE85-4BA7-AE05-EF83EB157486}"/>
    <cellStyle name="Normal 5 2 6 4 3 3" xfId="14487" xr:uid="{7211F1AD-F2A8-4F90-AD95-CD8B7C054222}"/>
    <cellStyle name="Normal 5 2 6 4 3 4" xfId="31344" xr:uid="{3F8DE1FC-36CA-4402-BC62-FF5C6837ABED}"/>
    <cellStyle name="Normal 5 2 6 4 4" xfId="18698" xr:uid="{916A3A93-52F7-41C8-9D1E-388518C10A59}"/>
    <cellStyle name="Normal 5 2 6 4 5" xfId="10269" xr:uid="{0DCB942A-C281-42C6-BD47-2AFC5BA21985}"/>
    <cellStyle name="Normal 5 2 6 4 6" xfId="27127" xr:uid="{257DF2BF-E80F-407F-8B1B-6BE4AE18C2D7}"/>
    <cellStyle name="Normal 5 2 6 5" xfId="2158" xr:uid="{00000000-0005-0000-0000-000057190000}"/>
    <cellStyle name="Normal 5 2 6 5 2" xfId="4387" xr:uid="{00000000-0005-0000-0000-000058190000}"/>
    <cellStyle name="Normal 5 2 6 5 2 2" xfId="8610" xr:uid="{00000000-0005-0000-0000-000059190000}"/>
    <cellStyle name="Normal 5 2 6 5 2 2 2" xfId="25474" xr:uid="{A7AE1C42-3FF9-4BCA-8FF6-7AD67DDBD260}"/>
    <cellStyle name="Normal 5 2 6 5 2 2 3" xfId="17045" xr:uid="{B146D256-4B74-4791-8045-A66C6A5FABA8}"/>
    <cellStyle name="Normal 5 2 6 5 2 2 4" xfId="33902" xr:uid="{C1E326BA-A802-4C18-A359-AFCE790E49FA}"/>
    <cellStyle name="Normal 5 2 6 5 2 3" xfId="21256" xr:uid="{F19BA56A-CCF9-4F0B-A32F-B55AAB243CAD}"/>
    <cellStyle name="Normal 5 2 6 5 2 4" xfId="12827" xr:uid="{07DD8EE7-8CD9-4DF4-BCC0-8002226F9F5A}"/>
    <cellStyle name="Normal 5 2 6 5 2 5" xfId="29685" xr:uid="{2FFB6C28-8D24-4DB8-97A4-00709ACF87CE}"/>
    <cellStyle name="Normal 5 2 6 5 3" xfId="6465" xr:uid="{00000000-0005-0000-0000-00005A190000}"/>
    <cellStyle name="Normal 5 2 6 5 3 2" xfId="23329" xr:uid="{45ED84D9-0F20-4911-9BC1-8990E3558137}"/>
    <cellStyle name="Normal 5 2 6 5 3 3" xfId="14900" xr:uid="{7FC5FB23-2662-4886-A4C4-E29FA2C5EA85}"/>
    <cellStyle name="Normal 5 2 6 5 3 4" xfId="31757" xr:uid="{C13B388F-C663-4AD6-AC54-C1FDD9125E5B}"/>
    <cellStyle name="Normal 5 2 6 5 4" xfId="19111" xr:uid="{D559B4E9-22DB-4916-BE3A-E54D19DAFE8F}"/>
    <cellStyle name="Normal 5 2 6 5 5" xfId="10682" xr:uid="{BDF8A05B-ADC7-4436-9362-C194E128D844}"/>
    <cellStyle name="Normal 5 2 6 5 6" xfId="27540" xr:uid="{B2187A3C-AB53-4724-B349-5145E5ED9839}"/>
    <cellStyle name="Normal 5 2 6 6" xfId="2594" xr:uid="{00000000-0005-0000-0000-00005B190000}"/>
    <cellStyle name="Normal 5 2 6 6 2" xfId="6878" xr:uid="{00000000-0005-0000-0000-00005C190000}"/>
    <cellStyle name="Normal 5 2 6 6 2 2" xfId="23742" xr:uid="{A5F3F4BA-2117-4CCA-89A9-54C29A5ED5D9}"/>
    <cellStyle name="Normal 5 2 6 6 2 3" xfId="15313" xr:uid="{103D38BE-6118-49EB-A5C3-4C0522350734}"/>
    <cellStyle name="Normal 5 2 6 6 2 4" xfId="32170" xr:uid="{73FF8761-2D3E-4750-8276-D1BE713E9150}"/>
    <cellStyle name="Normal 5 2 6 6 3" xfId="19524" xr:uid="{39207263-A06F-42A9-8BFD-CE64A97390C3}"/>
    <cellStyle name="Normal 5 2 6 6 4" xfId="11095" xr:uid="{B1672F6C-0D8F-4D54-B6E9-F063DAD21640}"/>
    <cellStyle name="Normal 5 2 6 6 5" xfId="27953" xr:uid="{771FA2C4-EBB0-444F-91B5-70209336C50A}"/>
    <cellStyle name="Normal 5 2 6 7" xfId="4813" xr:uid="{00000000-0005-0000-0000-00005D190000}"/>
    <cellStyle name="Normal 5 2 6 7 2" xfId="21677" xr:uid="{97988098-783B-4E93-984B-A4FCBBC4DCED}"/>
    <cellStyle name="Normal 5 2 6 7 3" xfId="13248" xr:uid="{AEC0F774-9BC7-4E94-99BA-7A67D1A996F3}"/>
    <cellStyle name="Normal 5 2 6 7 4" xfId="30105" xr:uid="{71299445-E3F7-456E-9A18-210303774B07}"/>
    <cellStyle name="Normal 5 2 6 8" xfId="17459" xr:uid="{B5A0624D-5195-454E-9600-2F166A47C163}"/>
    <cellStyle name="Normal 5 2 6 9" xfId="9030" xr:uid="{5E0E620B-05A3-47F6-AE8E-2DA06C12841F}"/>
    <cellStyle name="Normal 5 2 7" xfId="882" xr:uid="{00000000-0005-0000-0000-00005E190000}"/>
    <cellStyle name="Normal 5 2 7 2" xfId="3117" xr:uid="{00000000-0005-0000-0000-00005F190000}"/>
    <cellStyle name="Normal 5 2 7 2 2" xfId="7340" xr:uid="{00000000-0005-0000-0000-000060190000}"/>
    <cellStyle name="Normal 5 2 7 2 2 2" xfId="24204" xr:uid="{78E7925D-3A32-475F-9621-4388382C8AB5}"/>
    <cellStyle name="Normal 5 2 7 2 2 3" xfId="15775" xr:uid="{E1449C34-510E-4FF6-AA22-038CCFB31121}"/>
    <cellStyle name="Normal 5 2 7 2 2 4" xfId="32632" xr:uid="{35B93424-5F00-40C2-8887-3E215305077F}"/>
    <cellStyle name="Normal 5 2 7 2 3" xfId="19986" xr:uid="{1B2328ED-39F0-4AD6-A49C-DF204A5EF8E6}"/>
    <cellStyle name="Normal 5 2 7 2 4" xfId="11557" xr:uid="{58A37B7D-3630-4E70-8AEC-C17432EF96D9}"/>
    <cellStyle name="Normal 5 2 7 2 5" xfId="28415" xr:uid="{0B8563F7-D385-4C0F-9BB1-DD9EF9965847}"/>
    <cellStyle name="Normal 5 2 7 3" xfId="5195" xr:uid="{00000000-0005-0000-0000-000061190000}"/>
    <cellStyle name="Normal 5 2 7 3 2" xfId="22059" xr:uid="{9276DDC1-E795-4A20-9E98-B1C3557FDFD3}"/>
    <cellStyle name="Normal 5 2 7 3 3" xfId="13630" xr:uid="{BF5F7DAB-4651-40DA-8360-58005A9DC516}"/>
    <cellStyle name="Normal 5 2 7 3 4" xfId="30487" xr:uid="{E978D2F0-ED0F-4DF4-B37E-82E1D3C519A2}"/>
    <cellStyle name="Normal 5 2 7 4" xfId="17841" xr:uid="{0DFB875A-C400-4C60-AFAF-49E39BB3BD34}"/>
    <cellStyle name="Normal 5 2 7 5" xfId="9412" xr:uid="{10799E6F-14AD-4F62-821F-9A7CE13C1F41}"/>
    <cellStyle name="Normal 5 2 7 6" xfId="26270" xr:uid="{8264A9BA-F98B-49BC-B667-70B9E1647B6C}"/>
    <cellStyle name="Normal 5 2 8" xfId="1300" xr:uid="{00000000-0005-0000-0000-000062190000}"/>
    <cellStyle name="Normal 5 2 8 2" xfId="3530" xr:uid="{00000000-0005-0000-0000-000063190000}"/>
    <cellStyle name="Normal 5 2 8 2 2" xfId="7753" xr:uid="{00000000-0005-0000-0000-000064190000}"/>
    <cellStyle name="Normal 5 2 8 2 2 2" xfId="24617" xr:uid="{386AE736-5C84-448F-99FD-FB0812404178}"/>
    <cellStyle name="Normal 5 2 8 2 2 3" xfId="16188" xr:uid="{77538067-DC71-4832-B83E-D76222EB9156}"/>
    <cellStyle name="Normal 5 2 8 2 2 4" xfId="33045" xr:uid="{3808AFC8-89FD-48DE-BCA4-D3C81EFD8794}"/>
    <cellStyle name="Normal 5 2 8 2 3" xfId="20399" xr:uid="{B440ABF2-5F46-409A-957D-E1C0C93FD5D3}"/>
    <cellStyle name="Normal 5 2 8 2 4" xfId="11970" xr:uid="{591C8BDB-DEA0-4E3C-A91B-9A17F98C8AF3}"/>
    <cellStyle name="Normal 5 2 8 2 5" xfId="28828" xr:uid="{B1FC12D0-A44E-4E2E-8644-4AD176665C1E}"/>
    <cellStyle name="Normal 5 2 8 3" xfId="5608" xr:uid="{00000000-0005-0000-0000-000065190000}"/>
    <cellStyle name="Normal 5 2 8 3 2" xfId="22472" xr:uid="{763C7648-BD6E-4ADE-BA0E-9C5648876D94}"/>
    <cellStyle name="Normal 5 2 8 3 3" xfId="14043" xr:uid="{14801EF1-049E-4CDD-9A41-1C710FDBD3CF}"/>
    <cellStyle name="Normal 5 2 8 3 4" xfId="30900" xr:uid="{A5B8D766-40ED-4B9B-A6CD-F3DB1BA2CC2D}"/>
    <cellStyle name="Normal 5 2 8 4" xfId="18254" xr:uid="{DA08787F-DD74-4218-A485-4C294171DC6F}"/>
    <cellStyle name="Normal 5 2 8 5" xfId="9825" xr:uid="{EE3938FA-7A76-4CEF-BDDB-4CEF83139C89}"/>
    <cellStyle name="Normal 5 2 8 6" xfId="26683" xr:uid="{8CA5C96F-46DF-4D76-9D24-30BC6EF9C0B4}"/>
    <cellStyle name="Normal 5 2 9" xfId="1713" xr:uid="{00000000-0005-0000-0000-000066190000}"/>
    <cellStyle name="Normal 5 2 9 2" xfId="3943" xr:uid="{00000000-0005-0000-0000-000067190000}"/>
    <cellStyle name="Normal 5 2 9 2 2" xfId="8166" xr:uid="{00000000-0005-0000-0000-000068190000}"/>
    <cellStyle name="Normal 5 2 9 2 2 2" xfId="25030" xr:uid="{6005AE28-D556-4182-A9F4-48DD7D58BF47}"/>
    <cellStyle name="Normal 5 2 9 2 2 3" xfId="16601" xr:uid="{962FDFCA-5BFC-4370-B7C9-196F26416E21}"/>
    <cellStyle name="Normal 5 2 9 2 2 4" xfId="33458" xr:uid="{74CC0A29-39A9-4571-AE9D-A367BA367183}"/>
    <cellStyle name="Normal 5 2 9 2 3" xfId="20812" xr:uid="{26160F72-074F-4FF5-BAEE-112D03238791}"/>
    <cellStyle name="Normal 5 2 9 2 4" xfId="12383" xr:uid="{120EF1F2-6B40-4B0C-9675-492DCAB77B29}"/>
    <cellStyle name="Normal 5 2 9 2 5" xfId="29241" xr:uid="{EA46A16D-0DC9-4928-9F4D-BDC9F35CC900}"/>
    <cellStyle name="Normal 5 2 9 3" xfId="6021" xr:uid="{00000000-0005-0000-0000-000069190000}"/>
    <cellStyle name="Normal 5 2 9 3 2" xfId="22885" xr:uid="{5BE561E0-7040-4369-9DD2-C698A5A82050}"/>
    <cellStyle name="Normal 5 2 9 3 3" xfId="14456" xr:uid="{2B09C4CC-0946-4531-A0F4-BD2D0C93196A}"/>
    <cellStyle name="Normal 5 2 9 3 4" xfId="31313" xr:uid="{BEE1D979-5F7C-4ED8-8CC4-0E52D7CAB7AB}"/>
    <cellStyle name="Normal 5 2 9 4" xfId="18667" xr:uid="{0C0D1E7A-B72E-497F-8E11-07971EFDD994}"/>
    <cellStyle name="Normal 5 2 9 5" xfId="10238" xr:uid="{0E8D2A73-06AD-455F-A7AF-BDCEB12C0900}"/>
    <cellStyle name="Normal 5 2 9 6" xfId="27096" xr:uid="{DBF380EE-93EC-4D43-A6B6-82E2347C3215}"/>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2 2 2" xfId="25475" xr:uid="{7DE73C3A-0145-4E81-AA26-8F47BDD0E5F4}"/>
    <cellStyle name="Normal 5 3 10 2 2 3" xfId="17046" xr:uid="{F6110C87-121A-4C42-85CA-0DBC5BC1CB90}"/>
    <cellStyle name="Normal 5 3 10 2 2 4" xfId="33903" xr:uid="{6E98B60B-D38E-4C06-8780-F8BC623ACD28}"/>
    <cellStyle name="Normal 5 3 10 2 3" xfId="21257" xr:uid="{6415A492-CE3D-408F-808F-F97790CD6826}"/>
    <cellStyle name="Normal 5 3 10 2 4" xfId="12828" xr:uid="{739EF333-7FCC-4D75-B8F0-4AA839349E62}"/>
    <cellStyle name="Normal 5 3 10 2 5" xfId="29686" xr:uid="{EAAB2737-09CF-46E8-8E2B-018818E86A17}"/>
    <cellStyle name="Normal 5 3 10 3" xfId="6466" xr:uid="{00000000-0005-0000-0000-00006E190000}"/>
    <cellStyle name="Normal 5 3 10 3 2" xfId="23330" xr:uid="{440FDE12-E5C0-459C-99AE-B2CA8504E6D5}"/>
    <cellStyle name="Normal 5 3 10 3 3" xfId="14901" xr:uid="{3930B175-ED28-4D35-99A1-CA06ACE008D5}"/>
    <cellStyle name="Normal 5 3 10 3 4" xfId="31758" xr:uid="{23ECEBA0-2A79-4FFA-8A6F-3580C50E99C9}"/>
    <cellStyle name="Normal 5 3 10 4" xfId="19112" xr:uid="{4B94B1CE-F8FF-49B0-A12F-C4E4DC64E275}"/>
    <cellStyle name="Normal 5 3 10 5" xfId="10683" xr:uid="{A83E4145-10DC-47FA-8C83-C70C9F219391}"/>
    <cellStyle name="Normal 5 3 10 6" xfId="27541" xr:uid="{BB5477A9-54F5-4800-B144-2AEA44DFB24A}"/>
    <cellStyle name="Normal 5 3 11" xfId="2595" xr:uid="{00000000-0005-0000-0000-00006F190000}"/>
    <cellStyle name="Normal 5 3 11 2" xfId="6879" xr:uid="{00000000-0005-0000-0000-000070190000}"/>
    <cellStyle name="Normal 5 3 11 2 2" xfId="23743" xr:uid="{1F035EE3-254B-4D6F-B5A6-5F481F528F8A}"/>
    <cellStyle name="Normal 5 3 11 2 3" xfId="15314" xr:uid="{C1609398-AD1C-44BA-ACEE-B1BFFFDD97C8}"/>
    <cellStyle name="Normal 5 3 11 2 4" xfId="32171" xr:uid="{9854DBFD-547F-4B14-B432-275BFDC67E24}"/>
    <cellStyle name="Normal 5 3 11 3" xfId="19525" xr:uid="{95C5919C-1550-430B-9F0E-734C13B06192}"/>
    <cellStyle name="Normal 5 3 11 4" xfId="11096" xr:uid="{000C581D-F19F-40E5-8EBB-96C7636FA131}"/>
    <cellStyle name="Normal 5 3 11 5" xfId="27954" xr:uid="{21F12F14-7325-498F-BF0D-E2E488FCDD30}"/>
    <cellStyle name="Normal 5 3 12" xfId="4814" xr:uid="{00000000-0005-0000-0000-000071190000}"/>
    <cellStyle name="Normal 5 3 12 2" xfId="21678" xr:uid="{59BD5098-3025-4438-8B68-D1A9730DEA75}"/>
    <cellStyle name="Normal 5 3 12 3" xfId="13249" xr:uid="{E4003B04-A7F2-4EDD-84B9-7B196B844173}"/>
    <cellStyle name="Normal 5 3 12 4" xfId="30106" xr:uid="{46947DC2-56E6-4604-A6C5-7EB915407F68}"/>
    <cellStyle name="Normal 5 3 13" xfId="17460" xr:uid="{04FF5564-EB9A-4C1D-99A8-722447010DF8}"/>
    <cellStyle name="Normal 5 3 14" xfId="9031" xr:uid="{277740B7-729E-44CE-AAD8-C9869F835D3F}"/>
    <cellStyle name="Normal 5 3 15" xfId="25889" xr:uid="{233F7E17-5822-4764-BD07-9F636F5A9FAF}"/>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10 2" xfId="21679" xr:uid="{6172BEE9-7F80-4BA8-9A8E-C6B638AAC4B2}"/>
    <cellStyle name="Normal 5 3 3 10 3" xfId="13250" xr:uid="{5F5D2239-6592-44FD-9B6C-933ED7F66026}"/>
    <cellStyle name="Normal 5 3 3 10 4" xfId="30107" xr:uid="{623B5044-FFF5-4E42-B5E8-21F17B2D938E}"/>
    <cellStyle name="Normal 5 3 3 11" xfId="17461" xr:uid="{7C5058B3-4626-492A-A32C-6F842E10301F}"/>
    <cellStyle name="Normal 5 3 3 12" xfId="9032" xr:uid="{0152558A-EEEC-4EE5-8E43-145B20E57126}"/>
    <cellStyle name="Normal 5 3 3 13" xfId="25890" xr:uid="{DE79765B-9CD9-461A-91BA-C8D096E0DB68}"/>
    <cellStyle name="Normal 5 3 3 2" xfId="442" xr:uid="{00000000-0005-0000-0000-000076190000}"/>
    <cellStyle name="Normal 5 3 3 2 10" xfId="17462" xr:uid="{8A3AC1DE-D7D4-4B1B-AE22-9E49E338F164}"/>
    <cellStyle name="Normal 5 3 3 2 11" xfId="9033" xr:uid="{3B4E232B-12BB-45DA-92E0-208078B32A9F}"/>
    <cellStyle name="Normal 5 3 3 2 12" xfId="25891" xr:uid="{75B4286C-7878-4749-8D1C-B4B6246512F9}"/>
    <cellStyle name="Normal 5 3 3 2 2" xfId="443" xr:uid="{00000000-0005-0000-0000-000077190000}"/>
    <cellStyle name="Normal 5 3 3 2 2 10" xfId="9034" xr:uid="{82E5A569-D9A1-4434-947E-71EC767FB8A2}"/>
    <cellStyle name="Normal 5 3 3 2 2 11" xfId="25892" xr:uid="{26BA9CA1-5055-4AF8-8764-6B07A8466067}"/>
    <cellStyle name="Normal 5 3 3 2 2 2" xfId="444" xr:uid="{00000000-0005-0000-0000-000078190000}"/>
    <cellStyle name="Normal 5 3 3 2 2 2 10" xfId="25893" xr:uid="{A5E75B9E-BB1B-48B0-A703-154A2C40F20C}"/>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2 2 2" xfId="24240" xr:uid="{4D076561-BE95-45A2-AE81-2CEAA1699A3A}"/>
    <cellStyle name="Normal 5 3 3 2 2 2 2 2 2 3" xfId="15811" xr:uid="{6066E8F9-28DF-49FB-B9F3-6FF79E572C7B}"/>
    <cellStyle name="Normal 5 3 3 2 2 2 2 2 2 4" xfId="32668" xr:uid="{185A936C-FF36-459B-B8B6-7C42775C20FE}"/>
    <cellStyle name="Normal 5 3 3 2 2 2 2 2 3" xfId="20022" xr:uid="{6064CDFA-8C94-4A2D-9778-66B24DE6EB6A}"/>
    <cellStyle name="Normal 5 3 3 2 2 2 2 2 4" xfId="11593" xr:uid="{073512F6-1F2F-4599-98BA-09A17EE0459F}"/>
    <cellStyle name="Normal 5 3 3 2 2 2 2 2 5" xfId="28451" xr:uid="{1E4EEC1B-43E8-4F44-A9C0-9A98677416CB}"/>
    <cellStyle name="Normal 5 3 3 2 2 2 2 3" xfId="5231" xr:uid="{00000000-0005-0000-0000-00007C190000}"/>
    <cellStyle name="Normal 5 3 3 2 2 2 2 3 2" xfId="22095" xr:uid="{BBD66677-CCD5-4290-BB46-6594DD1C5E1F}"/>
    <cellStyle name="Normal 5 3 3 2 2 2 2 3 3" xfId="13666" xr:uid="{F44E1304-7C20-4EA6-BE6C-5E15BC387589}"/>
    <cellStyle name="Normal 5 3 3 2 2 2 2 3 4" xfId="30523" xr:uid="{1402BDFF-AD3F-4A26-8B55-D44797BF6CB7}"/>
    <cellStyle name="Normal 5 3 3 2 2 2 2 4" xfId="17877" xr:uid="{63B553FD-9565-4FA4-B005-0FBA09690B66}"/>
    <cellStyle name="Normal 5 3 3 2 2 2 2 5" xfId="9448" xr:uid="{28E3D937-EAE7-4AF1-BF3B-04663399A480}"/>
    <cellStyle name="Normal 5 3 3 2 2 2 2 6" xfId="26306" xr:uid="{6CA10135-A99A-4C8A-B6E8-E603D8166675}"/>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2 2 2" xfId="24653" xr:uid="{2EBD0B8D-BC73-4EC5-B0EE-CA1A29CB0DF4}"/>
    <cellStyle name="Normal 5 3 3 2 2 2 3 2 2 3" xfId="16224" xr:uid="{FB651E96-E05C-4498-97CE-3AAE8986204E}"/>
    <cellStyle name="Normal 5 3 3 2 2 2 3 2 2 4" xfId="33081" xr:uid="{4556A3DC-A768-4FED-9B82-EEC7888F05EA}"/>
    <cellStyle name="Normal 5 3 3 2 2 2 3 2 3" xfId="20435" xr:uid="{B68FDD48-BB87-465D-8BBB-4032FA23A03C}"/>
    <cellStyle name="Normal 5 3 3 2 2 2 3 2 4" xfId="12006" xr:uid="{DDCD13D1-E99E-4BEF-8C50-FACE8823284B}"/>
    <cellStyle name="Normal 5 3 3 2 2 2 3 2 5" xfId="28864" xr:uid="{AC674E4A-DDC9-48D6-A1A0-5C3E42C9D1B9}"/>
    <cellStyle name="Normal 5 3 3 2 2 2 3 3" xfId="5644" xr:uid="{00000000-0005-0000-0000-000080190000}"/>
    <cellStyle name="Normal 5 3 3 2 2 2 3 3 2" xfId="22508" xr:uid="{374ACC52-2E08-4478-BE6F-2BC703D432F8}"/>
    <cellStyle name="Normal 5 3 3 2 2 2 3 3 3" xfId="14079" xr:uid="{39FD6CD0-E6D1-4AC8-BE90-54653546B52C}"/>
    <cellStyle name="Normal 5 3 3 2 2 2 3 3 4" xfId="30936" xr:uid="{165EAC04-562E-42EA-84EA-4A8F385A7175}"/>
    <cellStyle name="Normal 5 3 3 2 2 2 3 4" xfId="18290" xr:uid="{30790D53-C537-48AE-866A-A3E5C423722C}"/>
    <cellStyle name="Normal 5 3 3 2 2 2 3 5" xfId="9861" xr:uid="{7D8618A3-5D9E-49FF-BF2C-33BFBF470F14}"/>
    <cellStyle name="Normal 5 3 3 2 2 2 3 6" xfId="26719" xr:uid="{981198A4-672B-4611-850A-F5AF6F672147}"/>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2 2 2" xfId="25066" xr:uid="{D0802264-E16F-46A3-A8B8-C6263142DD6C}"/>
    <cellStyle name="Normal 5 3 3 2 2 2 4 2 2 3" xfId="16637" xr:uid="{32CF6F8C-7387-4B5E-8202-783F7B10595D}"/>
    <cellStyle name="Normal 5 3 3 2 2 2 4 2 2 4" xfId="33494" xr:uid="{12D75395-3167-4BCF-9DEA-CF9376308DE4}"/>
    <cellStyle name="Normal 5 3 3 2 2 2 4 2 3" xfId="20848" xr:uid="{F933DA03-4A2A-4014-8BDE-19DC0C84CF67}"/>
    <cellStyle name="Normal 5 3 3 2 2 2 4 2 4" xfId="12419" xr:uid="{2BA34D2D-3674-48B6-813A-30C65F24DA06}"/>
    <cellStyle name="Normal 5 3 3 2 2 2 4 2 5" xfId="29277" xr:uid="{28AB1CB4-B3F8-478B-8997-82A568BF65EC}"/>
    <cellStyle name="Normal 5 3 3 2 2 2 4 3" xfId="6057" xr:uid="{00000000-0005-0000-0000-000084190000}"/>
    <cellStyle name="Normal 5 3 3 2 2 2 4 3 2" xfId="22921" xr:uid="{882A7E18-F47D-4D28-8ABB-2280782ACF95}"/>
    <cellStyle name="Normal 5 3 3 2 2 2 4 3 3" xfId="14492" xr:uid="{721DFFE1-4B44-4184-AB1E-6CEC4A2580B7}"/>
    <cellStyle name="Normal 5 3 3 2 2 2 4 3 4" xfId="31349" xr:uid="{CB1D0755-C137-413B-8364-3699B799E997}"/>
    <cellStyle name="Normal 5 3 3 2 2 2 4 4" xfId="18703" xr:uid="{F8EC06A4-C586-48A7-AE57-E55285BE617E}"/>
    <cellStyle name="Normal 5 3 3 2 2 2 4 5" xfId="10274" xr:uid="{C08F22FA-5CC5-43B6-B435-ABC83BEDCEBF}"/>
    <cellStyle name="Normal 5 3 3 2 2 2 4 6" xfId="27132" xr:uid="{7C4D619F-6C47-4D47-B228-28BB62ABA1BC}"/>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2 2 2" xfId="25479" xr:uid="{D5AD01C6-3E51-4C1D-A4BC-5A3313CA0E9B}"/>
    <cellStyle name="Normal 5 3 3 2 2 2 5 2 2 3" xfId="17050" xr:uid="{C97C513C-4009-46AF-A24A-90C20E08CA04}"/>
    <cellStyle name="Normal 5 3 3 2 2 2 5 2 2 4" xfId="33907" xr:uid="{55DBAF55-386C-4E8B-8042-37EA62782567}"/>
    <cellStyle name="Normal 5 3 3 2 2 2 5 2 3" xfId="21261" xr:uid="{909C39D9-6089-4E28-9E93-6A5195AC9247}"/>
    <cellStyle name="Normal 5 3 3 2 2 2 5 2 4" xfId="12832" xr:uid="{CE8F493E-26FC-46F9-8A01-0D2A4989539C}"/>
    <cellStyle name="Normal 5 3 3 2 2 2 5 2 5" xfId="29690" xr:uid="{551DEBB2-0295-4BD6-B9AF-B403EB4682D3}"/>
    <cellStyle name="Normal 5 3 3 2 2 2 5 3" xfId="6470" xr:uid="{00000000-0005-0000-0000-000088190000}"/>
    <cellStyle name="Normal 5 3 3 2 2 2 5 3 2" xfId="23334" xr:uid="{E693B2C3-81C8-4E0D-A416-D53EB9EE5A8E}"/>
    <cellStyle name="Normal 5 3 3 2 2 2 5 3 3" xfId="14905" xr:uid="{CC7EB852-72D3-4297-B540-174082E79D96}"/>
    <cellStyle name="Normal 5 3 3 2 2 2 5 3 4" xfId="31762" xr:uid="{4CCA3602-AAFE-43D0-837C-B52010A087DB}"/>
    <cellStyle name="Normal 5 3 3 2 2 2 5 4" xfId="19116" xr:uid="{22426F4B-AD7D-48D3-B56E-EB0C6DE07466}"/>
    <cellStyle name="Normal 5 3 3 2 2 2 5 5" xfId="10687" xr:uid="{EC2124FF-6158-4325-A6C8-A1A89EA662B0}"/>
    <cellStyle name="Normal 5 3 3 2 2 2 5 6" xfId="27545" xr:uid="{583B5AF1-98F1-400E-B18A-F4B55C4529C6}"/>
    <cellStyle name="Normal 5 3 3 2 2 2 6" xfId="2599" xr:uid="{00000000-0005-0000-0000-000089190000}"/>
    <cellStyle name="Normal 5 3 3 2 2 2 6 2" xfId="6883" xr:uid="{00000000-0005-0000-0000-00008A190000}"/>
    <cellStyle name="Normal 5 3 3 2 2 2 6 2 2" xfId="23747" xr:uid="{8628E925-0A9C-496B-9B6F-1086D0B88AB5}"/>
    <cellStyle name="Normal 5 3 3 2 2 2 6 2 3" xfId="15318" xr:uid="{73C79762-BE78-4AE1-9D3C-51E9607F867B}"/>
    <cellStyle name="Normal 5 3 3 2 2 2 6 2 4" xfId="32175" xr:uid="{BABA046F-C1D7-41D1-AA0B-50C78CAAF379}"/>
    <cellStyle name="Normal 5 3 3 2 2 2 6 3" xfId="19529" xr:uid="{6AEC28C4-45A9-4362-B181-89D2146AEA81}"/>
    <cellStyle name="Normal 5 3 3 2 2 2 6 4" xfId="11100" xr:uid="{76BA55B5-6975-4C69-B7AF-B1A23897EB1C}"/>
    <cellStyle name="Normal 5 3 3 2 2 2 6 5" xfId="27958" xr:uid="{1F281BBE-733F-4BE3-9ECA-D17D279DD39C}"/>
    <cellStyle name="Normal 5 3 3 2 2 2 7" xfId="4818" xr:uid="{00000000-0005-0000-0000-00008B190000}"/>
    <cellStyle name="Normal 5 3 3 2 2 2 7 2" xfId="21682" xr:uid="{DA01423F-31CF-46AA-889A-813C91FBA544}"/>
    <cellStyle name="Normal 5 3 3 2 2 2 7 3" xfId="13253" xr:uid="{C130BA5C-45CE-459D-AF73-B65F188DCE03}"/>
    <cellStyle name="Normal 5 3 3 2 2 2 7 4" xfId="30110" xr:uid="{E9CF64DC-C8CB-443F-A071-8815E843C62C}"/>
    <cellStyle name="Normal 5 3 3 2 2 2 8" xfId="17464" xr:uid="{B0C638AF-128E-40EB-BA1C-FBB5A64442FA}"/>
    <cellStyle name="Normal 5 3 3 2 2 2 9" xfId="9035" xr:uid="{69B543A8-E094-4F34-B8DA-C2435AD37CD5}"/>
    <cellStyle name="Normal 5 3 3 2 2 3" xfId="918" xr:uid="{00000000-0005-0000-0000-00008C190000}"/>
    <cellStyle name="Normal 5 3 3 2 2 3 2" xfId="3152" xr:uid="{00000000-0005-0000-0000-00008D190000}"/>
    <cellStyle name="Normal 5 3 3 2 2 3 2 2" xfId="7375" xr:uid="{00000000-0005-0000-0000-00008E190000}"/>
    <cellStyle name="Normal 5 3 3 2 2 3 2 2 2" xfId="24239" xr:uid="{185563F7-AB20-4522-9457-8A449F31D567}"/>
    <cellStyle name="Normal 5 3 3 2 2 3 2 2 3" xfId="15810" xr:uid="{8A42C723-DCA3-444B-A41F-02F198FE2765}"/>
    <cellStyle name="Normal 5 3 3 2 2 3 2 2 4" xfId="32667" xr:uid="{0E25FE6F-2D03-40F1-88B2-D56CA0E36459}"/>
    <cellStyle name="Normal 5 3 3 2 2 3 2 3" xfId="20021" xr:uid="{F90351E5-13E9-45F3-AA18-BB78F5C60D7F}"/>
    <cellStyle name="Normal 5 3 3 2 2 3 2 4" xfId="11592" xr:uid="{3C352B07-B455-4DA0-94D4-AF91A097453C}"/>
    <cellStyle name="Normal 5 3 3 2 2 3 2 5" xfId="28450" xr:uid="{0A790020-2C57-4D57-9E87-3EE19B638F3B}"/>
    <cellStyle name="Normal 5 3 3 2 2 3 3" xfId="5230" xr:uid="{00000000-0005-0000-0000-00008F190000}"/>
    <cellStyle name="Normal 5 3 3 2 2 3 3 2" xfId="22094" xr:uid="{2ADBC100-74E5-4457-BEE9-DC8458D33DDA}"/>
    <cellStyle name="Normal 5 3 3 2 2 3 3 3" xfId="13665" xr:uid="{41DF2C21-5885-4B66-97B9-CACB3E10C8BD}"/>
    <cellStyle name="Normal 5 3 3 2 2 3 3 4" xfId="30522" xr:uid="{DF8F6DD5-3751-429D-8D4F-939BB4590763}"/>
    <cellStyle name="Normal 5 3 3 2 2 3 4" xfId="17876" xr:uid="{C39A6D75-968F-413E-9A13-4195D45DCB08}"/>
    <cellStyle name="Normal 5 3 3 2 2 3 5" xfId="9447" xr:uid="{3C8D15A6-6AAA-4457-A1DA-9094EFBDA3E5}"/>
    <cellStyle name="Normal 5 3 3 2 2 3 6" xfId="26305" xr:uid="{309E2640-855C-4C48-A03A-3741DD8EFCB5}"/>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2 2 2" xfId="24652" xr:uid="{A269DA83-CC88-4633-9097-C358D936DA66}"/>
    <cellStyle name="Normal 5 3 3 2 2 4 2 2 3" xfId="16223" xr:uid="{51E0A0F6-9732-4C1F-9F77-22D1280109DE}"/>
    <cellStyle name="Normal 5 3 3 2 2 4 2 2 4" xfId="33080" xr:uid="{5B4E01A1-D48B-4486-954C-5223D47C0A58}"/>
    <cellStyle name="Normal 5 3 3 2 2 4 2 3" xfId="20434" xr:uid="{88AAE525-DA00-4AF9-B43A-E51DF31F54C6}"/>
    <cellStyle name="Normal 5 3 3 2 2 4 2 4" xfId="12005" xr:uid="{19DEBBA4-B079-4DA0-9B61-EB45060E9D43}"/>
    <cellStyle name="Normal 5 3 3 2 2 4 2 5" xfId="28863" xr:uid="{63381BF9-2518-4ADA-9D90-E4DD9C651486}"/>
    <cellStyle name="Normal 5 3 3 2 2 4 3" xfId="5643" xr:uid="{00000000-0005-0000-0000-000093190000}"/>
    <cellStyle name="Normal 5 3 3 2 2 4 3 2" xfId="22507" xr:uid="{91383EF3-4EA9-4F2D-A5F2-4E5AE6D10B8A}"/>
    <cellStyle name="Normal 5 3 3 2 2 4 3 3" xfId="14078" xr:uid="{1414D1D1-41E3-4ED7-B29A-839F92BDDC4C}"/>
    <cellStyle name="Normal 5 3 3 2 2 4 3 4" xfId="30935" xr:uid="{C2370414-4EE0-436F-B7D4-ED8F97BDC96C}"/>
    <cellStyle name="Normal 5 3 3 2 2 4 4" xfId="18289" xr:uid="{9EED919A-4F05-4831-A200-1860A9A9C1F1}"/>
    <cellStyle name="Normal 5 3 3 2 2 4 5" xfId="9860" xr:uid="{20AF73C6-EB23-496E-AE08-43B1F8DC30A6}"/>
    <cellStyle name="Normal 5 3 3 2 2 4 6" xfId="26718" xr:uid="{DCAE2C20-F56A-4075-B491-84088F596D65}"/>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2 2 2" xfId="25065" xr:uid="{5C503CD5-1470-4131-9764-4A798825F240}"/>
    <cellStyle name="Normal 5 3 3 2 2 5 2 2 3" xfId="16636" xr:uid="{24EDC4C1-2359-47B0-8FE6-52FA378BB90C}"/>
    <cellStyle name="Normal 5 3 3 2 2 5 2 2 4" xfId="33493" xr:uid="{3177D7E0-4329-4507-9264-F7E8927171D9}"/>
    <cellStyle name="Normal 5 3 3 2 2 5 2 3" xfId="20847" xr:uid="{F046704C-0AD8-4FFD-AFF1-748318675D6E}"/>
    <cellStyle name="Normal 5 3 3 2 2 5 2 4" xfId="12418" xr:uid="{6E7A337B-E218-4431-B920-4ECED89EA267}"/>
    <cellStyle name="Normal 5 3 3 2 2 5 2 5" xfId="29276" xr:uid="{7F42F19F-2826-4F39-9EDB-A8C8DDD6F5F2}"/>
    <cellStyle name="Normal 5 3 3 2 2 5 3" xfId="6056" xr:uid="{00000000-0005-0000-0000-000097190000}"/>
    <cellStyle name="Normal 5 3 3 2 2 5 3 2" xfId="22920" xr:uid="{A1AA69D2-2DE8-426E-BA1C-24A633FB2FC6}"/>
    <cellStyle name="Normal 5 3 3 2 2 5 3 3" xfId="14491" xr:uid="{A2922BB8-60BF-43C4-A606-9FB420D4DA0D}"/>
    <cellStyle name="Normal 5 3 3 2 2 5 3 4" xfId="31348" xr:uid="{5C326C2D-473D-49E2-9248-2F715C325D84}"/>
    <cellStyle name="Normal 5 3 3 2 2 5 4" xfId="18702" xr:uid="{99676B90-F97E-43C4-A305-B40DA2EF0739}"/>
    <cellStyle name="Normal 5 3 3 2 2 5 5" xfId="10273" xr:uid="{126A5FD4-46DD-4D8C-AF9D-4B3B4DDC9658}"/>
    <cellStyle name="Normal 5 3 3 2 2 5 6" xfId="27131" xr:uid="{B6D6A9D9-F07C-40EE-BFB4-6D4B7262A3CE}"/>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2 2 2" xfId="25478" xr:uid="{422BA73B-0140-414E-8D8A-054F4548CEA9}"/>
    <cellStyle name="Normal 5 3 3 2 2 6 2 2 3" xfId="17049" xr:uid="{E482C806-1B79-49DF-8A56-5598B6EB883B}"/>
    <cellStyle name="Normal 5 3 3 2 2 6 2 2 4" xfId="33906" xr:uid="{31534236-1C07-4C52-B6BD-EA72F9C1A703}"/>
    <cellStyle name="Normal 5 3 3 2 2 6 2 3" xfId="21260" xr:uid="{D32D3695-8007-4EAF-ADD0-0E59C8FFD54D}"/>
    <cellStyle name="Normal 5 3 3 2 2 6 2 4" xfId="12831" xr:uid="{3F9E4EE5-92F8-44BE-A354-4BAAD9C48B4F}"/>
    <cellStyle name="Normal 5 3 3 2 2 6 2 5" xfId="29689" xr:uid="{0D499387-CF3C-40FC-BAC3-8F1BC32A2504}"/>
    <cellStyle name="Normal 5 3 3 2 2 6 3" xfId="6469" xr:uid="{00000000-0005-0000-0000-00009B190000}"/>
    <cellStyle name="Normal 5 3 3 2 2 6 3 2" xfId="23333" xr:uid="{BE108653-DB9D-404D-BDDF-4603B363F281}"/>
    <cellStyle name="Normal 5 3 3 2 2 6 3 3" xfId="14904" xr:uid="{8D9CE98A-AE99-4BA5-B97C-9627F60C4C83}"/>
    <cellStyle name="Normal 5 3 3 2 2 6 3 4" xfId="31761" xr:uid="{6C37ED7C-C29D-4762-B87A-5806514F92B4}"/>
    <cellStyle name="Normal 5 3 3 2 2 6 4" xfId="19115" xr:uid="{2FB3EF34-7DF0-4524-9606-A4EAD53F742D}"/>
    <cellStyle name="Normal 5 3 3 2 2 6 5" xfId="10686" xr:uid="{905069BE-92EA-4040-82D6-4BEE7FF1CD80}"/>
    <cellStyle name="Normal 5 3 3 2 2 6 6" xfId="27544" xr:uid="{99075720-7E80-447A-A10A-314B4030D309}"/>
    <cellStyle name="Normal 5 3 3 2 2 7" xfId="2598" xr:uid="{00000000-0005-0000-0000-00009C190000}"/>
    <cellStyle name="Normal 5 3 3 2 2 7 2" xfId="6882" xr:uid="{00000000-0005-0000-0000-00009D190000}"/>
    <cellStyle name="Normal 5 3 3 2 2 7 2 2" xfId="23746" xr:uid="{20FB6A22-6DE5-4212-B8FF-80BE2F7113EB}"/>
    <cellStyle name="Normal 5 3 3 2 2 7 2 3" xfId="15317" xr:uid="{4B5A8609-EDB8-48DE-8FA8-76C187E9D755}"/>
    <cellStyle name="Normal 5 3 3 2 2 7 2 4" xfId="32174" xr:uid="{F0E955D4-26B9-471F-BE44-92F6B5A23E1D}"/>
    <cellStyle name="Normal 5 3 3 2 2 7 3" xfId="19528" xr:uid="{450DD4CC-DB96-47BE-B49C-5D469CD8873E}"/>
    <cellStyle name="Normal 5 3 3 2 2 7 4" xfId="11099" xr:uid="{AFB99CA4-B147-4C3F-B7DC-B0A793D42327}"/>
    <cellStyle name="Normal 5 3 3 2 2 7 5" xfId="27957" xr:uid="{8B04A0F6-7C0B-426A-A4B9-D9533DA8B41F}"/>
    <cellStyle name="Normal 5 3 3 2 2 8" xfId="4817" xr:uid="{00000000-0005-0000-0000-00009E190000}"/>
    <cellStyle name="Normal 5 3 3 2 2 8 2" xfId="21681" xr:uid="{4843F1F7-FC93-455D-8EE6-47544DA293CC}"/>
    <cellStyle name="Normal 5 3 3 2 2 8 3" xfId="13252" xr:uid="{8B6762DF-55BD-4D5C-8AA2-0260B77B5434}"/>
    <cellStyle name="Normal 5 3 3 2 2 8 4" xfId="30109" xr:uid="{6BFF9331-FDF6-4D74-9B6D-B736E30A726B}"/>
    <cellStyle name="Normal 5 3 3 2 2 9" xfId="17463" xr:uid="{A4591042-8971-411C-9D27-184D1697EACE}"/>
    <cellStyle name="Normal 5 3 3 2 3" xfId="445" xr:uid="{00000000-0005-0000-0000-00009F190000}"/>
    <cellStyle name="Normal 5 3 3 2 3 10" xfId="25894" xr:uid="{3F10F92E-FB16-47A5-84D6-44D938E50B91}"/>
    <cellStyle name="Normal 5 3 3 2 3 2" xfId="920" xr:uid="{00000000-0005-0000-0000-0000A0190000}"/>
    <cellStyle name="Normal 5 3 3 2 3 2 2" xfId="3154" xr:uid="{00000000-0005-0000-0000-0000A1190000}"/>
    <cellStyle name="Normal 5 3 3 2 3 2 2 2" xfId="7377" xr:uid="{00000000-0005-0000-0000-0000A2190000}"/>
    <cellStyle name="Normal 5 3 3 2 3 2 2 2 2" xfId="24241" xr:uid="{F9031235-8F77-40A4-8783-B94C18D78E0D}"/>
    <cellStyle name="Normal 5 3 3 2 3 2 2 2 3" xfId="15812" xr:uid="{7098F0E5-6C48-4926-B190-1E3B22926594}"/>
    <cellStyle name="Normal 5 3 3 2 3 2 2 2 4" xfId="32669" xr:uid="{EB488F01-6767-4D3A-AD0E-810E3665AB80}"/>
    <cellStyle name="Normal 5 3 3 2 3 2 2 3" xfId="20023" xr:uid="{7F0E390D-5192-40D9-A8F1-DBEDE86BC141}"/>
    <cellStyle name="Normal 5 3 3 2 3 2 2 4" xfId="11594" xr:uid="{366E1750-C9D1-4C4A-B8C3-597FFA41EC76}"/>
    <cellStyle name="Normal 5 3 3 2 3 2 2 5" xfId="28452" xr:uid="{61B5AE04-E89E-4617-93B1-AFA467DF7336}"/>
    <cellStyle name="Normal 5 3 3 2 3 2 3" xfId="5232" xr:uid="{00000000-0005-0000-0000-0000A3190000}"/>
    <cellStyle name="Normal 5 3 3 2 3 2 3 2" xfId="22096" xr:uid="{B8AC461D-FF39-419C-B550-AE68EE0B1B2E}"/>
    <cellStyle name="Normal 5 3 3 2 3 2 3 3" xfId="13667" xr:uid="{27D11439-11F9-4E94-BABC-D58309A6868F}"/>
    <cellStyle name="Normal 5 3 3 2 3 2 3 4" xfId="30524" xr:uid="{BF23E23E-7282-41D9-8F42-86D4A6802220}"/>
    <cellStyle name="Normal 5 3 3 2 3 2 4" xfId="17878" xr:uid="{7CB494C9-DC45-40B4-AAEC-761ADB2F9BF7}"/>
    <cellStyle name="Normal 5 3 3 2 3 2 5" xfId="9449" xr:uid="{7ED97F4A-BFAF-4377-A56E-F60F03DA7750}"/>
    <cellStyle name="Normal 5 3 3 2 3 2 6" xfId="26307" xr:uid="{5495FA73-0F15-4119-B5AA-6D0FEA11DA29}"/>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2 2 2" xfId="24654" xr:uid="{AC8D8C16-0E52-46D6-B1ED-D10649151BFE}"/>
    <cellStyle name="Normal 5 3 3 2 3 3 2 2 3" xfId="16225" xr:uid="{1D087FE8-62D9-4310-8270-6E6142184991}"/>
    <cellStyle name="Normal 5 3 3 2 3 3 2 2 4" xfId="33082" xr:uid="{6305A26F-A674-4CE6-AA44-3DDB5B730D27}"/>
    <cellStyle name="Normal 5 3 3 2 3 3 2 3" xfId="20436" xr:uid="{B6B5E8C9-D6B5-4ACC-8DFE-531E85A18BA0}"/>
    <cellStyle name="Normal 5 3 3 2 3 3 2 4" xfId="12007" xr:uid="{D603E60E-CD87-4AA9-A4F9-28313BAB2531}"/>
    <cellStyle name="Normal 5 3 3 2 3 3 2 5" xfId="28865" xr:uid="{63C2FAC1-4870-41C1-A6F3-E0D80C5EFD8B}"/>
    <cellStyle name="Normal 5 3 3 2 3 3 3" xfId="5645" xr:uid="{00000000-0005-0000-0000-0000A7190000}"/>
    <cellStyle name="Normal 5 3 3 2 3 3 3 2" xfId="22509" xr:uid="{1EA4907C-A930-48F3-A241-E51735D61658}"/>
    <cellStyle name="Normal 5 3 3 2 3 3 3 3" xfId="14080" xr:uid="{96BA8E79-04E1-4D5B-A9F1-10BABF1BC7CD}"/>
    <cellStyle name="Normal 5 3 3 2 3 3 3 4" xfId="30937" xr:uid="{B8FA8A1F-78E9-4D75-A948-5D16C7DF3F0F}"/>
    <cellStyle name="Normal 5 3 3 2 3 3 4" xfId="18291" xr:uid="{3AA89882-A9A1-46CF-9EA0-0B1FB3F50289}"/>
    <cellStyle name="Normal 5 3 3 2 3 3 5" xfId="9862" xr:uid="{D040BEB4-23EF-433A-88B6-5C6F434A368B}"/>
    <cellStyle name="Normal 5 3 3 2 3 3 6" xfId="26720" xr:uid="{41B8BBEE-03E0-4F0E-9FF0-76A94EFEBA62}"/>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2 2 2" xfId="25067" xr:uid="{92615EB9-8069-4E6D-A3A7-71EB7F15F2BE}"/>
    <cellStyle name="Normal 5 3 3 2 3 4 2 2 3" xfId="16638" xr:uid="{B830AA11-4000-4E74-81D8-369AD5DE0BCF}"/>
    <cellStyle name="Normal 5 3 3 2 3 4 2 2 4" xfId="33495" xr:uid="{E770634C-4578-4A15-B9E9-AD95ABB7A9BA}"/>
    <cellStyle name="Normal 5 3 3 2 3 4 2 3" xfId="20849" xr:uid="{2B460D85-035E-4FFD-89B6-338E419C867A}"/>
    <cellStyle name="Normal 5 3 3 2 3 4 2 4" xfId="12420" xr:uid="{843B6853-3873-4673-B907-7D1F4C5884B1}"/>
    <cellStyle name="Normal 5 3 3 2 3 4 2 5" xfId="29278" xr:uid="{05047B3D-9834-4A08-8B97-8C8FC4808C3B}"/>
    <cellStyle name="Normal 5 3 3 2 3 4 3" xfId="6058" xr:uid="{00000000-0005-0000-0000-0000AB190000}"/>
    <cellStyle name="Normal 5 3 3 2 3 4 3 2" xfId="22922" xr:uid="{496F32FC-A1DD-4FD7-A656-1CFE21B55681}"/>
    <cellStyle name="Normal 5 3 3 2 3 4 3 3" xfId="14493" xr:uid="{0244F448-C546-424E-BD78-A8CF9BE98889}"/>
    <cellStyle name="Normal 5 3 3 2 3 4 3 4" xfId="31350" xr:uid="{DB17D1A5-4AA8-470F-9E1E-B6675DAF5426}"/>
    <cellStyle name="Normal 5 3 3 2 3 4 4" xfId="18704" xr:uid="{619CAF5A-06EC-48AA-B62C-4ABB95D686C5}"/>
    <cellStyle name="Normal 5 3 3 2 3 4 5" xfId="10275" xr:uid="{1504640D-D0C4-4290-8323-CE1D5B8DFC3F}"/>
    <cellStyle name="Normal 5 3 3 2 3 4 6" xfId="27133" xr:uid="{6C9B8C90-87B8-4D57-9DE6-5B1D25BE7445}"/>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2 2 2" xfId="25480" xr:uid="{AD0C5905-701A-4427-B034-D8D6B07ED1E6}"/>
    <cellStyle name="Normal 5 3 3 2 3 5 2 2 3" xfId="17051" xr:uid="{80DFCEF7-38B2-46B1-8FA3-A15D2A4811A7}"/>
    <cellStyle name="Normal 5 3 3 2 3 5 2 2 4" xfId="33908" xr:uid="{F10F6204-C5CD-452E-9A23-D8BABF81DBE6}"/>
    <cellStyle name="Normal 5 3 3 2 3 5 2 3" xfId="21262" xr:uid="{5F4C4C79-A6DB-4367-91FA-EC7959091814}"/>
    <cellStyle name="Normal 5 3 3 2 3 5 2 4" xfId="12833" xr:uid="{F1BAB211-6CFF-4A89-856B-01D6A9B5BDC4}"/>
    <cellStyle name="Normal 5 3 3 2 3 5 2 5" xfId="29691" xr:uid="{FA126736-69B1-4D33-8887-2F28AB5A072B}"/>
    <cellStyle name="Normal 5 3 3 2 3 5 3" xfId="6471" xr:uid="{00000000-0005-0000-0000-0000AF190000}"/>
    <cellStyle name="Normal 5 3 3 2 3 5 3 2" xfId="23335" xr:uid="{E3769C42-3394-44E1-A16E-E30DA353EFE2}"/>
    <cellStyle name="Normal 5 3 3 2 3 5 3 3" xfId="14906" xr:uid="{1617FAB7-29A7-4DD3-80CB-BAC905485FF8}"/>
    <cellStyle name="Normal 5 3 3 2 3 5 3 4" xfId="31763" xr:uid="{6D9A883A-1780-4EB4-B2BE-3DFF7B819AA4}"/>
    <cellStyle name="Normal 5 3 3 2 3 5 4" xfId="19117" xr:uid="{881C2CE9-08A1-4E40-939A-CE718D00C1DC}"/>
    <cellStyle name="Normal 5 3 3 2 3 5 5" xfId="10688" xr:uid="{7FE13EF3-352B-46A8-9A13-5ACB4A170605}"/>
    <cellStyle name="Normal 5 3 3 2 3 5 6" xfId="27546" xr:uid="{D1C0671A-0322-4B84-B6D2-F955C03E5913}"/>
    <cellStyle name="Normal 5 3 3 2 3 6" xfId="2600" xr:uid="{00000000-0005-0000-0000-0000B0190000}"/>
    <cellStyle name="Normal 5 3 3 2 3 6 2" xfId="6884" xr:uid="{00000000-0005-0000-0000-0000B1190000}"/>
    <cellStyle name="Normal 5 3 3 2 3 6 2 2" xfId="23748" xr:uid="{17594D84-71ED-4EF4-973C-F46B02C0AAF8}"/>
    <cellStyle name="Normal 5 3 3 2 3 6 2 3" xfId="15319" xr:uid="{BD8FB622-47FC-4A3C-BB6C-66029FB50A6B}"/>
    <cellStyle name="Normal 5 3 3 2 3 6 2 4" xfId="32176" xr:uid="{937DDC2D-D86D-49BB-B357-484700F686A6}"/>
    <cellStyle name="Normal 5 3 3 2 3 6 3" xfId="19530" xr:uid="{06EB317B-F488-4ACC-A231-A7384DEF17C2}"/>
    <cellStyle name="Normal 5 3 3 2 3 6 4" xfId="11101" xr:uid="{1718B57F-E233-43FB-BF1B-A7C2B105E05B}"/>
    <cellStyle name="Normal 5 3 3 2 3 6 5" xfId="27959" xr:uid="{C1807D62-2447-484E-90CA-B6CCB07004D6}"/>
    <cellStyle name="Normal 5 3 3 2 3 7" xfId="4819" xr:uid="{00000000-0005-0000-0000-0000B2190000}"/>
    <cellStyle name="Normal 5 3 3 2 3 7 2" xfId="21683" xr:uid="{8433AF0C-F572-405E-A66A-88952C2419E0}"/>
    <cellStyle name="Normal 5 3 3 2 3 7 3" xfId="13254" xr:uid="{992EC0BD-07C7-4AD6-AF97-03C66B41CD9A}"/>
    <cellStyle name="Normal 5 3 3 2 3 7 4" xfId="30111" xr:uid="{A4323057-C86E-4249-988B-67960375C70B}"/>
    <cellStyle name="Normal 5 3 3 2 3 8" xfId="17465" xr:uid="{9B00C673-3E0A-441C-8789-052D476B91D0}"/>
    <cellStyle name="Normal 5 3 3 2 3 9" xfId="9036" xr:uid="{7559B35F-43BB-4EC0-B315-5951FED4F359}"/>
    <cellStyle name="Normal 5 3 3 2 4" xfId="917" xr:uid="{00000000-0005-0000-0000-0000B3190000}"/>
    <cellStyle name="Normal 5 3 3 2 4 2" xfId="3151" xr:uid="{00000000-0005-0000-0000-0000B4190000}"/>
    <cellStyle name="Normal 5 3 3 2 4 2 2" xfId="7374" xr:uid="{00000000-0005-0000-0000-0000B5190000}"/>
    <cellStyle name="Normal 5 3 3 2 4 2 2 2" xfId="24238" xr:uid="{234BD107-4A54-4885-A11A-80F9734E8B72}"/>
    <cellStyle name="Normal 5 3 3 2 4 2 2 3" xfId="15809" xr:uid="{C6B70A69-6480-4D95-A871-58A7E29D11E7}"/>
    <cellStyle name="Normal 5 3 3 2 4 2 2 4" xfId="32666" xr:uid="{9A3906F6-A3C5-4EB4-9533-5D01B28CED00}"/>
    <cellStyle name="Normal 5 3 3 2 4 2 3" xfId="20020" xr:uid="{FF67EEB5-40B7-4551-BC3A-547E507C7CB9}"/>
    <cellStyle name="Normal 5 3 3 2 4 2 4" xfId="11591" xr:uid="{75195B4C-8B49-461B-AA6C-93F49634DF2C}"/>
    <cellStyle name="Normal 5 3 3 2 4 2 5" xfId="28449" xr:uid="{BB06568C-E095-45FB-88D4-5E2EA1D4DDE6}"/>
    <cellStyle name="Normal 5 3 3 2 4 3" xfId="5229" xr:uid="{00000000-0005-0000-0000-0000B6190000}"/>
    <cellStyle name="Normal 5 3 3 2 4 3 2" xfId="22093" xr:uid="{5089216E-D73F-417F-990E-E0881B0CA2FF}"/>
    <cellStyle name="Normal 5 3 3 2 4 3 3" xfId="13664" xr:uid="{951C2FD8-D2CE-4136-98A3-F640E0857247}"/>
    <cellStyle name="Normal 5 3 3 2 4 3 4" xfId="30521" xr:uid="{B32ABB31-A4EE-49DF-84BC-92ECDB1563A9}"/>
    <cellStyle name="Normal 5 3 3 2 4 4" xfId="17875" xr:uid="{8E430B6D-ADDD-404E-9498-016F4BD7FDCD}"/>
    <cellStyle name="Normal 5 3 3 2 4 5" xfId="9446" xr:uid="{D96464BA-4EF3-4857-A1F2-20CE14303C22}"/>
    <cellStyle name="Normal 5 3 3 2 4 6" xfId="26304" xr:uid="{2EB873D2-3A26-4408-A1E6-E7B92EC15F45}"/>
    <cellStyle name="Normal 5 3 3 2 5" xfId="1334" xr:uid="{00000000-0005-0000-0000-0000B7190000}"/>
    <cellStyle name="Normal 5 3 3 2 5 2" xfId="3564" xr:uid="{00000000-0005-0000-0000-0000B8190000}"/>
    <cellStyle name="Normal 5 3 3 2 5 2 2" xfId="7787" xr:uid="{00000000-0005-0000-0000-0000B9190000}"/>
    <cellStyle name="Normal 5 3 3 2 5 2 2 2" xfId="24651" xr:uid="{BA08FB05-581B-492B-8796-F54D603FD0D9}"/>
    <cellStyle name="Normal 5 3 3 2 5 2 2 3" xfId="16222" xr:uid="{DA3E83D4-9C7F-4292-906C-667C9F9E217A}"/>
    <cellStyle name="Normal 5 3 3 2 5 2 2 4" xfId="33079" xr:uid="{BC7E1FFD-1AB7-4A11-8F96-7B6CEF8BD286}"/>
    <cellStyle name="Normal 5 3 3 2 5 2 3" xfId="20433" xr:uid="{FCB26284-2C9A-4FE0-84C3-B4CCD009B9B8}"/>
    <cellStyle name="Normal 5 3 3 2 5 2 4" xfId="12004" xr:uid="{405E6A7F-2656-4663-B881-77AA3A939E94}"/>
    <cellStyle name="Normal 5 3 3 2 5 2 5" xfId="28862" xr:uid="{6A4CAF61-2229-4950-A19A-5E0A86094B0A}"/>
    <cellStyle name="Normal 5 3 3 2 5 3" xfId="5642" xr:uid="{00000000-0005-0000-0000-0000BA190000}"/>
    <cellStyle name="Normal 5 3 3 2 5 3 2" xfId="22506" xr:uid="{D79BEB72-22C9-4578-98D8-661BAC43B110}"/>
    <cellStyle name="Normal 5 3 3 2 5 3 3" xfId="14077" xr:uid="{AFA6D3EB-B7A7-4E27-8B71-F1D4B46142C3}"/>
    <cellStyle name="Normal 5 3 3 2 5 3 4" xfId="30934" xr:uid="{A78BA374-3935-4802-98DA-17B328EBCC44}"/>
    <cellStyle name="Normal 5 3 3 2 5 4" xfId="18288" xr:uid="{895DAA94-5289-406D-A1EB-4C5D1A0C8B25}"/>
    <cellStyle name="Normal 5 3 3 2 5 5" xfId="9859" xr:uid="{C36807B7-78B8-4802-AF3E-C44D224F488D}"/>
    <cellStyle name="Normal 5 3 3 2 5 6" xfId="26717" xr:uid="{3A2682A7-4644-4CC4-B6E8-629D3B64CDCA}"/>
    <cellStyle name="Normal 5 3 3 2 6" xfId="1747" xr:uid="{00000000-0005-0000-0000-0000BB190000}"/>
    <cellStyle name="Normal 5 3 3 2 6 2" xfId="3977" xr:uid="{00000000-0005-0000-0000-0000BC190000}"/>
    <cellStyle name="Normal 5 3 3 2 6 2 2" xfId="8200" xr:uid="{00000000-0005-0000-0000-0000BD190000}"/>
    <cellStyle name="Normal 5 3 3 2 6 2 2 2" xfId="25064" xr:uid="{BF499D87-59DA-4AC9-8AFD-68E7A93C3DFE}"/>
    <cellStyle name="Normal 5 3 3 2 6 2 2 3" xfId="16635" xr:uid="{BFE3A6A9-F7C6-4629-8590-B75154B4AFD5}"/>
    <cellStyle name="Normal 5 3 3 2 6 2 2 4" xfId="33492" xr:uid="{CEF12F00-F13E-4583-8D7C-E9D1B0707622}"/>
    <cellStyle name="Normal 5 3 3 2 6 2 3" xfId="20846" xr:uid="{AE8832EF-CA2B-44FD-9FA8-3BD5775883FD}"/>
    <cellStyle name="Normal 5 3 3 2 6 2 4" xfId="12417" xr:uid="{DC4085DE-11CB-4D45-8998-378BB3DC6B15}"/>
    <cellStyle name="Normal 5 3 3 2 6 2 5" xfId="29275" xr:uid="{1E7E373E-953D-428A-A532-C6785F9FB147}"/>
    <cellStyle name="Normal 5 3 3 2 6 3" xfId="6055" xr:uid="{00000000-0005-0000-0000-0000BE190000}"/>
    <cellStyle name="Normal 5 3 3 2 6 3 2" xfId="22919" xr:uid="{D41C9E65-52BB-4444-9B07-9EC84A8683E9}"/>
    <cellStyle name="Normal 5 3 3 2 6 3 3" xfId="14490" xr:uid="{58714C56-D62D-4709-9617-B828EB007730}"/>
    <cellStyle name="Normal 5 3 3 2 6 3 4" xfId="31347" xr:uid="{F5839F2A-2FCB-4510-AAC7-AC56D8E114E2}"/>
    <cellStyle name="Normal 5 3 3 2 6 4" xfId="18701" xr:uid="{D588EF7D-691B-4EB3-A1F3-CA78E02E1AC6}"/>
    <cellStyle name="Normal 5 3 3 2 6 5" xfId="10272" xr:uid="{0A817BFF-C23C-41D9-9F26-7119BFBDF9B1}"/>
    <cellStyle name="Normal 5 3 3 2 6 6" xfId="27130" xr:uid="{3D6926FB-B846-49F0-8BAC-413A6B509237}"/>
    <cellStyle name="Normal 5 3 3 2 7" xfId="2161" xr:uid="{00000000-0005-0000-0000-0000BF190000}"/>
    <cellStyle name="Normal 5 3 3 2 7 2" xfId="4390" xr:uid="{00000000-0005-0000-0000-0000C0190000}"/>
    <cellStyle name="Normal 5 3 3 2 7 2 2" xfId="8613" xr:uid="{00000000-0005-0000-0000-0000C1190000}"/>
    <cellStyle name="Normal 5 3 3 2 7 2 2 2" xfId="25477" xr:uid="{4ADFEA3E-D414-4D16-BE22-CB8407F6B532}"/>
    <cellStyle name="Normal 5 3 3 2 7 2 2 3" xfId="17048" xr:uid="{38A4E3F7-1B9C-4E53-81B5-6ACBC9F35BBB}"/>
    <cellStyle name="Normal 5 3 3 2 7 2 2 4" xfId="33905" xr:uid="{8D7F94A6-6756-46D1-9471-0619000D5AA3}"/>
    <cellStyle name="Normal 5 3 3 2 7 2 3" xfId="21259" xr:uid="{DAFEB876-5D68-409B-A797-8B06C6296B6D}"/>
    <cellStyle name="Normal 5 3 3 2 7 2 4" xfId="12830" xr:uid="{D80068B6-F9D1-4F3E-89F8-63A1669ED23A}"/>
    <cellStyle name="Normal 5 3 3 2 7 2 5" xfId="29688" xr:uid="{3E1A61F7-FBB2-441D-9DE8-10CA2E252357}"/>
    <cellStyle name="Normal 5 3 3 2 7 3" xfId="6468" xr:uid="{00000000-0005-0000-0000-0000C2190000}"/>
    <cellStyle name="Normal 5 3 3 2 7 3 2" xfId="23332" xr:uid="{D3BE85BF-FCC3-4E1F-B0D2-04333E2B2799}"/>
    <cellStyle name="Normal 5 3 3 2 7 3 3" xfId="14903" xr:uid="{6CEBD0F8-15BC-4F9A-929E-4E3A4DFE125D}"/>
    <cellStyle name="Normal 5 3 3 2 7 3 4" xfId="31760" xr:uid="{229E6B29-6E17-475D-A2A5-E2EFCB3A43FE}"/>
    <cellStyle name="Normal 5 3 3 2 7 4" xfId="19114" xr:uid="{747F2812-DEE1-4A35-94CD-BA16A14AD764}"/>
    <cellStyle name="Normal 5 3 3 2 7 5" xfId="10685" xr:uid="{75E41B8B-233D-4289-9F71-D82B8748033E}"/>
    <cellStyle name="Normal 5 3 3 2 7 6" xfId="27543" xr:uid="{D4994C3B-C291-4F65-ACE6-E68564616AD2}"/>
    <cellStyle name="Normal 5 3 3 2 8" xfId="2597" xr:uid="{00000000-0005-0000-0000-0000C3190000}"/>
    <cellStyle name="Normal 5 3 3 2 8 2" xfId="6881" xr:uid="{00000000-0005-0000-0000-0000C4190000}"/>
    <cellStyle name="Normal 5 3 3 2 8 2 2" xfId="23745" xr:uid="{6A6A6F3B-E371-4166-B871-5DCF167C7D68}"/>
    <cellStyle name="Normal 5 3 3 2 8 2 3" xfId="15316" xr:uid="{997623A4-A9CB-4F89-94C7-0E00DD788394}"/>
    <cellStyle name="Normal 5 3 3 2 8 2 4" xfId="32173" xr:uid="{05E1D764-74EE-4990-921A-ECF53C4A6129}"/>
    <cellStyle name="Normal 5 3 3 2 8 3" xfId="19527" xr:uid="{524D1DC8-1BBE-4823-8574-F3C825DFB8BB}"/>
    <cellStyle name="Normal 5 3 3 2 8 4" xfId="11098" xr:uid="{55C9BA70-11CE-4D15-BB53-AB740D3BD5D9}"/>
    <cellStyle name="Normal 5 3 3 2 8 5" xfId="27956" xr:uid="{78452163-7797-492A-85CB-24517BDED6A8}"/>
    <cellStyle name="Normal 5 3 3 2 9" xfId="4816" xr:uid="{00000000-0005-0000-0000-0000C5190000}"/>
    <cellStyle name="Normal 5 3 3 2 9 2" xfId="21680" xr:uid="{4E998BF3-A609-4A6E-ADEA-E7E0F865DD72}"/>
    <cellStyle name="Normal 5 3 3 2 9 3" xfId="13251" xr:uid="{1830F951-786F-45A6-B4BF-03DB0FDCC251}"/>
    <cellStyle name="Normal 5 3 3 2 9 4" xfId="30108" xr:uid="{A23B89E2-0A40-4FD8-BAB9-101373A07D61}"/>
    <cellStyle name="Normal 5 3 3 3" xfId="446" xr:uid="{00000000-0005-0000-0000-0000C6190000}"/>
    <cellStyle name="Normal 5 3 3 3 10" xfId="9037" xr:uid="{0D2ABBBE-C909-4201-B8B2-470D341D9CC4}"/>
    <cellStyle name="Normal 5 3 3 3 11" xfId="25895" xr:uid="{9B9CCCCD-3100-4CE7-950F-9B8B50774497}"/>
    <cellStyle name="Normal 5 3 3 3 2" xfId="447" xr:uid="{00000000-0005-0000-0000-0000C7190000}"/>
    <cellStyle name="Normal 5 3 3 3 2 10" xfId="25896" xr:uid="{7DC2F8F6-7E78-4F57-826F-0D4E816E6469}"/>
    <cellStyle name="Normal 5 3 3 3 2 2" xfId="922" xr:uid="{00000000-0005-0000-0000-0000C8190000}"/>
    <cellStyle name="Normal 5 3 3 3 2 2 2" xfId="3156" xr:uid="{00000000-0005-0000-0000-0000C9190000}"/>
    <cellStyle name="Normal 5 3 3 3 2 2 2 2" xfId="7379" xr:uid="{00000000-0005-0000-0000-0000CA190000}"/>
    <cellStyle name="Normal 5 3 3 3 2 2 2 2 2" xfId="24243" xr:uid="{2D10FC48-8CA6-406F-A63B-E2954CCD2124}"/>
    <cellStyle name="Normal 5 3 3 3 2 2 2 2 3" xfId="15814" xr:uid="{C41EC33E-641D-4717-940A-0AAEC9EF08D3}"/>
    <cellStyle name="Normal 5 3 3 3 2 2 2 2 4" xfId="32671" xr:uid="{776997B0-C016-4499-A63C-ED32B22DF440}"/>
    <cellStyle name="Normal 5 3 3 3 2 2 2 3" xfId="20025" xr:uid="{CE000151-AA3C-42D6-AC8A-7BCFD660DD5A}"/>
    <cellStyle name="Normal 5 3 3 3 2 2 2 4" xfId="11596" xr:uid="{E96FD3CB-72DD-4F92-AFF3-3B957B3BDB4A}"/>
    <cellStyle name="Normal 5 3 3 3 2 2 2 5" xfId="28454" xr:uid="{CEF775B9-F049-4B8F-8322-3755ED686FD5}"/>
    <cellStyle name="Normal 5 3 3 3 2 2 3" xfId="5234" xr:uid="{00000000-0005-0000-0000-0000CB190000}"/>
    <cellStyle name="Normal 5 3 3 3 2 2 3 2" xfId="22098" xr:uid="{9C9EF160-4901-4832-B5F2-7C3B4BD445C5}"/>
    <cellStyle name="Normal 5 3 3 3 2 2 3 3" xfId="13669" xr:uid="{7EBAD802-5554-43DA-8733-BC3403F29143}"/>
    <cellStyle name="Normal 5 3 3 3 2 2 3 4" xfId="30526" xr:uid="{AFCA5557-C62D-4307-8D82-09B07366AD00}"/>
    <cellStyle name="Normal 5 3 3 3 2 2 4" xfId="17880" xr:uid="{27DB85DC-ACD9-4AC1-B45F-194BC0526D41}"/>
    <cellStyle name="Normal 5 3 3 3 2 2 5" xfId="9451" xr:uid="{F5DDB47A-8FE5-4FA3-83ED-B60A65F621FD}"/>
    <cellStyle name="Normal 5 3 3 3 2 2 6" xfId="26309" xr:uid="{950D9ED2-65CF-4378-8E0A-68990CD1584F}"/>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2 2 2" xfId="24656" xr:uid="{9E8A0FE4-62F9-4F13-8A6A-A9F5593F8AF6}"/>
    <cellStyle name="Normal 5 3 3 3 2 3 2 2 3" xfId="16227" xr:uid="{FF6A5D46-A640-4436-B237-5F2602D0625F}"/>
    <cellStyle name="Normal 5 3 3 3 2 3 2 2 4" xfId="33084" xr:uid="{17C3E9C0-8187-4D4A-A13B-3A0B170562DD}"/>
    <cellStyle name="Normal 5 3 3 3 2 3 2 3" xfId="20438" xr:uid="{E45B3101-975D-4BFA-A94E-000C54F9E5FF}"/>
    <cellStyle name="Normal 5 3 3 3 2 3 2 4" xfId="12009" xr:uid="{CF37F2FF-F26D-4129-90E5-9F588062500C}"/>
    <cellStyle name="Normal 5 3 3 3 2 3 2 5" xfId="28867" xr:uid="{DFC8D40C-4CA9-4A24-8ED6-CFC03D8F7562}"/>
    <cellStyle name="Normal 5 3 3 3 2 3 3" xfId="5647" xr:uid="{00000000-0005-0000-0000-0000CF190000}"/>
    <cellStyle name="Normal 5 3 3 3 2 3 3 2" xfId="22511" xr:uid="{CD005AEF-DBED-4932-B63E-842C532A76F2}"/>
    <cellStyle name="Normal 5 3 3 3 2 3 3 3" xfId="14082" xr:uid="{9DC84F05-26AC-4CD5-84F7-091F9097FDAD}"/>
    <cellStyle name="Normal 5 3 3 3 2 3 3 4" xfId="30939" xr:uid="{21BF0D9F-D380-44A2-AEB6-D4EDE92E5F9B}"/>
    <cellStyle name="Normal 5 3 3 3 2 3 4" xfId="18293" xr:uid="{321C5962-94FE-4C1B-A6A6-C82A8E83914D}"/>
    <cellStyle name="Normal 5 3 3 3 2 3 5" xfId="9864" xr:uid="{824978A7-058A-4A8C-929A-A7D952189EE5}"/>
    <cellStyle name="Normal 5 3 3 3 2 3 6" xfId="26722" xr:uid="{95187CC9-0CCA-4EE3-86B8-72450C03CD54}"/>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2 2 2" xfId="25069" xr:uid="{5CB7D41D-F3FA-43D6-ABC0-AFAE46178DA0}"/>
    <cellStyle name="Normal 5 3 3 3 2 4 2 2 3" xfId="16640" xr:uid="{6E7A53A6-2975-45ED-A0AE-ADEB5D868C94}"/>
    <cellStyle name="Normal 5 3 3 3 2 4 2 2 4" xfId="33497" xr:uid="{84D50584-D068-419F-AB7D-02C20E15160D}"/>
    <cellStyle name="Normal 5 3 3 3 2 4 2 3" xfId="20851" xr:uid="{BD23727B-03BB-413B-B7E1-CFB77B1F8DE5}"/>
    <cellStyle name="Normal 5 3 3 3 2 4 2 4" xfId="12422" xr:uid="{4A8DD228-4B4C-4904-AD6B-00A071D4541A}"/>
    <cellStyle name="Normal 5 3 3 3 2 4 2 5" xfId="29280" xr:uid="{BF369837-4A2F-4DCA-99E3-E996534F3471}"/>
    <cellStyle name="Normal 5 3 3 3 2 4 3" xfId="6060" xr:uid="{00000000-0005-0000-0000-0000D3190000}"/>
    <cellStyle name="Normal 5 3 3 3 2 4 3 2" xfId="22924" xr:uid="{0FAAB8B8-7CBA-44C7-8191-B17EFBD3C623}"/>
    <cellStyle name="Normal 5 3 3 3 2 4 3 3" xfId="14495" xr:uid="{4CF67F00-95FE-4486-83AA-0AC3D9DF3CC7}"/>
    <cellStyle name="Normal 5 3 3 3 2 4 3 4" xfId="31352" xr:uid="{489FABB5-451D-4A17-B21B-713E6E3F041D}"/>
    <cellStyle name="Normal 5 3 3 3 2 4 4" xfId="18706" xr:uid="{913CE61A-A59A-4E2B-8C43-2AC39D30244A}"/>
    <cellStyle name="Normal 5 3 3 3 2 4 5" xfId="10277" xr:uid="{695825C0-749D-40D2-8BD4-C007B5015CF1}"/>
    <cellStyle name="Normal 5 3 3 3 2 4 6" xfId="27135" xr:uid="{7954FAF2-D13F-4222-AFCA-B6997616A485}"/>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2 2 2" xfId="25482" xr:uid="{58F12FE7-9D11-43C2-9A63-696FB558B534}"/>
    <cellStyle name="Normal 5 3 3 3 2 5 2 2 3" xfId="17053" xr:uid="{CB302199-8737-47B5-A98D-141ADAF79FFB}"/>
    <cellStyle name="Normal 5 3 3 3 2 5 2 2 4" xfId="33910" xr:uid="{60D2ABF3-F582-4515-9A65-F26B0CD87D30}"/>
    <cellStyle name="Normal 5 3 3 3 2 5 2 3" xfId="21264" xr:uid="{30F09383-6E27-438B-AF96-E453A16FBFD2}"/>
    <cellStyle name="Normal 5 3 3 3 2 5 2 4" xfId="12835" xr:uid="{92203E63-AC41-45D5-8729-8D4CC72B7FD0}"/>
    <cellStyle name="Normal 5 3 3 3 2 5 2 5" xfId="29693" xr:uid="{4B2D6729-D11D-497D-8DE9-30868469DBCF}"/>
    <cellStyle name="Normal 5 3 3 3 2 5 3" xfId="6473" xr:uid="{00000000-0005-0000-0000-0000D7190000}"/>
    <cellStyle name="Normal 5 3 3 3 2 5 3 2" xfId="23337" xr:uid="{FB5EB99E-7856-456E-9A4D-F07A6D99F90B}"/>
    <cellStyle name="Normal 5 3 3 3 2 5 3 3" xfId="14908" xr:uid="{3DB38912-4C3B-4B34-BF2F-394A1FDEDF6A}"/>
    <cellStyle name="Normal 5 3 3 3 2 5 3 4" xfId="31765" xr:uid="{800B7241-F21B-486A-A8F8-336332038139}"/>
    <cellStyle name="Normal 5 3 3 3 2 5 4" xfId="19119" xr:uid="{B3B1AEEF-280E-4736-9BCD-809ACB8C71BF}"/>
    <cellStyle name="Normal 5 3 3 3 2 5 5" xfId="10690" xr:uid="{1672A03B-8C73-4AAD-921E-B9536D616CFD}"/>
    <cellStyle name="Normal 5 3 3 3 2 5 6" xfId="27548" xr:uid="{170DDD3F-3A8D-4A1E-B79F-1BF9B7550142}"/>
    <cellStyle name="Normal 5 3 3 3 2 6" xfId="2602" xr:uid="{00000000-0005-0000-0000-0000D8190000}"/>
    <cellStyle name="Normal 5 3 3 3 2 6 2" xfId="6886" xr:uid="{00000000-0005-0000-0000-0000D9190000}"/>
    <cellStyle name="Normal 5 3 3 3 2 6 2 2" xfId="23750" xr:uid="{74B90F52-730C-4D15-937F-2558220A3C73}"/>
    <cellStyle name="Normal 5 3 3 3 2 6 2 3" xfId="15321" xr:uid="{214E3053-B908-4C0E-A227-F02297854D87}"/>
    <cellStyle name="Normal 5 3 3 3 2 6 2 4" xfId="32178" xr:uid="{46B49426-FADC-47BC-8569-549881C70D1D}"/>
    <cellStyle name="Normal 5 3 3 3 2 6 3" xfId="19532" xr:uid="{9770A5A0-3A40-40BC-8493-4A7B1C59A9BF}"/>
    <cellStyle name="Normal 5 3 3 3 2 6 4" xfId="11103" xr:uid="{384258F8-A948-4EFE-B589-A6654877D679}"/>
    <cellStyle name="Normal 5 3 3 3 2 6 5" xfId="27961" xr:uid="{8A05DC8C-B4A0-49BF-8BD7-3433F2C4CB43}"/>
    <cellStyle name="Normal 5 3 3 3 2 7" xfId="4821" xr:uid="{00000000-0005-0000-0000-0000DA190000}"/>
    <cellStyle name="Normal 5 3 3 3 2 7 2" xfId="21685" xr:uid="{B4CEB96D-2377-4E70-B9DA-FDAC3777F09B}"/>
    <cellStyle name="Normal 5 3 3 3 2 7 3" xfId="13256" xr:uid="{4CE990BD-5437-4C08-A177-538011F81A7E}"/>
    <cellStyle name="Normal 5 3 3 3 2 7 4" xfId="30113" xr:uid="{F62381E2-92F7-47EB-BFD7-A2F7EB2C3300}"/>
    <cellStyle name="Normal 5 3 3 3 2 8" xfId="17467" xr:uid="{B2A4519E-3323-4490-B7BE-45CC91EB221A}"/>
    <cellStyle name="Normal 5 3 3 3 2 9" xfId="9038" xr:uid="{0D6C272D-00D9-4DA6-A037-4365F3F3572A}"/>
    <cellStyle name="Normal 5 3 3 3 3" xfId="921" xr:uid="{00000000-0005-0000-0000-0000DB190000}"/>
    <cellStyle name="Normal 5 3 3 3 3 2" xfId="3155" xr:uid="{00000000-0005-0000-0000-0000DC190000}"/>
    <cellStyle name="Normal 5 3 3 3 3 2 2" xfId="7378" xr:uid="{00000000-0005-0000-0000-0000DD190000}"/>
    <cellStyle name="Normal 5 3 3 3 3 2 2 2" xfId="24242" xr:uid="{532661A5-B071-449C-A8CC-E526422DF643}"/>
    <cellStyle name="Normal 5 3 3 3 3 2 2 3" xfId="15813" xr:uid="{9E082D3A-08FD-4B66-8DC0-4CE177C14413}"/>
    <cellStyle name="Normal 5 3 3 3 3 2 2 4" xfId="32670" xr:uid="{4AE15A39-80F7-4026-AF71-FECD78F47A98}"/>
    <cellStyle name="Normal 5 3 3 3 3 2 3" xfId="20024" xr:uid="{384F4BE3-385A-4BD2-A0A4-90C45220CDF8}"/>
    <cellStyle name="Normal 5 3 3 3 3 2 4" xfId="11595" xr:uid="{8B7D6696-4D21-4B58-870C-22764E650B80}"/>
    <cellStyle name="Normal 5 3 3 3 3 2 5" xfId="28453" xr:uid="{D43F5836-97A8-4898-AE65-23B64AF48E4C}"/>
    <cellStyle name="Normal 5 3 3 3 3 3" xfId="5233" xr:uid="{00000000-0005-0000-0000-0000DE190000}"/>
    <cellStyle name="Normal 5 3 3 3 3 3 2" xfId="22097" xr:uid="{85B8B921-118A-4AA9-8F6F-5B1F5BD3CCD8}"/>
    <cellStyle name="Normal 5 3 3 3 3 3 3" xfId="13668" xr:uid="{1A2405E8-0791-46C8-8798-A8BCEC492E6F}"/>
    <cellStyle name="Normal 5 3 3 3 3 3 4" xfId="30525" xr:uid="{04EBA7AC-07EF-43DE-88B0-07451BBC233C}"/>
    <cellStyle name="Normal 5 3 3 3 3 4" xfId="17879" xr:uid="{38E9A575-4414-4D28-A0A7-7027351DAC92}"/>
    <cellStyle name="Normal 5 3 3 3 3 5" xfId="9450" xr:uid="{B367BFED-E31B-4E9E-A458-B8EAEA3BAC8D}"/>
    <cellStyle name="Normal 5 3 3 3 3 6" xfId="26308" xr:uid="{45FD1344-CBAC-4D26-AEB1-B0B84C3C40A3}"/>
    <cellStyle name="Normal 5 3 3 3 4" xfId="1338" xr:uid="{00000000-0005-0000-0000-0000DF190000}"/>
    <cellStyle name="Normal 5 3 3 3 4 2" xfId="3568" xr:uid="{00000000-0005-0000-0000-0000E0190000}"/>
    <cellStyle name="Normal 5 3 3 3 4 2 2" xfId="7791" xr:uid="{00000000-0005-0000-0000-0000E1190000}"/>
    <cellStyle name="Normal 5 3 3 3 4 2 2 2" xfId="24655" xr:uid="{CC9ED76F-DDDC-41E6-B671-F7018874D6D6}"/>
    <cellStyle name="Normal 5 3 3 3 4 2 2 3" xfId="16226" xr:uid="{5E770F10-774C-4017-B48F-6FFAC4531A85}"/>
    <cellStyle name="Normal 5 3 3 3 4 2 2 4" xfId="33083" xr:uid="{B4D3A97D-21CA-4240-8E88-1FC6C9BACE98}"/>
    <cellStyle name="Normal 5 3 3 3 4 2 3" xfId="20437" xr:uid="{02C6F01F-51F2-4A38-837F-E210CA1E8713}"/>
    <cellStyle name="Normal 5 3 3 3 4 2 4" xfId="12008" xr:uid="{99C56857-1815-4190-ACD0-DD1332B2A5B7}"/>
    <cellStyle name="Normal 5 3 3 3 4 2 5" xfId="28866" xr:uid="{14E2C3B8-65B7-4B19-97A4-4A0B75DDFE42}"/>
    <cellStyle name="Normal 5 3 3 3 4 3" xfId="5646" xr:uid="{00000000-0005-0000-0000-0000E2190000}"/>
    <cellStyle name="Normal 5 3 3 3 4 3 2" xfId="22510" xr:uid="{A291DDFA-4700-4507-9241-6CCBE98B6544}"/>
    <cellStyle name="Normal 5 3 3 3 4 3 3" xfId="14081" xr:uid="{1A558BF9-8C6A-4D99-A940-CA0F13E88EE7}"/>
    <cellStyle name="Normal 5 3 3 3 4 3 4" xfId="30938" xr:uid="{61E3D00A-94F1-412B-857E-12C5BAEE39B4}"/>
    <cellStyle name="Normal 5 3 3 3 4 4" xfId="18292" xr:uid="{C0DB207B-06BC-4FF9-AED9-31E570FB20F3}"/>
    <cellStyle name="Normal 5 3 3 3 4 5" xfId="9863" xr:uid="{1F2DAD44-0017-44E2-A635-E6D1AF9B6D55}"/>
    <cellStyle name="Normal 5 3 3 3 4 6" xfId="26721" xr:uid="{EA65032E-4B4F-4725-AF23-85E6C762A023}"/>
    <cellStyle name="Normal 5 3 3 3 5" xfId="1751" xr:uid="{00000000-0005-0000-0000-0000E3190000}"/>
    <cellStyle name="Normal 5 3 3 3 5 2" xfId="3981" xr:uid="{00000000-0005-0000-0000-0000E4190000}"/>
    <cellStyle name="Normal 5 3 3 3 5 2 2" xfId="8204" xr:uid="{00000000-0005-0000-0000-0000E5190000}"/>
    <cellStyle name="Normal 5 3 3 3 5 2 2 2" xfId="25068" xr:uid="{EDBEDE37-F615-4256-A48F-8C885DF5F77C}"/>
    <cellStyle name="Normal 5 3 3 3 5 2 2 3" xfId="16639" xr:uid="{A1026D7F-E63A-4A7A-9836-D3498E597666}"/>
    <cellStyle name="Normal 5 3 3 3 5 2 2 4" xfId="33496" xr:uid="{6FD130BE-F297-4B90-AC2D-6DE306C5C2A0}"/>
    <cellStyle name="Normal 5 3 3 3 5 2 3" xfId="20850" xr:uid="{38B5E202-5D50-439F-8CAF-577F95E94F49}"/>
    <cellStyle name="Normal 5 3 3 3 5 2 4" xfId="12421" xr:uid="{8F2BEFA9-6C90-4C76-8B8B-C76A84FE6BCB}"/>
    <cellStyle name="Normal 5 3 3 3 5 2 5" xfId="29279" xr:uid="{CF289B9C-E9D7-4668-91E0-E54CC3AE3420}"/>
    <cellStyle name="Normal 5 3 3 3 5 3" xfId="6059" xr:uid="{00000000-0005-0000-0000-0000E6190000}"/>
    <cellStyle name="Normal 5 3 3 3 5 3 2" xfId="22923" xr:uid="{1923F709-2EC4-437C-8ED9-669016C13B8D}"/>
    <cellStyle name="Normal 5 3 3 3 5 3 3" xfId="14494" xr:uid="{80EEBA12-5423-4370-831B-35A82B8B6F55}"/>
    <cellStyle name="Normal 5 3 3 3 5 3 4" xfId="31351" xr:uid="{38B386E3-4E4B-405F-846B-9D6B4605C4A1}"/>
    <cellStyle name="Normal 5 3 3 3 5 4" xfId="18705" xr:uid="{A168BD27-0C02-4AC4-B6D3-6EDD3F24D792}"/>
    <cellStyle name="Normal 5 3 3 3 5 5" xfId="10276" xr:uid="{7297812A-DBEA-48DE-B47A-B6F09B66BA09}"/>
    <cellStyle name="Normal 5 3 3 3 5 6" xfId="27134" xr:uid="{7F0894D5-36BB-4540-87F3-68669FFF9CB6}"/>
    <cellStyle name="Normal 5 3 3 3 6" xfId="2165" xr:uid="{00000000-0005-0000-0000-0000E7190000}"/>
    <cellStyle name="Normal 5 3 3 3 6 2" xfId="4394" xr:uid="{00000000-0005-0000-0000-0000E8190000}"/>
    <cellStyle name="Normal 5 3 3 3 6 2 2" xfId="8617" xr:uid="{00000000-0005-0000-0000-0000E9190000}"/>
    <cellStyle name="Normal 5 3 3 3 6 2 2 2" xfId="25481" xr:uid="{A1A8CD93-C943-469C-ABF7-97CED081B931}"/>
    <cellStyle name="Normal 5 3 3 3 6 2 2 3" xfId="17052" xr:uid="{D6EF0CD5-B65A-4359-A9F0-F0482D264F3D}"/>
    <cellStyle name="Normal 5 3 3 3 6 2 2 4" xfId="33909" xr:uid="{B4FBD0F6-217F-47D8-A32F-A0BDAD44620B}"/>
    <cellStyle name="Normal 5 3 3 3 6 2 3" xfId="21263" xr:uid="{380C3942-3DFD-4F96-8CFF-3B3723DF1144}"/>
    <cellStyle name="Normal 5 3 3 3 6 2 4" xfId="12834" xr:uid="{40049226-682F-44B4-97B1-4E8EB8EA1156}"/>
    <cellStyle name="Normal 5 3 3 3 6 2 5" xfId="29692" xr:uid="{357D0E0E-9A5C-4A91-991A-B33AF82417B0}"/>
    <cellStyle name="Normal 5 3 3 3 6 3" xfId="6472" xr:uid="{00000000-0005-0000-0000-0000EA190000}"/>
    <cellStyle name="Normal 5 3 3 3 6 3 2" xfId="23336" xr:uid="{CA4FD25C-6A8F-40CB-A6DA-395C82A4B5B6}"/>
    <cellStyle name="Normal 5 3 3 3 6 3 3" xfId="14907" xr:uid="{9B3AB73B-E760-4E24-AD55-1EA8433DDCD7}"/>
    <cellStyle name="Normal 5 3 3 3 6 3 4" xfId="31764" xr:uid="{A15B2006-4AF8-434E-BCAE-F3609008FFC0}"/>
    <cellStyle name="Normal 5 3 3 3 6 4" xfId="19118" xr:uid="{DA008CD9-61B6-497D-B55B-44C210910B01}"/>
    <cellStyle name="Normal 5 3 3 3 6 5" xfId="10689" xr:uid="{F4B14D9B-B24E-48BD-A455-D6A1FC6C797B}"/>
    <cellStyle name="Normal 5 3 3 3 6 6" xfId="27547" xr:uid="{B75FF9F0-67DD-4791-83A0-D3032502E58E}"/>
    <cellStyle name="Normal 5 3 3 3 7" xfId="2601" xr:uid="{00000000-0005-0000-0000-0000EB190000}"/>
    <cellStyle name="Normal 5 3 3 3 7 2" xfId="6885" xr:uid="{00000000-0005-0000-0000-0000EC190000}"/>
    <cellStyle name="Normal 5 3 3 3 7 2 2" xfId="23749" xr:uid="{804A55CC-611D-42AE-8238-78833E70140D}"/>
    <cellStyle name="Normal 5 3 3 3 7 2 3" xfId="15320" xr:uid="{9A14B59D-2EDD-44A0-85E9-9B2F5E75302A}"/>
    <cellStyle name="Normal 5 3 3 3 7 2 4" xfId="32177" xr:uid="{87D3A41B-1748-451B-9DD6-D7AE0B929BDB}"/>
    <cellStyle name="Normal 5 3 3 3 7 3" xfId="19531" xr:uid="{FFD0D72A-0617-41E0-BCCA-F56E4A85783D}"/>
    <cellStyle name="Normal 5 3 3 3 7 4" xfId="11102" xr:uid="{4E3AE7EE-C682-4A41-B621-F803A4298E59}"/>
    <cellStyle name="Normal 5 3 3 3 7 5" xfId="27960" xr:uid="{7F338759-8293-480F-A77F-DE4AB084ECE9}"/>
    <cellStyle name="Normal 5 3 3 3 8" xfId="4820" xr:uid="{00000000-0005-0000-0000-0000ED190000}"/>
    <cellStyle name="Normal 5 3 3 3 8 2" xfId="21684" xr:uid="{E49D5E69-015F-4175-BE37-21D2C831065E}"/>
    <cellStyle name="Normal 5 3 3 3 8 3" xfId="13255" xr:uid="{8F381A38-18A6-434A-87EF-2C1BA4688767}"/>
    <cellStyle name="Normal 5 3 3 3 8 4" xfId="30112" xr:uid="{6D0E9030-C39F-497D-B362-62D11BD21B55}"/>
    <cellStyle name="Normal 5 3 3 3 9" xfId="17466" xr:uid="{7679EEFB-6632-48E1-94E3-51770BFDC43E}"/>
    <cellStyle name="Normal 5 3 3 4" xfId="448" xr:uid="{00000000-0005-0000-0000-0000EE190000}"/>
    <cellStyle name="Normal 5 3 3 4 10" xfId="25897" xr:uid="{E4981B2C-73DB-4AB6-ADCB-9EF5A22E4BFE}"/>
    <cellStyle name="Normal 5 3 3 4 2" xfId="923" xr:uid="{00000000-0005-0000-0000-0000EF190000}"/>
    <cellStyle name="Normal 5 3 3 4 2 2" xfId="3157" xr:uid="{00000000-0005-0000-0000-0000F0190000}"/>
    <cellStyle name="Normal 5 3 3 4 2 2 2" xfId="7380" xr:uid="{00000000-0005-0000-0000-0000F1190000}"/>
    <cellStyle name="Normal 5 3 3 4 2 2 2 2" xfId="24244" xr:uid="{9A7E13FD-C8D5-494A-AD18-63516640A659}"/>
    <cellStyle name="Normal 5 3 3 4 2 2 2 3" xfId="15815" xr:uid="{3AC8A2C7-2FBE-4ACB-B72D-2E6459451C4A}"/>
    <cellStyle name="Normal 5 3 3 4 2 2 2 4" xfId="32672" xr:uid="{1357863B-6617-4E07-BFBA-7DF6BE9AEF83}"/>
    <cellStyle name="Normal 5 3 3 4 2 2 3" xfId="20026" xr:uid="{2CCC6A3A-4FBC-4245-AEA4-CB7DAD5EAAE2}"/>
    <cellStyle name="Normal 5 3 3 4 2 2 4" xfId="11597" xr:uid="{66E022DD-506B-4EAD-9009-D80232FEF293}"/>
    <cellStyle name="Normal 5 3 3 4 2 2 5" xfId="28455" xr:uid="{95BB8FD8-7ED5-427C-979B-FB4CAC2724D8}"/>
    <cellStyle name="Normal 5 3 3 4 2 3" xfId="5235" xr:uid="{00000000-0005-0000-0000-0000F2190000}"/>
    <cellStyle name="Normal 5 3 3 4 2 3 2" xfId="22099" xr:uid="{068531F1-670C-45DE-98E0-BC838DA4EFDA}"/>
    <cellStyle name="Normal 5 3 3 4 2 3 3" xfId="13670" xr:uid="{3EFA34AE-2FDC-4ADB-A6EF-5E89ED733F99}"/>
    <cellStyle name="Normal 5 3 3 4 2 3 4" xfId="30527" xr:uid="{556BA7F9-ADB5-439A-B98C-174A93A1711C}"/>
    <cellStyle name="Normal 5 3 3 4 2 4" xfId="17881" xr:uid="{2D888718-1C9B-441C-87B8-9A151B0EDEEB}"/>
    <cellStyle name="Normal 5 3 3 4 2 5" xfId="9452" xr:uid="{5228572D-555B-486F-8071-F541FC3417B4}"/>
    <cellStyle name="Normal 5 3 3 4 2 6" xfId="26310" xr:uid="{EDDC3553-7922-44D0-882D-1695C6BEFE15}"/>
    <cellStyle name="Normal 5 3 3 4 3" xfId="1340" xr:uid="{00000000-0005-0000-0000-0000F3190000}"/>
    <cellStyle name="Normal 5 3 3 4 3 2" xfId="3570" xr:uid="{00000000-0005-0000-0000-0000F4190000}"/>
    <cellStyle name="Normal 5 3 3 4 3 2 2" xfId="7793" xr:uid="{00000000-0005-0000-0000-0000F5190000}"/>
    <cellStyle name="Normal 5 3 3 4 3 2 2 2" xfId="24657" xr:uid="{4236A1CF-8F09-4751-A439-4FD122B99FE7}"/>
    <cellStyle name="Normal 5 3 3 4 3 2 2 3" xfId="16228" xr:uid="{F5D3A048-9E22-476B-88F0-661AEB648D2D}"/>
    <cellStyle name="Normal 5 3 3 4 3 2 2 4" xfId="33085" xr:uid="{1B00FBC8-DD38-4115-9EF0-E9FCE2F603B6}"/>
    <cellStyle name="Normal 5 3 3 4 3 2 3" xfId="20439" xr:uid="{AA7DA53D-E434-4D82-AFD2-122486F60FA2}"/>
    <cellStyle name="Normal 5 3 3 4 3 2 4" xfId="12010" xr:uid="{F863AED1-6923-44B6-9405-A560CBFD28FE}"/>
    <cellStyle name="Normal 5 3 3 4 3 2 5" xfId="28868" xr:uid="{29A9FDE3-690D-4952-BE54-9EC9F0D35D52}"/>
    <cellStyle name="Normal 5 3 3 4 3 3" xfId="5648" xr:uid="{00000000-0005-0000-0000-0000F6190000}"/>
    <cellStyle name="Normal 5 3 3 4 3 3 2" xfId="22512" xr:uid="{C8BA1896-D0E1-448B-8FD8-7473A80A82AA}"/>
    <cellStyle name="Normal 5 3 3 4 3 3 3" xfId="14083" xr:uid="{AA9885CC-2211-4FE0-A514-57839B4D5555}"/>
    <cellStyle name="Normal 5 3 3 4 3 3 4" xfId="30940" xr:uid="{73F0EF89-43D3-4382-93A0-F05B93B34AD8}"/>
    <cellStyle name="Normal 5 3 3 4 3 4" xfId="18294" xr:uid="{8FB1AA17-7B96-4779-BE53-4AD6B0070482}"/>
    <cellStyle name="Normal 5 3 3 4 3 5" xfId="9865" xr:uid="{070F74C4-3F62-456D-9961-8185EB44A789}"/>
    <cellStyle name="Normal 5 3 3 4 3 6" xfId="26723" xr:uid="{C4CFEC3B-F2EE-4CB1-8659-A68F270709ED}"/>
    <cellStyle name="Normal 5 3 3 4 4" xfId="1753" xr:uid="{00000000-0005-0000-0000-0000F7190000}"/>
    <cellStyle name="Normal 5 3 3 4 4 2" xfId="3983" xr:uid="{00000000-0005-0000-0000-0000F8190000}"/>
    <cellStyle name="Normal 5 3 3 4 4 2 2" xfId="8206" xr:uid="{00000000-0005-0000-0000-0000F9190000}"/>
    <cellStyle name="Normal 5 3 3 4 4 2 2 2" xfId="25070" xr:uid="{6322BC3A-2BBF-4EB1-B421-C885C0BF6C88}"/>
    <cellStyle name="Normal 5 3 3 4 4 2 2 3" xfId="16641" xr:uid="{56A709AA-D35E-4620-BD99-E17915CF5E10}"/>
    <cellStyle name="Normal 5 3 3 4 4 2 2 4" xfId="33498" xr:uid="{EF45C998-DAF1-4A10-AE5C-7E6F6ED707FB}"/>
    <cellStyle name="Normal 5 3 3 4 4 2 3" xfId="20852" xr:uid="{E9AECBCA-60CA-41B6-B5B8-00E7267C3EDB}"/>
    <cellStyle name="Normal 5 3 3 4 4 2 4" xfId="12423" xr:uid="{17AD9BC5-A8F8-4568-8E23-35396CE69BBE}"/>
    <cellStyle name="Normal 5 3 3 4 4 2 5" xfId="29281" xr:uid="{C2F2EB37-3AED-49CA-AF81-76CD7F8C2760}"/>
    <cellStyle name="Normal 5 3 3 4 4 3" xfId="6061" xr:uid="{00000000-0005-0000-0000-0000FA190000}"/>
    <cellStyle name="Normal 5 3 3 4 4 3 2" xfId="22925" xr:uid="{7EB60B0A-6DC1-4356-A38E-7E1272B0710E}"/>
    <cellStyle name="Normal 5 3 3 4 4 3 3" xfId="14496" xr:uid="{61ADF67E-C100-4EF6-B841-8CBE8BF78F29}"/>
    <cellStyle name="Normal 5 3 3 4 4 3 4" xfId="31353" xr:uid="{D54AA1B6-9BB5-48DE-9A02-FFB9BBFB43C5}"/>
    <cellStyle name="Normal 5 3 3 4 4 4" xfId="18707" xr:uid="{74AAF95B-BA2C-40DD-BA7F-ADCFE19AB7DF}"/>
    <cellStyle name="Normal 5 3 3 4 4 5" xfId="10278" xr:uid="{0DFC26CB-9F70-49CC-873A-06BFB4F3DE59}"/>
    <cellStyle name="Normal 5 3 3 4 4 6" xfId="27136" xr:uid="{CFCE8F3F-FDFF-470E-8B58-5B6DFF6588F1}"/>
    <cellStyle name="Normal 5 3 3 4 5" xfId="2167" xr:uid="{00000000-0005-0000-0000-0000FB190000}"/>
    <cellStyle name="Normal 5 3 3 4 5 2" xfId="4396" xr:uid="{00000000-0005-0000-0000-0000FC190000}"/>
    <cellStyle name="Normal 5 3 3 4 5 2 2" xfId="8619" xr:uid="{00000000-0005-0000-0000-0000FD190000}"/>
    <cellStyle name="Normal 5 3 3 4 5 2 2 2" xfId="25483" xr:uid="{C8A36C4E-87B5-4A1B-9A7E-84FC181AB268}"/>
    <cellStyle name="Normal 5 3 3 4 5 2 2 3" xfId="17054" xr:uid="{AF2BE7CE-86F9-4982-BEDE-3D95065D6757}"/>
    <cellStyle name="Normal 5 3 3 4 5 2 2 4" xfId="33911" xr:uid="{ACEC3E80-A1CB-4A3E-B2F0-3101399E33E3}"/>
    <cellStyle name="Normal 5 3 3 4 5 2 3" xfId="21265" xr:uid="{666D599B-F2E8-4C93-AA17-CBE84D007F44}"/>
    <cellStyle name="Normal 5 3 3 4 5 2 4" xfId="12836" xr:uid="{49062640-AF5D-4A10-942F-B26857D88D41}"/>
    <cellStyle name="Normal 5 3 3 4 5 2 5" xfId="29694" xr:uid="{AEDEB843-E220-4349-AB96-0DCB75382694}"/>
    <cellStyle name="Normal 5 3 3 4 5 3" xfId="6474" xr:uid="{00000000-0005-0000-0000-0000FE190000}"/>
    <cellStyle name="Normal 5 3 3 4 5 3 2" xfId="23338" xr:uid="{A17FD104-5382-4262-BDE6-DB3ABDD7641F}"/>
    <cellStyle name="Normal 5 3 3 4 5 3 3" xfId="14909" xr:uid="{0E0555E4-6B96-4985-9C85-CF2297E73D07}"/>
    <cellStyle name="Normal 5 3 3 4 5 3 4" xfId="31766" xr:uid="{726C5DE8-E58D-4F7C-8C50-1C2E1A916F3D}"/>
    <cellStyle name="Normal 5 3 3 4 5 4" xfId="19120" xr:uid="{037F77DC-39EA-4A0B-9130-3C94AF952DC6}"/>
    <cellStyle name="Normal 5 3 3 4 5 5" xfId="10691" xr:uid="{D2A78C27-3E07-407F-BB1B-FB45356E0714}"/>
    <cellStyle name="Normal 5 3 3 4 5 6" xfId="27549" xr:uid="{55EDDEE6-FB14-4C43-B159-3CBEF83234F0}"/>
    <cellStyle name="Normal 5 3 3 4 6" xfId="2603" xr:uid="{00000000-0005-0000-0000-0000FF190000}"/>
    <cellStyle name="Normal 5 3 3 4 6 2" xfId="6887" xr:uid="{00000000-0005-0000-0000-0000001A0000}"/>
    <cellStyle name="Normal 5 3 3 4 6 2 2" xfId="23751" xr:uid="{B52E1FF8-E0AD-40F2-B46E-5EB78F35DD9B}"/>
    <cellStyle name="Normal 5 3 3 4 6 2 3" xfId="15322" xr:uid="{69AF4E36-1EBD-47BC-B302-1F0E3BC8B421}"/>
    <cellStyle name="Normal 5 3 3 4 6 2 4" xfId="32179" xr:uid="{3D20E733-889C-4A53-B82B-529537724D7E}"/>
    <cellStyle name="Normal 5 3 3 4 6 3" xfId="19533" xr:uid="{4491E9DB-08F1-45DA-B74B-E35FC0624888}"/>
    <cellStyle name="Normal 5 3 3 4 6 4" xfId="11104" xr:uid="{6CA3CDA1-3D50-463B-8AD5-BA91461A4F0E}"/>
    <cellStyle name="Normal 5 3 3 4 6 5" xfId="27962" xr:uid="{DDE9BA6E-1359-4346-AC1B-F017EFFEEC65}"/>
    <cellStyle name="Normal 5 3 3 4 7" xfId="4822" xr:uid="{00000000-0005-0000-0000-0000011A0000}"/>
    <cellStyle name="Normal 5 3 3 4 7 2" xfId="21686" xr:uid="{C4A5FF6A-11A5-4EBE-A0B1-C4CEAF403B29}"/>
    <cellStyle name="Normal 5 3 3 4 7 3" xfId="13257" xr:uid="{E3DFEAE9-C356-40D8-B453-8CA4AC700F59}"/>
    <cellStyle name="Normal 5 3 3 4 7 4" xfId="30114" xr:uid="{D6EAC2D6-98F5-4B38-90FE-86E0C544F5F3}"/>
    <cellStyle name="Normal 5 3 3 4 8" xfId="17468" xr:uid="{1E82A5B3-6E1B-4EFE-AB2F-3794BF633FE2}"/>
    <cellStyle name="Normal 5 3 3 4 9" xfId="9039" xr:uid="{0DBFEFE8-10D8-4180-B106-B746BB8DC7DD}"/>
    <cellStyle name="Normal 5 3 3 5" xfId="916" xr:uid="{00000000-0005-0000-0000-0000021A0000}"/>
    <cellStyle name="Normal 5 3 3 5 2" xfId="3150" xr:uid="{00000000-0005-0000-0000-0000031A0000}"/>
    <cellStyle name="Normal 5 3 3 5 2 2" xfId="7373" xr:uid="{00000000-0005-0000-0000-0000041A0000}"/>
    <cellStyle name="Normal 5 3 3 5 2 2 2" xfId="24237" xr:uid="{682F253F-E181-4137-A2C1-98C3B1939329}"/>
    <cellStyle name="Normal 5 3 3 5 2 2 3" xfId="15808" xr:uid="{58EB8919-9332-4B68-96D2-6D522B85BC09}"/>
    <cellStyle name="Normal 5 3 3 5 2 2 4" xfId="32665" xr:uid="{C5A442E7-20FB-4464-AB57-B3276281C107}"/>
    <cellStyle name="Normal 5 3 3 5 2 3" xfId="20019" xr:uid="{C21BE9A7-D920-4DD2-9DA9-F8B78F0BF43D}"/>
    <cellStyle name="Normal 5 3 3 5 2 4" xfId="11590" xr:uid="{C5A483D8-17F1-469D-B3A2-A3EA2EB840BA}"/>
    <cellStyle name="Normal 5 3 3 5 2 5" xfId="28448" xr:uid="{09C14A6D-78E3-4A3E-92CB-4F8C454593A9}"/>
    <cellStyle name="Normal 5 3 3 5 3" xfId="5228" xr:uid="{00000000-0005-0000-0000-0000051A0000}"/>
    <cellStyle name="Normal 5 3 3 5 3 2" xfId="22092" xr:uid="{9A9C1554-EDEA-4D69-BD08-253AA1F211E7}"/>
    <cellStyle name="Normal 5 3 3 5 3 3" xfId="13663" xr:uid="{19B8E6E7-0CE7-429E-9D00-1A5154A8B097}"/>
    <cellStyle name="Normal 5 3 3 5 3 4" xfId="30520" xr:uid="{21CC09AA-8228-40F3-8BD8-E8F68BE00499}"/>
    <cellStyle name="Normal 5 3 3 5 4" xfId="17874" xr:uid="{4B123202-9C0D-41D9-8360-697BAAE4D587}"/>
    <cellStyle name="Normal 5 3 3 5 5" xfId="9445" xr:uid="{C492C639-9250-4BD3-B745-1CBDB0796012}"/>
    <cellStyle name="Normal 5 3 3 5 6" xfId="26303" xr:uid="{18D875A5-EC0D-485C-B3CF-14DD6A619F52}"/>
    <cellStyle name="Normal 5 3 3 6" xfId="1333" xr:uid="{00000000-0005-0000-0000-0000061A0000}"/>
    <cellStyle name="Normal 5 3 3 6 2" xfId="3563" xr:uid="{00000000-0005-0000-0000-0000071A0000}"/>
    <cellStyle name="Normal 5 3 3 6 2 2" xfId="7786" xr:uid="{00000000-0005-0000-0000-0000081A0000}"/>
    <cellStyle name="Normal 5 3 3 6 2 2 2" xfId="24650" xr:uid="{66166987-E590-47B4-88A7-1C73274EA549}"/>
    <cellStyle name="Normal 5 3 3 6 2 2 3" xfId="16221" xr:uid="{7CF53378-9F15-4CD9-8EA2-A2B7E6CC4926}"/>
    <cellStyle name="Normal 5 3 3 6 2 2 4" xfId="33078" xr:uid="{7F25DA8B-448A-4942-BA38-D2194572BF46}"/>
    <cellStyle name="Normal 5 3 3 6 2 3" xfId="20432" xr:uid="{7D4F50E7-F969-4389-A6D6-DC2726015294}"/>
    <cellStyle name="Normal 5 3 3 6 2 4" xfId="12003" xr:uid="{FD33F532-50F3-443B-BB41-0E4882CBD38B}"/>
    <cellStyle name="Normal 5 3 3 6 2 5" xfId="28861" xr:uid="{1DDC6079-29BF-476B-BA72-B7D410CA0859}"/>
    <cellStyle name="Normal 5 3 3 6 3" xfId="5641" xr:uid="{00000000-0005-0000-0000-0000091A0000}"/>
    <cellStyle name="Normal 5 3 3 6 3 2" xfId="22505" xr:uid="{3267F9F4-484F-49DD-864E-6531960E93BA}"/>
    <cellStyle name="Normal 5 3 3 6 3 3" xfId="14076" xr:uid="{E60D65C9-CBED-4D6A-875E-3C78133E61B7}"/>
    <cellStyle name="Normal 5 3 3 6 3 4" xfId="30933" xr:uid="{77CD3E53-1BA5-445E-B50D-7DEB9405F038}"/>
    <cellStyle name="Normal 5 3 3 6 4" xfId="18287" xr:uid="{8F50279D-E8A4-483D-B601-CB420CB88B2D}"/>
    <cellStyle name="Normal 5 3 3 6 5" xfId="9858" xr:uid="{A52EB11F-FC80-4018-B864-EEC697A0C515}"/>
    <cellStyle name="Normal 5 3 3 6 6" xfId="26716" xr:uid="{FE486ACA-3CDD-49CD-821C-0DBC11C855EA}"/>
    <cellStyle name="Normal 5 3 3 7" xfId="1746" xr:uid="{00000000-0005-0000-0000-00000A1A0000}"/>
    <cellStyle name="Normal 5 3 3 7 2" xfId="3976" xr:uid="{00000000-0005-0000-0000-00000B1A0000}"/>
    <cellStyle name="Normal 5 3 3 7 2 2" xfId="8199" xr:uid="{00000000-0005-0000-0000-00000C1A0000}"/>
    <cellStyle name="Normal 5 3 3 7 2 2 2" xfId="25063" xr:uid="{F95C49F2-6895-4243-8FAC-E9FC078536AD}"/>
    <cellStyle name="Normal 5 3 3 7 2 2 3" xfId="16634" xr:uid="{49E1C644-ABE7-4E61-A031-F417882D9B38}"/>
    <cellStyle name="Normal 5 3 3 7 2 2 4" xfId="33491" xr:uid="{C2892E84-7EF5-4FF7-AD02-9911E2A5CE79}"/>
    <cellStyle name="Normal 5 3 3 7 2 3" xfId="20845" xr:uid="{8A487070-6CCC-49A9-96DB-AD2B968F00F9}"/>
    <cellStyle name="Normal 5 3 3 7 2 4" xfId="12416" xr:uid="{97D7A12C-C180-455D-96BB-29BE3E1427DF}"/>
    <cellStyle name="Normal 5 3 3 7 2 5" xfId="29274" xr:uid="{627AB03B-F936-4564-A336-99F8D9469716}"/>
    <cellStyle name="Normal 5 3 3 7 3" xfId="6054" xr:uid="{00000000-0005-0000-0000-00000D1A0000}"/>
    <cellStyle name="Normal 5 3 3 7 3 2" xfId="22918" xr:uid="{D860841D-A4B6-45E1-9C18-C37B7767153D}"/>
    <cellStyle name="Normal 5 3 3 7 3 3" xfId="14489" xr:uid="{67E2DBDC-8902-46E3-B52A-692B81C66D29}"/>
    <cellStyle name="Normal 5 3 3 7 3 4" xfId="31346" xr:uid="{EF1D612E-C0B8-4594-B9D4-5FBE5AAB451C}"/>
    <cellStyle name="Normal 5 3 3 7 4" xfId="18700" xr:uid="{961D191D-0590-4A34-BB31-952DE43ADD1C}"/>
    <cellStyle name="Normal 5 3 3 7 5" xfId="10271" xr:uid="{D7419551-92D3-410A-9DE7-BE6C84B5A2DA}"/>
    <cellStyle name="Normal 5 3 3 7 6" xfId="27129" xr:uid="{77E1FB94-DFC5-4605-A989-C85F295197DA}"/>
    <cellStyle name="Normal 5 3 3 8" xfId="2160" xr:uid="{00000000-0005-0000-0000-00000E1A0000}"/>
    <cellStyle name="Normal 5 3 3 8 2" xfId="4389" xr:uid="{00000000-0005-0000-0000-00000F1A0000}"/>
    <cellStyle name="Normal 5 3 3 8 2 2" xfId="8612" xr:uid="{00000000-0005-0000-0000-0000101A0000}"/>
    <cellStyle name="Normal 5 3 3 8 2 2 2" xfId="25476" xr:uid="{FD1E24D6-69C8-4A82-B436-599A06E634BB}"/>
    <cellStyle name="Normal 5 3 3 8 2 2 3" xfId="17047" xr:uid="{B9F22A06-ACAE-420D-A399-4F46403347B2}"/>
    <cellStyle name="Normal 5 3 3 8 2 2 4" xfId="33904" xr:uid="{DCD359B8-C6F9-42D6-B9DC-74132456919A}"/>
    <cellStyle name="Normal 5 3 3 8 2 3" xfId="21258" xr:uid="{83A94000-D5E9-42CC-9555-3FAB10FB7F3C}"/>
    <cellStyle name="Normal 5 3 3 8 2 4" xfId="12829" xr:uid="{F1032718-BEC2-4CA2-9A88-F7FC93BC06AF}"/>
    <cellStyle name="Normal 5 3 3 8 2 5" xfId="29687" xr:uid="{E62F7D00-D180-4A07-80B5-4D69A2775A13}"/>
    <cellStyle name="Normal 5 3 3 8 3" xfId="6467" xr:uid="{00000000-0005-0000-0000-0000111A0000}"/>
    <cellStyle name="Normal 5 3 3 8 3 2" xfId="23331" xr:uid="{225897D9-C63B-4441-AA6B-549AF37411C8}"/>
    <cellStyle name="Normal 5 3 3 8 3 3" xfId="14902" xr:uid="{944CA7B1-C30B-4093-821A-A5B2A475FC0A}"/>
    <cellStyle name="Normal 5 3 3 8 3 4" xfId="31759" xr:uid="{413F9C77-A549-4FBC-871D-8E65449BB2FF}"/>
    <cellStyle name="Normal 5 3 3 8 4" xfId="19113" xr:uid="{40042662-BA00-43B3-84C2-FCC6F7E4CD59}"/>
    <cellStyle name="Normal 5 3 3 8 5" xfId="10684" xr:uid="{2451F479-821E-4F75-B467-D7F86A7F6BFA}"/>
    <cellStyle name="Normal 5 3 3 8 6" xfId="27542" xr:uid="{2DC4B013-4B79-4AD9-913C-C321E3D2D66E}"/>
    <cellStyle name="Normal 5 3 3 9" xfId="2596" xr:uid="{00000000-0005-0000-0000-0000121A0000}"/>
    <cellStyle name="Normal 5 3 3 9 2" xfId="6880" xr:uid="{00000000-0005-0000-0000-0000131A0000}"/>
    <cellStyle name="Normal 5 3 3 9 2 2" xfId="23744" xr:uid="{27EF5C1B-E83F-4884-9D8F-0A2DAE602B9E}"/>
    <cellStyle name="Normal 5 3 3 9 2 3" xfId="15315" xr:uid="{B5CA0B90-FB11-4DFD-AD23-226D7BE0989A}"/>
    <cellStyle name="Normal 5 3 3 9 2 4" xfId="32172" xr:uid="{C097B3BA-FDB9-4CE0-A3EE-EF0AC838F73C}"/>
    <cellStyle name="Normal 5 3 3 9 3" xfId="19526" xr:uid="{40DAB2A8-0C2A-4D95-A10C-372303C22DBB}"/>
    <cellStyle name="Normal 5 3 3 9 4" xfId="11097" xr:uid="{5709A9CE-5A6A-4159-94ED-3780EBFDFB3E}"/>
    <cellStyle name="Normal 5 3 3 9 5" xfId="27955" xr:uid="{04A1A354-7727-42D4-A4D7-725EFE347ACF}"/>
    <cellStyle name="Normal 5 3 4" xfId="449" xr:uid="{00000000-0005-0000-0000-0000141A0000}"/>
    <cellStyle name="Normal 5 3 4 10" xfId="17469" xr:uid="{1B6633EE-33B9-4A01-857E-CF226DD41C6E}"/>
    <cellStyle name="Normal 5 3 4 11" xfId="9040" xr:uid="{6204948B-FE52-461D-AD74-FE46E26A5FF8}"/>
    <cellStyle name="Normal 5 3 4 12" xfId="25898" xr:uid="{F5DE8909-5A72-4DF6-84DD-9271D28E2636}"/>
    <cellStyle name="Normal 5 3 4 2" xfId="450" xr:uid="{00000000-0005-0000-0000-0000151A0000}"/>
    <cellStyle name="Normal 5 3 4 2 10" xfId="9041" xr:uid="{133DE5E2-8C0B-489E-86D3-24EDD6842A88}"/>
    <cellStyle name="Normal 5 3 4 2 11" xfId="25899" xr:uid="{8FA39740-225F-4D25-82FD-74D319F90D25}"/>
    <cellStyle name="Normal 5 3 4 2 2" xfId="451" xr:uid="{00000000-0005-0000-0000-0000161A0000}"/>
    <cellStyle name="Normal 5 3 4 2 2 10" xfId="25900" xr:uid="{7A8A93EF-BDD4-4CE5-BC10-5432038DC62B}"/>
    <cellStyle name="Normal 5 3 4 2 2 2" xfId="926" xr:uid="{00000000-0005-0000-0000-0000171A0000}"/>
    <cellStyle name="Normal 5 3 4 2 2 2 2" xfId="3160" xr:uid="{00000000-0005-0000-0000-0000181A0000}"/>
    <cellStyle name="Normal 5 3 4 2 2 2 2 2" xfId="7383" xr:uid="{00000000-0005-0000-0000-0000191A0000}"/>
    <cellStyle name="Normal 5 3 4 2 2 2 2 2 2" xfId="24247" xr:uid="{0E463CEC-1297-4523-874B-B535707AD2DE}"/>
    <cellStyle name="Normal 5 3 4 2 2 2 2 2 3" xfId="15818" xr:uid="{C5ED4229-F4FB-4BBF-8B7E-C97FA916557D}"/>
    <cellStyle name="Normal 5 3 4 2 2 2 2 2 4" xfId="32675" xr:uid="{1B3E66E0-7E41-4662-B152-ED78D37DC205}"/>
    <cellStyle name="Normal 5 3 4 2 2 2 2 3" xfId="20029" xr:uid="{D88192E2-128C-41A9-951F-3C4DE963F256}"/>
    <cellStyle name="Normal 5 3 4 2 2 2 2 4" xfId="11600" xr:uid="{8382A5AB-FC98-40AD-A4E4-B70D3F7DB921}"/>
    <cellStyle name="Normal 5 3 4 2 2 2 2 5" xfId="28458" xr:uid="{CE56BFFC-AC4E-4902-BCC0-9AFD604CA25C}"/>
    <cellStyle name="Normal 5 3 4 2 2 2 3" xfId="5238" xr:uid="{00000000-0005-0000-0000-00001A1A0000}"/>
    <cellStyle name="Normal 5 3 4 2 2 2 3 2" xfId="22102" xr:uid="{3BC62235-1650-422D-9B16-FC373CDFF14D}"/>
    <cellStyle name="Normal 5 3 4 2 2 2 3 3" xfId="13673" xr:uid="{399B1A09-4B23-402E-9B75-EC9831BDCE46}"/>
    <cellStyle name="Normal 5 3 4 2 2 2 3 4" xfId="30530" xr:uid="{BA947E4F-45BB-48F9-B33F-5D307FA92963}"/>
    <cellStyle name="Normal 5 3 4 2 2 2 4" xfId="17884" xr:uid="{8321D2C8-A4E2-472E-821E-23BCDD70F5B4}"/>
    <cellStyle name="Normal 5 3 4 2 2 2 5" xfId="9455" xr:uid="{537FF528-BC10-48C7-ADD0-8224AA6684E6}"/>
    <cellStyle name="Normal 5 3 4 2 2 2 6" xfId="26313" xr:uid="{D4452433-5CC8-4F1F-A1E1-098833733D3E}"/>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2 2 2" xfId="24660" xr:uid="{8D63B7E2-89D1-4517-BB23-CD5FC845E4A1}"/>
    <cellStyle name="Normal 5 3 4 2 2 3 2 2 3" xfId="16231" xr:uid="{1EE29BE8-4E41-4529-82A9-3B3F3A03993C}"/>
    <cellStyle name="Normal 5 3 4 2 2 3 2 2 4" xfId="33088" xr:uid="{9BDC558B-5CF6-4A47-A5DC-7F2D4A5A91A5}"/>
    <cellStyle name="Normal 5 3 4 2 2 3 2 3" xfId="20442" xr:uid="{31442C72-AD08-4522-9779-469B9ABAE494}"/>
    <cellStyle name="Normal 5 3 4 2 2 3 2 4" xfId="12013" xr:uid="{39831448-7DEF-420F-9439-495BE4BCB666}"/>
    <cellStyle name="Normal 5 3 4 2 2 3 2 5" xfId="28871" xr:uid="{450AF33F-4964-466B-ADBD-5A9551ABE488}"/>
    <cellStyle name="Normal 5 3 4 2 2 3 3" xfId="5651" xr:uid="{00000000-0005-0000-0000-00001E1A0000}"/>
    <cellStyle name="Normal 5 3 4 2 2 3 3 2" xfId="22515" xr:uid="{5E26C7A9-7F0D-45B1-8AEA-82537C5FA157}"/>
    <cellStyle name="Normal 5 3 4 2 2 3 3 3" xfId="14086" xr:uid="{F165EFA1-AE54-4078-B5A1-F897795EE0DD}"/>
    <cellStyle name="Normal 5 3 4 2 2 3 3 4" xfId="30943" xr:uid="{26E1D887-7D85-4B14-A1F2-11FB5CE5012B}"/>
    <cellStyle name="Normal 5 3 4 2 2 3 4" xfId="18297" xr:uid="{81CFCAFB-893A-40AA-B5CC-7D1EDB343CA8}"/>
    <cellStyle name="Normal 5 3 4 2 2 3 5" xfId="9868" xr:uid="{F12C8AF0-B327-4ED0-8A62-3D382476AE10}"/>
    <cellStyle name="Normal 5 3 4 2 2 3 6" xfId="26726" xr:uid="{F048E13F-919E-401A-9083-69C0C01D1017}"/>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2 2 2" xfId="25073" xr:uid="{40CC3A5A-0BD0-4756-8BED-335D6D177961}"/>
    <cellStyle name="Normal 5 3 4 2 2 4 2 2 3" xfId="16644" xr:uid="{D55893D7-1D7B-4ABF-AFC7-9B0D9F2FC339}"/>
    <cellStyle name="Normal 5 3 4 2 2 4 2 2 4" xfId="33501" xr:uid="{BC3FB2A2-A939-4DCA-A37E-6D4E8114811D}"/>
    <cellStyle name="Normal 5 3 4 2 2 4 2 3" xfId="20855" xr:uid="{544D737E-6AFA-4D0E-A4D7-D2DAD937DF2A}"/>
    <cellStyle name="Normal 5 3 4 2 2 4 2 4" xfId="12426" xr:uid="{7E058EFF-00C7-4EAD-A46D-3D074C6F4600}"/>
    <cellStyle name="Normal 5 3 4 2 2 4 2 5" xfId="29284" xr:uid="{E400DEFE-09FA-41DA-953F-314E36EF3222}"/>
    <cellStyle name="Normal 5 3 4 2 2 4 3" xfId="6064" xr:uid="{00000000-0005-0000-0000-0000221A0000}"/>
    <cellStyle name="Normal 5 3 4 2 2 4 3 2" xfId="22928" xr:uid="{211EAC29-344E-409E-A260-BE3DE9322353}"/>
    <cellStyle name="Normal 5 3 4 2 2 4 3 3" xfId="14499" xr:uid="{6B7F5DAA-D5FE-4627-8A6F-5CC83B080139}"/>
    <cellStyle name="Normal 5 3 4 2 2 4 3 4" xfId="31356" xr:uid="{1601A763-49C2-40F6-B617-59BB4D1067F4}"/>
    <cellStyle name="Normal 5 3 4 2 2 4 4" xfId="18710" xr:uid="{32446389-F3AE-4479-800B-6F4AC858AE08}"/>
    <cellStyle name="Normal 5 3 4 2 2 4 5" xfId="10281" xr:uid="{85654DF7-E80B-4E0C-B361-C223AC25B136}"/>
    <cellStyle name="Normal 5 3 4 2 2 4 6" xfId="27139" xr:uid="{108F70ED-10F5-4BF8-8126-7FCAE5FDF32C}"/>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2 2 2" xfId="25486" xr:uid="{BD18A92C-3F30-4F51-9DA2-AC0608791CA6}"/>
    <cellStyle name="Normal 5 3 4 2 2 5 2 2 3" xfId="17057" xr:uid="{6D4F58B4-CB77-4847-95CF-86D89F336FC2}"/>
    <cellStyle name="Normal 5 3 4 2 2 5 2 2 4" xfId="33914" xr:uid="{E7BE2CC0-F615-4F2C-9B5B-32439DD87EB6}"/>
    <cellStyle name="Normal 5 3 4 2 2 5 2 3" xfId="21268" xr:uid="{3CD128D6-9EF0-4E41-A118-EF8221DEA600}"/>
    <cellStyle name="Normal 5 3 4 2 2 5 2 4" xfId="12839" xr:uid="{E544CE82-6ECB-45F9-B0C4-A6BABAD33FE1}"/>
    <cellStyle name="Normal 5 3 4 2 2 5 2 5" xfId="29697" xr:uid="{6321BA80-3BAC-4141-9506-6A33E4CA54F9}"/>
    <cellStyle name="Normal 5 3 4 2 2 5 3" xfId="6477" xr:uid="{00000000-0005-0000-0000-0000261A0000}"/>
    <cellStyle name="Normal 5 3 4 2 2 5 3 2" xfId="23341" xr:uid="{5F60DB07-2DF8-4C65-A595-221AB2FD7104}"/>
    <cellStyle name="Normal 5 3 4 2 2 5 3 3" xfId="14912" xr:uid="{675FA226-5CC9-43A9-ACB8-83CED41D4336}"/>
    <cellStyle name="Normal 5 3 4 2 2 5 3 4" xfId="31769" xr:uid="{0F6C85D7-4C77-4C52-817B-839603A54562}"/>
    <cellStyle name="Normal 5 3 4 2 2 5 4" xfId="19123" xr:uid="{9E31F4C6-7769-4B56-9BD0-9E6313B60D5A}"/>
    <cellStyle name="Normal 5 3 4 2 2 5 5" xfId="10694" xr:uid="{8DE879C1-FEF5-4641-A30F-559492675B0B}"/>
    <cellStyle name="Normal 5 3 4 2 2 5 6" xfId="27552" xr:uid="{483F2D1B-0795-45A6-BF4C-355A109B34AF}"/>
    <cellStyle name="Normal 5 3 4 2 2 6" xfId="2606" xr:uid="{00000000-0005-0000-0000-0000271A0000}"/>
    <cellStyle name="Normal 5 3 4 2 2 6 2" xfId="6890" xr:uid="{00000000-0005-0000-0000-0000281A0000}"/>
    <cellStyle name="Normal 5 3 4 2 2 6 2 2" xfId="23754" xr:uid="{E4EAD0C3-7331-4B8C-A5B1-95A869C3128B}"/>
    <cellStyle name="Normal 5 3 4 2 2 6 2 3" xfId="15325" xr:uid="{F14C79C7-6C87-4064-9E9C-066DD39B6FD7}"/>
    <cellStyle name="Normal 5 3 4 2 2 6 2 4" xfId="32182" xr:uid="{94A39AF8-3EDC-4588-A75C-F60529DB323C}"/>
    <cellStyle name="Normal 5 3 4 2 2 6 3" xfId="19536" xr:uid="{3D08BB1F-3D13-487C-A8EF-87A1A66F0800}"/>
    <cellStyle name="Normal 5 3 4 2 2 6 4" xfId="11107" xr:uid="{13189F70-AF7D-4B89-92F4-04B891BFFAF6}"/>
    <cellStyle name="Normal 5 3 4 2 2 6 5" xfId="27965" xr:uid="{AC1AF03A-AD12-4EA3-81ED-E06B0C70CF9B}"/>
    <cellStyle name="Normal 5 3 4 2 2 7" xfId="4825" xr:uid="{00000000-0005-0000-0000-0000291A0000}"/>
    <cellStyle name="Normal 5 3 4 2 2 7 2" xfId="21689" xr:uid="{7878A66B-3DB2-4DFB-9F6E-208E558F3A42}"/>
    <cellStyle name="Normal 5 3 4 2 2 7 3" xfId="13260" xr:uid="{54A297D0-0265-4CDD-9172-EFDD50F5843A}"/>
    <cellStyle name="Normal 5 3 4 2 2 7 4" xfId="30117" xr:uid="{2CA820CB-E0FA-4012-80F7-0D0019346161}"/>
    <cellStyle name="Normal 5 3 4 2 2 8" xfId="17471" xr:uid="{B298F969-F5D3-4F54-A762-81848FC92223}"/>
    <cellStyle name="Normal 5 3 4 2 2 9" xfId="9042" xr:uid="{8D1E4C48-44EB-47A8-978B-BCD508B6B47E}"/>
    <cellStyle name="Normal 5 3 4 2 3" xfId="925" xr:uid="{00000000-0005-0000-0000-00002A1A0000}"/>
    <cellStyle name="Normal 5 3 4 2 3 2" xfId="3159" xr:uid="{00000000-0005-0000-0000-00002B1A0000}"/>
    <cellStyle name="Normal 5 3 4 2 3 2 2" xfId="7382" xr:uid="{00000000-0005-0000-0000-00002C1A0000}"/>
    <cellStyle name="Normal 5 3 4 2 3 2 2 2" xfId="24246" xr:uid="{94AB6A7A-A537-4183-8FDB-D7315E930B39}"/>
    <cellStyle name="Normal 5 3 4 2 3 2 2 3" xfId="15817" xr:uid="{E883CEE5-B74C-4CD0-A591-FEAA5DAED809}"/>
    <cellStyle name="Normal 5 3 4 2 3 2 2 4" xfId="32674" xr:uid="{2AE6FCB7-72BF-425C-8272-1D9080A918C4}"/>
    <cellStyle name="Normal 5 3 4 2 3 2 3" xfId="20028" xr:uid="{6F40CA40-60F4-466F-A782-35D988C838E7}"/>
    <cellStyle name="Normal 5 3 4 2 3 2 4" xfId="11599" xr:uid="{5B45527E-FEBD-4C7B-A28D-D213FFB0C3AE}"/>
    <cellStyle name="Normal 5 3 4 2 3 2 5" xfId="28457" xr:uid="{6A8376F5-CE73-406F-BB60-51235039A4EC}"/>
    <cellStyle name="Normal 5 3 4 2 3 3" xfId="5237" xr:uid="{00000000-0005-0000-0000-00002D1A0000}"/>
    <cellStyle name="Normal 5 3 4 2 3 3 2" xfId="22101" xr:uid="{DDA943FD-C7A0-4C6E-91AB-A77C1971AB4D}"/>
    <cellStyle name="Normal 5 3 4 2 3 3 3" xfId="13672" xr:uid="{EF48B34F-039F-4A72-98EC-B7DE8A81A756}"/>
    <cellStyle name="Normal 5 3 4 2 3 3 4" xfId="30529" xr:uid="{0257013B-E576-4E2D-BA47-6C23A1966ABC}"/>
    <cellStyle name="Normal 5 3 4 2 3 4" xfId="17883" xr:uid="{EE25B6D3-0099-4181-9689-47248F5DC6C0}"/>
    <cellStyle name="Normal 5 3 4 2 3 5" xfId="9454" xr:uid="{9B5B01C3-F003-458C-AF99-A6401124BE58}"/>
    <cellStyle name="Normal 5 3 4 2 3 6" xfId="26312" xr:uid="{093EC9DD-195C-4C71-89BD-421173AE8797}"/>
    <cellStyle name="Normal 5 3 4 2 4" xfId="1342" xr:uid="{00000000-0005-0000-0000-00002E1A0000}"/>
    <cellStyle name="Normal 5 3 4 2 4 2" xfId="3572" xr:uid="{00000000-0005-0000-0000-00002F1A0000}"/>
    <cellStyle name="Normal 5 3 4 2 4 2 2" xfId="7795" xr:uid="{00000000-0005-0000-0000-0000301A0000}"/>
    <cellStyle name="Normal 5 3 4 2 4 2 2 2" xfId="24659" xr:uid="{4183A9F4-043C-4C06-ADAC-75629986FEBA}"/>
    <cellStyle name="Normal 5 3 4 2 4 2 2 3" xfId="16230" xr:uid="{26E8E89E-1E7A-490B-81F5-E81551CBFDFF}"/>
    <cellStyle name="Normal 5 3 4 2 4 2 2 4" xfId="33087" xr:uid="{0AD84D8F-524E-4030-99B9-47038A6D5B69}"/>
    <cellStyle name="Normal 5 3 4 2 4 2 3" xfId="20441" xr:uid="{2646756F-CF1E-4150-8E38-BC905BC53CE0}"/>
    <cellStyle name="Normal 5 3 4 2 4 2 4" xfId="12012" xr:uid="{3CA69399-192A-4999-A212-EF687FA886E8}"/>
    <cellStyle name="Normal 5 3 4 2 4 2 5" xfId="28870" xr:uid="{E0D2154B-CE7C-4AAD-8DA7-245F2A44E3E6}"/>
    <cellStyle name="Normal 5 3 4 2 4 3" xfId="5650" xr:uid="{00000000-0005-0000-0000-0000311A0000}"/>
    <cellStyle name="Normal 5 3 4 2 4 3 2" xfId="22514" xr:uid="{E0301740-21CD-4727-888E-F0E6160C32CD}"/>
    <cellStyle name="Normal 5 3 4 2 4 3 3" xfId="14085" xr:uid="{D402015A-8462-4BE8-8D6B-FDB21BD0C741}"/>
    <cellStyle name="Normal 5 3 4 2 4 3 4" xfId="30942" xr:uid="{D7E79FEB-88C8-40C1-915A-EFA84673ADE0}"/>
    <cellStyle name="Normal 5 3 4 2 4 4" xfId="18296" xr:uid="{218D3627-B7B6-4729-B2F5-B232AADA879A}"/>
    <cellStyle name="Normal 5 3 4 2 4 5" xfId="9867" xr:uid="{59DAF68E-B7E6-477F-8103-63D638C4333E}"/>
    <cellStyle name="Normal 5 3 4 2 4 6" xfId="26725" xr:uid="{767D516B-50A4-4495-82D2-1C8D4671360A}"/>
    <cellStyle name="Normal 5 3 4 2 5" xfId="1755" xr:uid="{00000000-0005-0000-0000-0000321A0000}"/>
    <cellStyle name="Normal 5 3 4 2 5 2" xfId="3985" xr:uid="{00000000-0005-0000-0000-0000331A0000}"/>
    <cellStyle name="Normal 5 3 4 2 5 2 2" xfId="8208" xr:uid="{00000000-0005-0000-0000-0000341A0000}"/>
    <cellStyle name="Normal 5 3 4 2 5 2 2 2" xfId="25072" xr:uid="{1C0DC200-430C-43C0-A4FD-6008A9220DDD}"/>
    <cellStyle name="Normal 5 3 4 2 5 2 2 3" xfId="16643" xr:uid="{8EE7F5F5-B7DD-4F83-83DF-F1468AA236E8}"/>
    <cellStyle name="Normal 5 3 4 2 5 2 2 4" xfId="33500" xr:uid="{BB43D507-F54F-469F-9D28-0462FCCEB9DC}"/>
    <cellStyle name="Normal 5 3 4 2 5 2 3" xfId="20854" xr:uid="{ECC188C3-C049-4854-8486-3163D89CB872}"/>
    <cellStyle name="Normal 5 3 4 2 5 2 4" xfId="12425" xr:uid="{DF341FD3-2004-4BB3-9462-D48AD37274C2}"/>
    <cellStyle name="Normal 5 3 4 2 5 2 5" xfId="29283" xr:uid="{C84B874D-14B9-4C96-B2FC-DDCC4C19F261}"/>
    <cellStyle name="Normal 5 3 4 2 5 3" xfId="6063" xr:uid="{00000000-0005-0000-0000-0000351A0000}"/>
    <cellStyle name="Normal 5 3 4 2 5 3 2" xfId="22927" xr:uid="{F0DED91E-4D8C-469C-80C0-AB2C33695525}"/>
    <cellStyle name="Normal 5 3 4 2 5 3 3" xfId="14498" xr:uid="{8B231F55-DA63-4D76-BF2A-89D323E3DC2E}"/>
    <cellStyle name="Normal 5 3 4 2 5 3 4" xfId="31355" xr:uid="{16AF2173-FB5F-4E9A-97B1-17894158DB42}"/>
    <cellStyle name="Normal 5 3 4 2 5 4" xfId="18709" xr:uid="{704D158A-CE8E-4503-B84F-ED65968CC604}"/>
    <cellStyle name="Normal 5 3 4 2 5 5" xfId="10280" xr:uid="{9791CC99-FC9C-43A1-8C86-DB25183C720C}"/>
    <cellStyle name="Normal 5 3 4 2 5 6" xfId="27138" xr:uid="{DC75E23C-A969-4854-A1DA-CEDAA92E2073}"/>
    <cellStyle name="Normal 5 3 4 2 6" xfId="2169" xr:uid="{00000000-0005-0000-0000-0000361A0000}"/>
    <cellStyle name="Normal 5 3 4 2 6 2" xfId="4398" xr:uid="{00000000-0005-0000-0000-0000371A0000}"/>
    <cellStyle name="Normal 5 3 4 2 6 2 2" xfId="8621" xr:uid="{00000000-0005-0000-0000-0000381A0000}"/>
    <cellStyle name="Normal 5 3 4 2 6 2 2 2" xfId="25485" xr:uid="{F78562DB-EC87-497A-89E1-6992DBFB68BD}"/>
    <cellStyle name="Normal 5 3 4 2 6 2 2 3" xfId="17056" xr:uid="{521E1412-4150-4842-BEDE-ACE15E624C8B}"/>
    <cellStyle name="Normal 5 3 4 2 6 2 2 4" xfId="33913" xr:uid="{5695C62C-D6D2-4644-A9F8-DEC90C5B43B1}"/>
    <cellStyle name="Normal 5 3 4 2 6 2 3" xfId="21267" xr:uid="{0ADC5700-B9D8-4474-8A0F-BD6B7B273F78}"/>
    <cellStyle name="Normal 5 3 4 2 6 2 4" xfId="12838" xr:uid="{2C5711F1-8856-44B6-A794-E1598A922A15}"/>
    <cellStyle name="Normal 5 3 4 2 6 2 5" xfId="29696" xr:uid="{66FF8EDD-B0B2-480E-B923-5C48082D658A}"/>
    <cellStyle name="Normal 5 3 4 2 6 3" xfId="6476" xr:uid="{00000000-0005-0000-0000-0000391A0000}"/>
    <cellStyle name="Normal 5 3 4 2 6 3 2" xfId="23340" xr:uid="{EF966FC9-ECA6-4796-A038-4B5D6C40BFBB}"/>
    <cellStyle name="Normal 5 3 4 2 6 3 3" xfId="14911" xr:uid="{6851FC7E-8D72-40D8-A905-83B43EC618D2}"/>
    <cellStyle name="Normal 5 3 4 2 6 3 4" xfId="31768" xr:uid="{B6411643-C482-4B1B-B92B-B245AC6A36E8}"/>
    <cellStyle name="Normal 5 3 4 2 6 4" xfId="19122" xr:uid="{1B603426-C943-4675-A222-ED22ACB69056}"/>
    <cellStyle name="Normal 5 3 4 2 6 5" xfId="10693" xr:uid="{66F3C946-8B48-48B0-810B-704B37D5DDD4}"/>
    <cellStyle name="Normal 5 3 4 2 6 6" xfId="27551" xr:uid="{C6515776-7EAB-4AAF-9C27-F9662D6B8289}"/>
    <cellStyle name="Normal 5 3 4 2 7" xfId="2605" xr:uid="{00000000-0005-0000-0000-00003A1A0000}"/>
    <cellStyle name="Normal 5 3 4 2 7 2" xfId="6889" xr:uid="{00000000-0005-0000-0000-00003B1A0000}"/>
    <cellStyle name="Normal 5 3 4 2 7 2 2" xfId="23753" xr:uid="{25607410-B6D2-48E4-B6E4-D91DEEDCF241}"/>
    <cellStyle name="Normal 5 3 4 2 7 2 3" xfId="15324" xr:uid="{B371DA1F-0FDB-4E03-AF27-976894370EE5}"/>
    <cellStyle name="Normal 5 3 4 2 7 2 4" xfId="32181" xr:uid="{BAB0E3F6-E9C1-43B1-8F35-FBB4024B0CB9}"/>
    <cellStyle name="Normal 5 3 4 2 7 3" xfId="19535" xr:uid="{D8E28895-C9F9-49EB-A8BE-2D2F77A58E9B}"/>
    <cellStyle name="Normal 5 3 4 2 7 4" xfId="11106" xr:uid="{FB515EFE-74BD-4DBC-BC0C-0B3FA67C06F2}"/>
    <cellStyle name="Normal 5 3 4 2 7 5" xfId="27964" xr:uid="{A524BD37-B745-40D8-B087-2E272622DA16}"/>
    <cellStyle name="Normal 5 3 4 2 8" xfId="4824" xr:uid="{00000000-0005-0000-0000-00003C1A0000}"/>
    <cellStyle name="Normal 5 3 4 2 8 2" xfId="21688" xr:uid="{72A87B1E-A70C-4889-ACA3-E86677215665}"/>
    <cellStyle name="Normal 5 3 4 2 8 3" xfId="13259" xr:uid="{7BFCF96E-3061-49D6-B762-629142D490BF}"/>
    <cellStyle name="Normal 5 3 4 2 8 4" xfId="30116" xr:uid="{FC46E1DE-5576-4FB2-B7EB-5E11EAA24182}"/>
    <cellStyle name="Normal 5 3 4 2 9" xfId="17470" xr:uid="{3665AD3F-E20F-4132-BBD5-C4AEA407EAD3}"/>
    <cellStyle name="Normal 5 3 4 3" xfId="452" xr:uid="{00000000-0005-0000-0000-00003D1A0000}"/>
    <cellStyle name="Normal 5 3 4 3 10" xfId="25901" xr:uid="{3E9E5C25-9995-4814-96C5-34C6B9D278A5}"/>
    <cellStyle name="Normal 5 3 4 3 2" xfId="927" xr:uid="{00000000-0005-0000-0000-00003E1A0000}"/>
    <cellStyle name="Normal 5 3 4 3 2 2" xfId="3161" xr:uid="{00000000-0005-0000-0000-00003F1A0000}"/>
    <cellStyle name="Normal 5 3 4 3 2 2 2" xfId="7384" xr:uid="{00000000-0005-0000-0000-0000401A0000}"/>
    <cellStyle name="Normal 5 3 4 3 2 2 2 2" xfId="24248" xr:uid="{C26D87A8-76AC-4155-AED3-D06A22EC3590}"/>
    <cellStyle name="Normal 5 3 4 3 2 2 2 3" xfId="15819" xr:uid="{0FA2F3C8-88EE-40D4-A0EA-7646104E7609}"/>
    <cellStyle name="Normal 5 3 4 3 2 2 2 4" xfId="32676" xr:uid="{4E36FDF3-F88E-4564-B867-9A5BE8BE8A30}"/>
    <cellStyle name="Normal 5 3 4 3 2 2 3" xfId="20030" xr:uid="{7D254114-F631-484C-8600-43B038DADCFB}"/>
    <cellStyle name="Normal 5 3 4 3 2 2 4" xfId="11601" xr:uid="{A098D01D-63D6-4C1B-9C96-A04B701F4E00}"/>
    <cellStyle name="Normal 5 3 4 3 2 2 5" xfId="28459" xr:uid="{4F3EA201-59AE-49F0-9289-63BAD5EA5E08}"/>
    <cellStyle name="Normal 5 3 4 3 2 3" xfId="5239" xr:uid="{00000000-0005-0000-0000-0000411A0000}"/>
    <cellStyle name="Normal 5 3 4 3 2 3 2" xfId="22103" xr:uid="{48C73CA8-3596-4CF7-A10F-01EF18B20847}"/>
    <cellStyle name="Normal 5 3 4 3 2 3 3" xfId="13674" xr:uid="{254FCFAA-BF6F-4521-B88A-91900EFDEC44}"/>
    <cellStyle name="Normal 5 3 4 3 2 3 4" xfId="30531" xr:uid="{BEE27125-C398-4BAE-93ED-BAAC8A2B578D}"/>
    <cellStyle name="Normal 5 3 4 3 2 4" xfId="17885" xr:uid="{3FA332D0-3B27-49E6-AABD-FC3D5CDA7BB1}"/>
    <cellStyle name="Normal 5 3 4 3 2 5" xfId="9456" xr:uid="{60F119BF-CC07-44F2-B2B0-69380A4BADD8}"/>
    <cellStyle name="Normal 5 3 4 3 2 6" xfId="26314" xr:uid="{2A644006-FC53-4EEE-A6B3-34CA892634D0}"/>
    <cellStyle name="Normal 5 3 4 3 3" xfId="1344" xr:uid="{00000000-0005-0000-0000-0000421A0000}"/>
    <cellStyle name="Normal 5 3 4 3 3 2" xfId="3574" xr:uid="{00000000-0005-0000-0000-0000431A0000}"/>
    <cellStyle name="Normal 5 3 4 3 3 2 2" xfId="7797" xr:uid="{00000000-0005-0000-0000-0000441A0000}"/>
    <cellStyle name="Normal 5 3 4 3 3 2 2 2" xfId="24661" xr:uid="{4375ABFD-2862-4F8C-9AB4-91822C211B93}"/>
    <cellStyle name="Normal 5 3 4 3 3 2 2 3" xfId="16232" xr:uid="{2B6427BA-8C09-41AD-87FA-3B2E727C5E4D}"/>
    <cellStyle name="Normal 5 3 4 3 3 2 2 4" xfId="33089" xr:uid="{C2355654-A797-4195-BFAA-17ED5DB32D56}"/>
    <cellStyle name="Normal 5 3 4 3 3 2 3" xfId="20443" xr:uid="{15FF9E6C-F902-4408-BFC2-513918B94EE8}"/>
    <cellStyle name="Normal 5 3 4 3 3 2 4" xfId="12014" xr:uid="{60BDEC6B-4828-4446-A268-F438D80C7646}"/>
    <cellStyle name="Normal 5 3 4 3 3 2 5" xfId="28872" xr:uid="{2DD27BD3-2B86-4A59-9240-920C58EEFDD7}"/>
    <cellStyle name="Normal 5 3 4 3 3 3" xfId="5652" xr:uid="{00000000-0005-0000-0000-0000451A0000}"/>
    <cellStyle name="Normal 5 3 4 3 3 3 2" xfId="22516" xr:uid="{D8F73EFE-B208-43E9-9446-822F667CB144}"/>
    <cellStyle name="Normal 5 3 4 3 3 3 3" xfId="14087" xr:uid="{80AFEC04-C4CF-4B6E-B2FA-DD8B5099C1A2}"/>
    <cellStyle name="Normal 5 3 4 3 3 3 4" xfId="30944" xr:uid="{21BFA704-6B7F-4D57-BFED-BAB24D956062}"/>
    <cellStyle name="Normal 5 3 4 3 3 4" xfId="18298" xr:uid="{565D94A4-54DD-441E-AAC7-D8BBD1ABCC9F}"/>
    <cellStyle name="Normal 5 3 4 3 3 5" xfId="9869" xr:uid="{F902A825-A9DD-409B-9671-54F05A96D429}"/>
    <cellStyle name="Normal 5 3 4 3 3 6" xfId="26727" xr:uid="{3FCE679C-C5A3-49EB-A50C-3A3B9B06F0AD}"/>
    <cellStyle name="Normal 5 3 4 3 4" xfId="1757" xr:uid="{00000000-0005-0000-0000-0000461A0000}"/>
    <cellStyle name="Normal 5 3 4 3 4 2" xfId="3987" xr:uid="{00000000-0005-0000-0000-0000471A0000}"/>
    <cellStyle name="Normal 5 3 4 3 4 2 2" xfId="8210" xr:uid="{00000000-0005-0000-0000-0000481A0000}"/>
    <cellStyle name="Normal 5 3 4 3 4 2 2 2" xfId="25074" xr:uid="{248897E4-BF15-430B-A620-5214B15CCF73}"/>
    <cellStyle name="Normal 5 3 4 3 4 2 2 3" xfId="16645" xr:uid="{C81F768B-7DCB-4AFC-88E5-85004EA40A7A}"/>
    <cellStyle name="Normal 5 3 4 3 4 2 2 4" xfId="33502" xr:uid="{83ADB4E3-B064-43D4-B9DC-AA18F2681ACB}"/>
    <cellStyle name="Normal 5 3 4 3 4 2 3" xfId="20856" xr:uid="{AEAD90EF-DD28-4873-A92D-BD29CBCACFF3}"/>
    <cellStyle name="Normal 5 3 4 3 4 2 4" xfId="12427" xr:uid="{11560E00-C915-4F21-B96F-94E6EDB58B80}"/>
    <cellStyle name="Normal 5 3 4 3 4 2 5" xfId="29285" xr:uid="{2D49FC95-A6B4-4E11-B4E8-BFA63AE7B59C}"/>
    <cellStyle name="Normal 5 3 4 3 4 3" xfId="6065" xr:uid="{00000000-0005-0000-0000-0000491A0000}"/>
    <cellStyle name="Normal 5 3 4 3 4 3 2" xfId="22929" xr:uid="{72DD9818-2EC2-4AE8-B91E-0E673CB2E7D5}"/>
    <cellStyle name="Normal 5 3 4 3 4 3 3" xfId="14500" xr:uid="{C418E8E2-B53B-4FE7-BE9F-8A7A2CA22444}"/>
    <cellStyle name="Normal 5 3 4 3 4 3 4" xfId="31357" xr:uid="{3E06D239-1905-409F-A6AD-5F19FD2DC1B9}"/>
    <cellStyle name="Normal 5 3 4 3 4 4" xfId="18711" xr:uid="{624F3BC2-4C4A-41F9-BE95-5D60B33F9792}"/>
    <cellStyle name="Normal 5 3 4 3 4 5" xfId="10282" xr:uid="{4EEC41E7-DEB9-44A2-87C5-C4FE249DB37F}"/>
    <cellStyle name="Normal 5 3 4 3 4 6" xfId="27140" xr:uid="{E8836676-3B8B-4A79-BC68-116FE01672C3}"/>
    <cellStyle name="Normal 5 3 4 3 5" xfId="2171" xr:uid="{00000000-0005-0000-0000-00004A1A0000}"/>
    <cellStyle name="Normal 5 3 4 3 5 2" xfId="4400" xr:uid="{00000000-0005-0000-0000-00004B1A0000}"/>
    <cellStyle name="Normal 5 3 4 3 5 2 2" xfId="8623" xr:uid="{00000000-0005-0000-0000-00004C1A0000}"/>
    <cellStyle name="Normal 5 3 4 3 5 2 2 2" xfId="25487" xr:uid="{87433C37-EC31-43EA-A697-874E36EC069F}"/>
    <cellStyle name="Normal 5 3 4 3 5 2 2 3" xfId="17058" xr:uid="{EF68BBDB-86F6-49D4-9341-CB6171771E06}"/>
    <cellStyle name="Normal 5 3 4 3 5 2 2 4" xfId="33915" xr:uid="{8F41F972-62DC-4668-A1CB-59ACBFF68531}"/>
    <cellStyle name="Normal 5 3 4 3 5 2 3" xfId="21269" xr:uid="{1F376420-5E08-4607-A627-E2DCFBA45285}"/>
    <cellStyle name="Normal 5 3 4 3 5 2 4" xfId="12840" xr:uid="{FA67B02B-3429-4495-8756-3F3869364FA5}"/>
    <cellStyle name="Normal 5 3 4 3 5 2 5" xfId="29698" xr:uid="{AEA2DF18-0246-4859-A12A-4DF55C6672B1}"/>
    <cellStyle name="Normal 5 3 4 3 5 3" xfId="6478" xr:uid="{00000000-0005-0000-0000-00004D1A0000}"/>
    <cellStyle name="Normal 5 3 4 3 5 3 2" xfId="23342" xr:uid="{E3EC4692-BBAC-4096-AE89-4DF9ADA5F9A7}"/>
    <cellStyle name="Normal 5 3 4 3 5 3 3" xfId="14913" xr:uid="{E4DF4CFB-B93F-4110-A101-DCA8DA39AD4E}"/>
    <cellStyle name="Normal 5 3 4 3 5 3 4" xfId="31770" xr:uid="{6621E442-717F-44E2-A4A7-1D35B4B5152A}"/>
    <cellStyle name="Normal 5 3 4 3 5 4" xfId="19124" xr:uid="{29AA659B-AA05-46E8-B4B5-54B597CC3FB8}"/>
    <cellStyle name="Normal 5 3 4 3 5 5" xfId="10695" xr:uid="{67EBF228-5597-4A43-B1D4-E2DFA6BEE177}"/>
    <cellStyle name="Normal 5 3 4 3 5 6" xfId="27553" xr:uid="{16284CDD-06DF-4601-8F47-58D9A3DC13EA}"/>
    <cellStyle name="Normal 5 3 4 3 6" xfId="2607" xr:uid="{00000000-0005-0000-0000-00004E1A0000}"/>
    <cellStyle name="Normal 5 3 4 3 6 2" xfId="6891" xr:uid="{00000000-0005-0000-0000-00004F1A0000}"/>
    <cellStyle name="Normal 5 3 4 3 6 2 2" xfId="23755" xr:uid="{9F84C9D9-A34D-4E06-B812-47D2F8715D2C}"/>
    <cellStyle name="Normal 5 3 4 3 6 2 3" xfId="15326" xr:uid="{F51E8BAA-5955-4862-806C-DAB839C0B95B}"/>
    <cellStyle name="Normal 5 3 4 3 6 2 4" xfId="32183" xr:uid="{072C6354-A6AB-48E3-BD0D-89BA86B4782A}"/>
    <cellStyle name="Normal 5 3 4 3 6 3" xfId="19537" xr:uid="{691F3CF7-DDF9-4521-82EA-155700570E29}"/>
    <cellStyle name="Normal 5 3 4 3 6 4" xfId="11108" xr:uid="{8103985D-ADC7-4C65-837B-AB9BDA80B718}"/>
    <cellStyle name="Normal 5 3 4 3 6 5" xfId="27966" xr:uid="{04204E9E-E034-4BEC-8BA6-99AE438BF745}"/>
    <cellStyle name="Normal 5 3 4 3 7" xfId="4826" xr:uid="{00000000-0005-0000-0000-0000501A0000}"/>
    <cellStyle name="Normal 5 3 4 3 7 2" xfId="21690" xr:uid="{003315B1-3587-43BE-8EC0-AA6D5E87C5C8}"/>
    <cellStyle name="Normal 5 3 4 3 7 3" xfId="13261" xr:uid="{D2706307-36AF-46E0-954A-73BA72E72E64}"/>
    <cellStyle name="Normal 5 3 4 3 7 4" xfId="30118" xr:uid="{60A1616D-501A-40B2-820D-D0E38B79F277}"/>
    <cellStyle name="Normal 5 3 4 3 8" xfId="17472" xr:uid="{EFA123F8-8F14-4675-A0BD-9AA305EBE74A}"/>
    <cellStyle name="Normal 5 3 4 3 9" xfId="9043" xr:uid="{414F81D6-235E-4514-A77D-ABE566C41E98}"/>
    <cellStyle name="Normal 5 3 4 4" xfId="924" xr:uid="{00000000-0005-0000-0000-0000511A0000}"/>
    <cellStyle name="Normal 5 3 4 4 2" xfId="3158" xr:uid="{00000000-0005-0000-0000-0000521A0000}"/>
    <cellStyle name="Normal 5 3 4 4 2 2" xfId="7381" xr:uid="{00000000-0005-0000-0000-0000531A0000}"/>
    <cellStyle name="Normal 5 3 4 4 2 2 2" xfId="24245" xr:uid="{01C52CEA-2170-4D29-A149-51121CEE5902}"/>
    <cellStyle name="Normal 5 3 4 4 2 2 3" xfId="15816" xr:uid="{A934DF71-39E5-41F4-9AFE-7576950E563C}"/>
    <cellStyle name="Normal 5 3 4 4 2 2 4" xfId="32673" xr:uid="{AF81B34D-106C-4621-99B8-6F8D878BCB94}"/>
    <cellStyle name="Normal 5 3 4 4 2 3" xfId="20027" xr:uid="{9FB78BB8-7344-426F-AF89-733157AF7050}"/>
    <cellStyle name="Normal 5 3 4 4 2 4" xfId="11598" xr:uid="{56AB1537-32F7-47B7-8EFE-16B55495AB66}"/>
    <cellStyle name="Normal 5 3 4 4 2 5" xfId="28456" xr:uid="{E9727901-A321-4B18-B00C-0EDF99AC69EE}"/>
    <cellStyle name="Normal 5 3 4 4 3" xfId="5236" xr:uid="{00000000-0005-0000-0000-0000541A0000}"/>
    <cellStyle name="Normal 5 3 4 4 3 2" xfId="22100" xr:uid="{A80A0A72-8663-42A7-849F-65B042C84E5F}"/>
    <cellStyle name="Normal 5 3 4 4 3 3" xfId="13671" xr:uid="{75529FA0-B11F-45FE-BF59-06CC44A62F47}"/>
    <cellStyle name="Normal 5 3 4 4 3 4" xfId="30528" xr:uid="{9C5555D4-1B7F-4A43-852C-695354E503B1}"/>
    <cellStyle name="Normal 5 3 4 4 4" xfId="17882" xr:uid="{2DC94518-8D9C-4C6F-A36B-89135A04569C}"/>
    <cellStyle name="Normal 5 3 4 4 5" xfId="9453" xr:uid="{1A5E802D-D34C-4C63-9725-D9D6DBB57574}"/>
    <cellStyle name="Normal 5 3 4 4 6" xfId="26311" xr:uid="{96A5796C-5F83-4596-9C5C-6C3AAA7163FC}"/>
    <cellStyle name="Normal 5 3 4 5" xfId="1341" xr:uid="{00000000-0005-0000-0000-0000551A0000}"/>
    <cellStyle name="Normal 5 3 4 5 2" xfId="3571" xr:uid="{00000000-0005-0000-0000-0000561A0000}"/>
    <cellStyle name="Normal 5 3 4 5 2 2" xfId="7794" xr:uid="{00000000-0005-0000-0000-0000571A0000}"/>
    <cellStyle name="Normal 5 3 4 5 2 2 2" xfId="24658" xr:uid="{6E0C4858-6E8C-402D-BC05-51494040B45C}"/>
    <cellStyle name="Normal 5 3 4 5 2 2 3" xfId="16229" xr:uid="{F922FAA5-1803-4590-95CB-515A3040B998}"/>
    <cellStyle name="Normal 5 3 4 5 2 2 4" xfId="33086" xr:uid="{F0F32400-2288-4540-BAC9-0DC3012A52DB}"/>
    <cellStyle name="Normal 5 3 4 5 2 3" xfId="20440" xr:uid="{7D7052AF-5B0D-41CE-B5E8-D471B3B1EDFA}"/>
    <cellStyle name="Normal 5 3 4 5 2 4" xfId="12011" xr:uid="{9EDCEAEB-80F3-4401-B60B-F70CD573991C}"/>
    <cellStyle name="Normal 5 3 4 5 2 5" xfId="28869" xr:uid="{1F4DB636-F8AB-4D68-BC02-4E23ABB5A040}"/>
    <cellStyle name="Normal 5 3 4 5 3" xfId="5649" xr:uid="{00000000-0005-0000-0000-0000581A0000}"/>
    <cellStyle name="Normal 5 3 4 5 3 2" xfId="22513" xr:uid="{FB04C085-A17E-4FF0-AB0D-D568C5C1202A}"/>
    <cellStyle name="Normal 5 3 4 5 3 3" xfId="14084" xr:uid="{2F1281DF-E60E-4ADC-906B-E7AA8AD44934}"/>
    <cellStyle name="Normal 5 3 4 5 3 4" xfId="30941" xr:uid="{34D7C3A0-ED33-4B15-B832-3023C1F3F923}"/>
    <cellStyle name="Normal 5 3 4 5 4" xfId="18295" xr:uid="{AE3F97DF-7479-42AE-B5F9-51A6B5B89507}"/>
    <cellStyle name="Normal 5 3 4 5 5" xfId="9866" xr:uid="{8FFD92B7-8E01-43FA-8D91-86BF2EBC8310}"/>
    <cellStyle name="Normal 5 3 4 5 6" xfId="26724" xr:uid="{1ED34785-743A-4B37-8167-41526A028AC3}"/>
    <cellStyle name="Normal 5 3 4 6" xfId="1754" xr:uid="{00000000-0005-0000-0000-0000591A0000}"/>
    <cellStyle name="Normal 5 3 4 6 2" xfId="3984" xr:uid="{00000000-0005-0000-0000-00005A1A0000}"/>
    <cellStyle name="Normal 5 3 4 6 2 2" xfId="8207" xr:uid="{00000000-0005-0000-0000-00005B1A0000}"/>
    <cellStyle name="Normal 5 3 4 6 2 2 2" xfId="25071" xr:uid="{F94CE84F-F5CD-4B52-8514-BB3D134E3088}"/>
    <cellStyle name="Normal 5 3 4 6 2 2 3" xfId="16642" xr:uid="{741192D8-84E7-4B4A-9514-0C496137CA2F}"/>
    <cellStyle name="Normal 5 3 4 6 2 2 4" xfId="33499" xr:uid="{EBFB6E96-24E8-446C-B137-21C81CDD493C}"/>
    <cellStyle name="Normal 5 3 4 6 2 3" xfId="20853" xr:uid="{12F5BDF5-D32F-4EEB-8B1D-175D81C826A1}"/>
    <cellStyle name="Normal 5 3 4 6 2 4" xfId="12424" xr:uid="{15C52CB0-20EB-4FD0-B732-8E4A0719B83B}"/>
    <cellStyle name="Normal 5 3 4 6 2 5" xfId="29282" xr:uid="{591B4621-F59C-40DA-8891-C1C8630E02E8}"/>
    <cellStyle name="Normal 5 3 4 6 3" xfId="6062" xr:uid="{00000000-0005-0000-0000-00005C1A0000}"/>
    <cellStyle name="Normal 5 3 4 6 3 2" xfId="22926" xr:uid="{4F3F42BF-F424-493B-A3D0-49825ED6C861}"/>
    <cellStyle name="Normal 5 3 4 6 3 3" xfId="14497" xr:uid="{F95EFA29-0848-4781-8E23-F760149ECA4B}"/>
    <cellStyle name="Normal 5 3 4 6 3 4" xfId="31354" xr:uid="{A3C8B2CC-829F-48D2-88FC-76A7F31B2B7C}"/>
    <cellStyle name="Normal 5 3 4 6 4" xfId="18708" xr:uid="{62A5A305-DA40-46E2-8D0D-91EC0DA5BC69}"/>
    <cellStyle name="Normal 5 3 4 6 5" xfId="10279" xr:uid="{410B5FE1-7E62-4C7A-A3E3-44F3E1E083C2}"/>
    <cellStyle name="Normal 5 3 4 6 6" xfId="27137" xr:uid="{39FB7BA3-582B-4B72-8DB8-0F5E54367827}"/>
    <cellStyle name="Normal 5 3 4 7" xfId="2168" xr:uid="{00000000-0005-0000-0000-00005D1A0000}"/>
    <cellStyle name="Normal 5 3 4 7 2" xfId="4397" xr:uid="{00000000-0005-0000-0000-00005E1A0000}"/>
    <cellStyle name="Normal 5 3 4 7 2 2" xfId="8620" xr:uid="{00000000-0005-0000-0000-00005F1A0000}"/>
    <cellStyle name="Normal 5 3 4 7 2 2 2" xfId="25484" xr:uid="{C529EB58-1822-40EB-9749-7C2F7A107180}"/>
    <cellStyle name="Normal 5 3 4 7 2 2 3" xfId="17055" xr:uid="{E3B69D2F-C8DF-40C0-832E-218C9A4218B4}"/>
    <cellStyle name="Normal 5 3 4 7 2 2 4" xfId="33912" xr:uid="{9FE63295-374F-4EBD-991A-53E4197E0B02}"/>
    <cellStyle name="Normal 5 3 4 7 2 3" xfId="21266" xr:uid="{6F521168-4A0C-4657-8EA0-7D1701DB5F8C}"/>
    <cellStyle name="Normal 5 3 4 7 2 4" xfId="12837" xr:uid="{CDDEE45B-9589-4F41-9A31-3A02CDAC57B6}"/>
    <cellStyle name="Normal 5 3 4 7 2 5" xfId="29695" xr:uid="{EF3C0E64-5387-416E-AC42-BA346F88851C}"/>
    <cellStyle name="Normal 5 3 4 7 3" xfId="6475" xr:uid="{00000000-0005-0000-0000-0000601A0000}"/>
    <cellStyle name="Normal 5 3 4 7 3 2" xfId="23339" xr:uid="{371C28C9-655B-45F5-B481-68E9B5B93399}"/>
    <cellStyle name="Normal 5 3 4 7 3 3" xfId="14910" xr:uid="{82C722D0-FA23-4F18-9858-E9A836DADDB0}"/>
    <cellStyle name="Normal 5 3 4 7 3 4" xfId="31767" xr:uid="{66181005-B73C-49AE-8184-AFCC9B35F959}"/>
    <cellStyle name="Normal 5 3 4 7 4" xfId="19121" xr:uid="{0CAC5BFF-39CE-4376-98F0-CADE13EEA210}"/>
    <cellStyle name="Normal 5 3 4 7 5" xfId="10692" xr:uid="{92928F37-2990-45BD-8E82-8904F1B938D0}"/>
    <cellStyle name="Normal 5 3 4 7 6" xfId="27550" xr:uid="{2DB35378-5AE5-45C4-BCB6-CEDCAE604734}"/>
    <cellStyle name="Normal 5 3 4 8" xfId="2604" xr:uid="{00000000-0005-0000-0000-0000611A0000}"/>
    <cellStyle name="Normal 5 3 4 8 2" xfId="6888" xr:uid="{00000000-0005-0000-0000-0000621A0000}"/>
    <cellStyle name="Normal 5 3 4 8 2 2" xfId="23752" xr:uid="{5F9568DD-E883-4066-9402-7DBDF6AFF869}"/>
    <cellStyle name="Normal 5 3 4 8 2 3" xfId="15323" xr:uid="{B17CBE19-C70D-40CC-B693-DB20C6359729}"/>
    <cellStyle name="Normal 5 3 4 8 2 4" xfId="32180" xr:uid="{1B9A7075-57FA-42D8-BB03-45B0E2FE7ED5}"/>
    <cellStyle name="Normal 5 3 4 8 3" xfId="19534" xr:uid="{870EE3A6-270F-447F-98AB-FFA835F754A5}"/>
    <cellStyle name="Normal 5 3 4 8 4" xfId="11105" xr:uid="{F666C4E1-8A30-468D-A4EB-DAABFD2E6642}"/>
    <cellStyle name="Normal 5 3 4 8 5" xfId="27963" xr:uid="{ED9307C2-232B-4B70-B898-D9D4FC084AFD}"/>
    <cellStyle name="Normal 5 3 4 9" xfId="4823" xr:uid="{00000000-0005-0000-0000-0000631A0000}"/>
    <cellStyle name="Normal 5 3 4 9 2" xfId="21687" xr:uid="{A7E5A075-76CA-4463-B40C-B294AF155AC2}"/>
    <cellStyle name="Normal 5 3 4 9 3" xfId="13258" xr:uid="{D4649C13-A6E7-48DC-A20D-CFCE09E77942}"/>
    <cellStyle name="Normal 5 3 4 9 4" xfId="30115" xr:uid="{32DCD1ED-2302-46E5-B8D1-90DF6F48C3E7}"/>
    <cellStyle name="Normal 5 3 5" xfId="453" xr:uid="{00000000-0005-0000-0000-0000641A0000}"/>
    <cellStyle name="Normal 5 3 5 10" xfId="9044" xr:uid="{098A7BD2-7D08-4023-9981-48F81150B446}"/>
    <cellStyle name="Normal 5 3 5 11" xfId="25902" xr:uid="{564D7EAA-46F5-4DD8-9157-091279ACC5E6}"/>
    <cellStyle name="Normal 5 3 5 2" xfId="454" xr:uid="{00000000-0005-0000-0000-0000651A0000}"/>
    <cellStyle name="Normal 5 3 5 2 10" xfId="25903" xr:uid="{7C2FB6DB-CB5D-47AF-B508-503E6AF6235C}"/>
    <cellStyle name="Normal 5 3 5 2 2" xfId="929" xr:uid="{00000000-0005-0000-0000-0000661A0000}"/>
    <cellStyle name="Normal 5 3 5 2 2 2" xfId="3163" xr:uid="{00000000-0005-0000-0000-0000671A0000}"/>
    <cellStyle name="Normal 5 3 5 2 2 2 2" xfId="7386" xr:uid="{00000000-0005-0000-0000-0000681A0000}"/>
    <cellStyle name="Normal 5 3 5 2 2 2 2 2" xfId="24250" xr:uid="{1826D681-9830-4B02-A683-B6FF3BD961D0}"/>
    <cellStyle name="Normal 5 3 5 2 2 2 2 3" xfId="15821" xr:uid="{6C59A7B1-DB12-4F67-B514-29D05E3E5556}"/>
    <cellStyle name="Normal 5 3 5 2 2 2 2 4" xfId="32678" xr:uid="{1F68BDB9-1CE0-4B98-94CA-F1AA4D7869A7}"/>
    <cellStyle name="Normal 5 3 5 2 2 2 3" xfId="20032" xr:uid="{5A43B458-37F7-46AB-A300-2328AD78D912}"/>
    <cellStyle name="Normal 5 3 5 2 2 2 4" xfId="11603" xr:uid="{74B30F66-E18E-4D19-BD21-E4BD46133BDD}"/>
    <cellStyle name="Normal 5 3 5 2 2 2 5" xfId="28461" xr:uid="{A9B67F63-FCA4-45EE-91B3-402AD444326C}"/>
    <cellStyle name="Normal 5 3 5 2 2 3" xfId="5241" xr:uid="{00000000-0005-0000-0000-0000691A0000}"/>
    <cellStyle name="Normal 5 3 5 2 2 3 2" xfId="22105" xr:uid="{CC36CD83-4B0D-4DB7-B582-5791F141EF3D}"/>
    <cellStyle name="Normal 5 3 5 2 2 3 3" xfId="13676" xr:uid="{A825347E-93FF-42F6-8939-E478A4890002}"/>
    <cellStyle name="Normal 5 3 5 2 2 3 4" xfId="30533" xr:uid="{2FEA8322-7C3E-4BAE-B379-EC7B351B67DD}"/>
    <cellStyle name="Normal 5 3 5 2 2 4" xfId="17887" xr:uid="{6D0C822F-486A-4CCD-9494-F09F07464394}"/>
    <cellStyle name="Normal 5 3 5 2 2 5" xfId="9458" xr:uid="{4E3E5210-77C3-4B1E-A457-7BB6CB4B4DB5}"/>
    <cellStyle name="Normal 5 3 5 2 2 6" xfId="26316" xr:uid="{508BAE06-33CB-4141-8F10-B361EF9981F6}"/>
    <cellStyle name="Normal 5 3 5 2 3" xfId="1346" xr:uid="{00000000-0005-0000-0000-00006A1A0000}"/>
    <cellStyle name="Normal 5 3 5 2 3 2" xfId="3576" xr:uid="{00000000-0005-0000-0000-00006B1A0000}"/>
    <cellStyle name="Normal 5 3 5 2 3 2 2" xfId="7799" xr:uid="{00000000-0005-0000-0000-00006C1A0000}"/>
    <cellStyle name="Normal 5 3 5 2 3 2 2 2" xfId="24663" xr:uid="{2E24C833-3ECB-40FB-82CE-CF644A27E8F9}"/>
    <cellStyle name="Normal 5 3 5 2 3 2 2 3" xfId="16234" xr:uid="{73784AD8-7524-46AF-9838-3D34F65D534A}"/>
    <cellStyle name="Normal 5 3 5 2 3 2 2 4" xfId="33091" xr:uid="{B9B44B8E-381C-43E8-BB1A-02CCF3810579}"/>
    <cellStyle name="Normal 5 3 5 2 3 2 3" xfId="20445" xr:uid="{62372351-8B32-4B2D-9194-2204C03E1DE2}"/>
    <cellStyle name="Normal 5 3 5 2 3 2 4" xfId="12016" xr:uid="{26199C1F-234A-47B2-9346-5DC6E616F551}"/>
    <cellStyle name="Normal 5 3 5 2 3 2 5" xfId="28874" xr:uid="{A6DBBE96-831F-4FF1-B2C8-36EF604AD18B}"/>
    <cellStyle name="Normal 5 3 5 2 3 3" xfId="5654" xr:uid="{00000000-0005-0000-0000-00006D1A0000}"/>
    <cellStyle name="Normal 5 3 5 2 3 3 2" xfId="22518" xr:uid="{7422CEEA-B53E-4033-924D-41B518804AA6}"/>
    <cellStyle name="Normal 5 3 5 2 3 3 3" xfId="14089" xr:uid="{9D519A99-D9A2-4E35-BD18-D48F9E8F6E3B}"/>
    <cellStyle name="Normal 5 3 5 2 3 3 4" xfId="30946" xr:uid="{AFBCCAAE-CF13-4DAB-B99E-14790D730A3B}"/>
    <cellStyle name="Normal 5 3 5 2 3 4" xfId="18300" xr:uid="{7F7E7D6C-0F1F-4D71-8E7F-1EBABEB5E06A}"/>
    <cellStyle name="Normal 5 3 5 2 3 5" xfId="9871" xr:uid="{1ABAFF11-EC5F-45BE-B95B-E2C7AED2ED68}"/>
    <cellStyle name="Normal 5 3 5 2 3 6" xfId="26729" xr:uid="{E6060331-231F-4104-953F-87ACD98242C6}"/>
    <cellStyle name="Normal 5 3 5 2 4" xfId="1759" xr:uid="{00000000-0005-0000-0000-00006E1A0000}"/>
    <cellStyle name="Normal 5 3 5 2 4 2" xfId="3989" xr:uid="{00000000-0005-0000-0000-00006F1A0000}"/>
    <cellStyle name="Normal 5 3 5 2 4 2 2" xfId="8212" xr:uid="{00000000-0005-0000-0000-0000701A0000}"/>
    <cellStyle name="Normal 5 3 5 2 4 2 2 2" xfId="25076" xr:uid="{88E4A018-3819-424A-96AA-663C799FD2D8}"/>
    <cellStyle name="Normal 5 3 5 2 4 2 2 3" xfId="16647" xr:uid="{430808EB-EAD5-4F75-B08C-64F830E59672}"/>
    <cellStyle name="Normal 5 3 5 2 4 2 2 4" xfId="33504" xr:uid="{DC72F56E-8E7E-4D4C-8FFB-E57EB7EFED89}"/>
    <cellStyle name="Normal 5 3 5 2 4 2 3" xfId="20858" xr:uid="{C98952B3-F212-41B9-B48B-4045050FBF08}"/>
    <cellStyle name="Normal 5 3 5 2 4 2 4" xfId="12429" xr:uid="{A5FAECEB-3D7D-465E-9F61-9A090E8E39F9}"/>
    <cellStyle name="Normal 5 3 5 2 4 2 5" xfId="29287" xr:uid="{EE0B8161-AFFB-4B1C-8DE0-44B0311E7740}"/>
    <cellStyle name="Normal 5 3 5 2 4 3" xfId="6067" xr:uid="{00000000-0005-0000-0000-0000711A0000}"/>
    <cellStyle name="Normal 5 3 5 2 4 3 2" xfId="22931" xr:uid="{2E9566D3-C911-46EE-92B4-ACCEA2B9494B}"/>
    <cellStyle name="Normal 5 3 5 2 4 3 3" xfId="14502" xr:uid="{BAB8C5F8-1101-42D8-BA0D-99F18B0CF953}"/>
    <cellStyle name="Normal 5 3 5 2 4 3 4" xfId="31359" xr:uid="{42E78907-5AAB-4F0D-9826-7CCCA196FC36}"/>
    <cellStyle name="Normal 5 3 5 2 4 4" xfId="18713" xr:uid="{33BD1301-A171-49A7-B1CD-CF420B800B0C}"/>
    <cellStyle name="Normal 5 3 5 2 4 5" xfId="10284" xr:uid="{AF20D6FC-FB60-4159-975F-CA644EFE14B1}"/>
    <cellStyle name="Normal 5 3 5 2 4 6" xfId="27142" xr:uid="{9DF5FF67-718F-4886-9B3E-13BE52E34857}"/>
    <cellStyle name="Normal 5 3 5 2 5" xfId="2173" xr:uid="{00000000-0005-0000-0000-0000721A0000}"/>
    <cellStyle name="Normal 5 3 5 2 5 2" xfId="4402" xr:uid="{00000000-0005-0000-0000-0000731A0000}"/>
    <cellStyle name="Normal 5 3 5 2 5 2 2" xfId="8625" xr:uid="{00000000-0005-0000-0000-0000741A0000}"/>
    <cellStyle name="Normal 5 3 5 2 5 2 2 2" xfId="25489" xr:uid="{CBFC5BB6-1B47-4B30-A7EE-945F4841D9E1}"/>
    <cellStyle name="Normal 5 3 5 2 5 2 2 3" xfId="17060" xr:uid="{950CF817-89EA-4716-BB08-0A5DE8121951}"/>
    <cellStyle name="Normal 5 3 5 2 5 2 2 4" xfId="33917" xr:uid="{AAFE97E8-5CC9-40C9-BEEB-0C63799A6707}"/>
    <cellStyle name="Normal 5 3 5 2 5 2 3" xfId="21271" xr:uid="{AFEC4F5F-39AF-4BB9-9C3C-70163A8BB3D1}"/>
    <cellStyle name="Normal 5 3 5 2 5 2 4" xfId="12842" xr:uid="{DB87732A-191A-414E-A721-A061A45F04BB}"/>
    <cellStyle name="Normal 5 3 5 2 5 2 5" xfId="29700" xr:uid="{63A05FDB-7C05-406F-B2A5-904280877BD5}"/>
    <cellStyle name="Normal 5 3 5 2 5 3" xfId="6480" xr:uid="{00000000-0005-0000-0000-0000751A0000}"/>
    <cellStyle name="Normal 5 3 5 2 5 3 2" xfId="23344" xr:uid="{1CB9C6D6-9103-47EE-9C42-CC1537A1858E}"/>
    <cellStyle name="Normal 5 3 5 2 5 3 3" xfId="14915" xr:uid="{CC0F24FD-D557-4603-B088-8DE919F9C36E}"/>
    <cellStyle name="Normal 5 3 5 2 5 3 4" xfId="31772" xr:uid="{2C2416C1-87BA-4FA0-8883-64B6E7B49CB7}"/>
    <cellStyle name="Normal 5 3 5 2 5 4" xfId="19126" xr:uid="{03E26548-B6C4-4CA8-A5D0-76C1C3D953F5}"/>
    <cellStyle name="Normal 5 3 5 2 5 5" xfId="10697" xr:uid="{62DE91BC-F415-4BC4-A0C5-CFD870EDD9A9}"/>
    <cellStyle name="Normal 5 3 5 2 5 6" xfId="27555" xr:uid="{065B49C2-E845-4052-B79E-E23565A1854A}"/>
    <cellStyle name="Normal 5 3 5 2 6" xfId="2609" xr:uid="{00000000-0005-0000-0000-0000761A0000}"/>
    <cellStyle name="Normal 5 3 5 2 6 2" xfId="6893" xr:uid="{00000000-0005-0000-0000-0000771A0000}"/>
    <cellStyle name="Normal 5 3 5 2 6 2 2" xfId="23757" xr:uid="{8600EFC6-CB83-4CA9-8656-A7BEDF0396E4}"/>
    <cellStyle name="Normal 5 3 5 2 6 2 3" xfId="15328" xr:uid="{6C80E535-3F81-424E-AE19-F7DF04402CF8}"/>
    <cellStyle name="Normal 5 3 5 2 6 2 4" xfId="32185" xr:uid="{6A9101C8-ECCB-4425-97CE-E916C69315CA}"/>
    <cellStyle name="Normal 5 3 5 2 6 3" xfId="19539" xr:uid="{E5110593-1676-4B07-B911-5B606C84CC8B}"/>
    <cellStyle name="Normal 5 3 5 2 6 4" xfId="11110" xr:uid="{B04CB2EF-1DE2-4F43-A111-4C06FACB2B2B}"/>
    <cellStyle name="Normal 5 3 5 2 6 5" xfId="27968" xr:uid="{61B740D8-93C6-4513-B8EC-387142B02757}"/>
    <cellStyle name="Normal 5 3 5 2 7" xfId="4828" xr:uid="{00000000-0005-0000-0000-0000781A0000}"/>
    <cellStyle name="Normal 5 3 5 2 7 2" xfId="21692" xr:uid="{6FE92A28-B947-4236-BDCA-D1BE1E507EFC}"/>
    <cellStyle name="Normal 5 3 5 2 7 3" xfId="13263" xr:uid="{D4C922E6-DC08-4EC5-9D04-219F51275C34}"/>
    <cellStyle name="Normal 5 3 5 2 7 4" xfId="30120" xr:uid="{98CFBD7D-B0C4-46F6-AF2E-787DE5E3BCDB}"/>
    <cellStyle name="Normal 5 3 5 2 8" xfId="17474" xr:uid="{5A43E3A1-BEC8-4015-AC8E-948AFFF7D41D}"/>
    <cellStyle name="Normal 5 3 5 2 9" xfId="9045" xr:uid="{5126870F-0FC1-486B-AB7C-030A8B2D4922}"/>
    <cellStyle name="Normal 5 3 5 3" xfId="928" xr:uid="{00000000-0005-0000-0000-0000791A0000}"/>
    <cellStyle name="Normal 5 3 5 3 2" xfId="3162" xr:uid="{00000000-0005-0000-0000-00007A1A0000}"/>
    <cellStyle name="Normal 5 3 5 3 2 2" xfId="7385" xr:uid="{00000000-0005-0000-0000-00007B1A0000}"/>
    <cellStyle name="Normal 5 3 5 3 2 2 2" xfId="24249" xr:uid="{EC5913F4-ABAB-4F8B-8796-C937FCB6F625}"/>
    <cellStyle name="Normal 5 3 5 3 2 2 3" xfId="15820" xr:uid="{B303BCE2-6689-488D-BA57-EDF70E365FE4}"/>
    <cellStyle name="Normal 5 3 5 3 2 2 4" xfId="32677" xr:uid="{710ED4F4-1BB2-4D4F-96EB-C6006F475EFB}"/>
    <cellStyle name="Normal 5 3 5 3 2 3" xfId="20031" xr:uid="{256852C1-5021-410E-8856-5E9F29E8DACD}"/>
    <cellStyle name="Normal 5 3 5 3 2 4" xfId="11602" xr:uid="{895C3659-8190-4314-8077-5BB71E97C8FC}"/>
    <cellStyle name="Normal 5 3 5 3 2 5" xfId="28460" xr:uid="{FBB016CD-8902-452C-9775-F531D4F674F4}"/>
    <cellStyle name="Normal 5 3 5 3 3" xfId="5240" xr:uid="{00000000-0005-0000-0000-00007C1A0000}"/>
    <cellStyle name="Normal 5 3 5 3 3 2" xfId="22104" xr:uid="{04F9897F-15C7-4E87-93D7-37FAC47854A8}"/>
    <cellStyle name="Normal 5 3 5 3 3 3" xfId="13675" xr:uid="{A37D1080-0CA2-4702-B14F-CAE9267977C1}"/>
    <cellStyle name="Normal 5 3 5 3 3 4" xfId="30532" xr:uid="{D372EEF3-3AC4-4C8F-AFE7-2DFCBFD4B041}"/>
    <cellStyle name="Normal 5 3 5 3 4" xfId="17886" xr:uid="{CFD414E3-D740-467B-A082-DAA0B2D89163}"/>
    <cellStyle name="Normal 5 3 5 3 5" xfId="9457" xr:uid="{5009B6AB-E0A1-49D9-8161-5CE009DAAF6B}"/>
    <cellStyle name="Normal 5 3 5 3 6" xfId="26315" xr:uid="{306ACCE3-6B20-4223-91A2-187435A0BEDD}"/>
    <cellStyle name="Normal 5 3 5 4" xfId="1345" xr:uid="{00000000-0005-0000-0000-00007D1A0000}"/>
    <cellStyle name="Normal 5 3 5 4 2" xfId="3575" xr:uid="{00000000-0005-0000-0000-00007E1A0000}"/>
    <cellStyle name="Normal 5 3 5 4 2 2" xfId="7798" xr:uid="{00000000-0005-0000-0000-00007F1A0000}"/>
    <cellStyle name="Normal 5 3 5 4 2 2 2" xfId="24662" xr:uid="{49A635CC-6007-499F-9FD7-787565981720}"/>
    <cellStyle name="Normal 5 3 5 4 2 2 3" xfId="16233" xr:uid="{A77F2941-EFA7-4BCF-865B-457675645CDB}"/>
    <cellStyle name="Normal 5 3 5 4 2 2 4" xfId="33090" xr:uid="{7EFAB95F-54B4-4EF0-96DC-952DF4AA02EB}"/>
    <cellStyle name="Normal 5 3 5 4 2 3" xfId="20444" xr:uid="{893D2B1D-A54F-41D5-B51A-DE8F07019FFE}"/>
    <cellStyle name="Normal 5 3 5 4 2 4" xfId="12015" xr:uid="{3540C959-8901-4F50-A1D1-430E8D62A2AD}"/>
    <cellStyle name="Normal 5 3 5 4 2 5" xfId="28873" xr:uid="{944CA7C8-778B-434D-A1D3-0EB38D35E134}"/>
    <cellStyle name="Normal 5 3 5 4 3" xfId="5653" xr:uid="{00000000-0005-0000-0000-0000801A0000}"/>
    <cellStyle name="Normal 5 3 5 4 3 2" xfId="22517" xr:uid="{B6849AC3-E084-4F06-A073-F83AFF387C7B}"/>
    <cellStyle name="Normal 5 3 5 4 3 3" xfId="14088" xr:uid="{F632D3A6-9675-48A7-9D01-D74280485827}"/>
    <cellStyle name="Normal 5 3 5 4 3 4" xfId="30945" xr:uid="{DD7F1404-9A67-4E76-8D6D-E7EACA4DAEF8}"/>
    <cellStyle name="Normal 5 3 5 4 4" xfId="18299" xr:uid="{9AC55ACA-D9E9-410C-893B-4FDFA7F2CDF5}"/>
    <cellStyle name="Normal 5 3 5 4 5" xfId="9870" xr:uid="{9BB63CE6-48E3-4A06-AE77-C4FBF5F39381}"/>
    <cellStyle name="Normal 5 3 5 4 6" xfId="26728" xr:uid="{7EE2FDB0-8C5E-4DC5-BF4D-DFEB181A1706}"/>
    <cellStyle name="Normal 5 3 5 5" xfId="1758" xr:uid="{00000000-0005-0000-0000-0000811A0000}"/>
    <cellStyle name="Normal 5 3 5 5 2" xfId="3988" xr:uid="{00000000-0005-0000-0000-0000821A0000}"/>
    <cellStyle name="Normal 5 3 5 5 2 2" xfId="8211" xr:uid="{00000000-0005-0000-0000-0000831A0000}"/>
    <cellStyle name="Normal 5 3 5 5 2 2 2" xfId="25075" xr:uid="{424CD952-73C7-43ED-9DD7-9F05759C0C4C}"/>
    <cellStyle name="Normal 5 3 5 5 2 2 3" xfId="16646" xr:uid="{575D621F-C021-428F-AF8E-F5E918C7D387}"/>
    <cellStyle name="Normal 5 3 5 5 2 2 4" xfId="33503" xr:uid="{BA4EAA61-544A-4FFB-ACB9-58E5111C686B}"/>
    <cellStyle name="Normal 5 3 5 5 2 3" xfId="20857" xr:uid="{AF043476-D152-4F77-964D-4B1B3D9345F0}"/>
    <cellStyle name="Normal 5 3 5 5 2 4" xfId="12428" xr:uid="{4B579809-DFBC-419D-A768-ABCA765DFA30}"/>
    <cellStyle name="Normal 5 3 5 5 2 5" xfId="29286" xr:uid="{0C60F723-FEC4-4F22-B46E-4AEA67B9EB52}"/>
    <cellStyle name="Normal 5 3 5 5 3" xfId="6066" xr:uid="{00000000-0005-0000-0000-0000841A0000}"/>
    <cellStyle name="Normal 5 3 5 5 3 2" xfId="22930" xr:uid="{45485522-F8EA-4ED6-AF5A-7774839B03FE}"/>
    <cellStyle name="Normal 5 3 5 5 3 3" xfId="14501" xr:uid="{092D9EBA-ACE1-437A-A6CC-5C2965F24445}"/>
    <cellStyle name="Normal 5 3 5 5 3 4" xfId="31358" xr:uid="{CEE17728-9DFE-4246-9C09-34AFFE7FC5F5}"/>
    <cellStyle name="Normal 5 3 5 5 4" xfId="18712" xr:uid="{1FE93E5D-4881-4765-89E9-14E3A59B726C}"/>
    <cellStyle name="Normal 5 3 5 5 5" xfId="10283" xr:uid="{8049AC6A-BFDD-4100-9A57-AECDC86502A4}"/>
    <cellStyle name="Normal 5 3 5 5 6" xfId="27141" xr:uid="{5A2D2B9D-65D4-4793-924F-3C6BB45834D1}"/>
    <cellStyle name="Normal 5 3 5 6" xfId="2172" xr:uid="{00000000-0005-0000-0000-0000851A0000}"/>
    <cellStyle name="Normal 5 3 5 6 2" xfId="4401" xr:uid="{00000000-0005-0000-0000-0000861A0000}"/>
    <cellStyle name="Normal 5 3 5 6 2 2" xfId="8624" xr:uid="{00000000-0005-0000-0000-0000871A0000}"/>
    <cellStyle name="Normal 5 3 5 6 2 2 2" xfId="25488" xr:uid="{63AC250C-F2B0-4A28-BA05-E74C6C649A24}"/>
    <cellStyle name="Normal 5 3 5 6 2 2 3" xfId="17059" xr:uid="{55096C51-C967-41DF-A202-8F77FD0CDE73}"/>
    <cellStyle name="Normal 5 3 5 6 2 2 4" xfId="33916" xr:uid="{DE3F945C-C030-4091-8117-5F3BFEE369ED}"/>
    <cellStyle name="Normal 5 3 5 6 2 3" xfId="21270" xr:uid="{2E90F117-ECA2-4303-A830-87A16CE9405B}"/>
    <cellStyle name="Normal 5 3 5 6 2 4" xfId="12841" xr:uid="{6B97A738-9639-43E9-A395-7072287813E3}"/>
    <cellStyle name="Normal 5 3 5 6 2 5" xfId="29699" xr:uid="{D59C94BC-7C0B-496A-B207-B844CD94BDE6}"/>
    <cellStyle name="Normal 5 3 5 6 3" xfId="6479" xr:uid="{00000000-0005-0000-0000-0000881A0000}"/>
    <cellStyle name="Normal 5 3 5 6 3 2" xfId="23343" xr:uid="{8AEEC681-90DA-4181-B880-E67B8B80C375}"/>
    <cellStyle name="Normal 5 3 5 6 3 3" xfId="14914" xr:uid="{F3F6693B-9E76-4D19-8965-0100FDA2AD32}"/>
    <cellStyle name="Normal 5 3 5 6 3 4" xfId="31771" xr:uid="{FAF74171-CB40-4315-8611-77213629C8D4}"/>
    <cellStyle name="Normal 5 3 5 6 4" xfId="19125" xr:uid="{0F351C85-ACC0-4A6F-867E-51EFB977EF9D}"/>
    <cellStyle name="Normal 5 3 5 6 5" xfId="10696" xr:uid="{3F73DC65-E406-4D66-B66F-1FB766465563}"/>
    <cellStyle name="Normal 5 3 5 6 6" xfId="27554" xr:uid="{58458BC7-3B3A-4040-999E-CE5B1E71FCBF}"/>
    <cellStyle name="Normal 5 3 5 7" xfId="2608" xr:uid="{00000000-0005-0000-0000-0000891A0000}"/>
    <cellStyle name="Normal 5 3 5 7 2" xfId="6892" xr:uid="{00000000-0005-0000-0000-00008A1A0000}"/>
    <cellStyle name="Normal 5 3 5 7 2 2" xfId="23756" xr:uid="{572B7C53-2647-4256-A273-A91C312ED656}"/>
    <cellStyle name="Normal 5 3 5 7 2 3" xfId="15327" xr:uid="{2457339B-4648-4E45-8574-9AA849CA43AC}"/>
    <cellStyle name="Normal 5 3 5 7 2 4" xfId="32184" xr:uid="{9F352AA1-E557-4EDF-B700-D84CEAF3A807}"/>
    <cellStyle name="Normal 5 3 5 7 3" xfId="19538" xr:uid="{E5EA75B2-9B47-42AB-9D67-6D502C316F46}"/>
    <cellStyle name="Normal 5 3 5 7 4" xfId="11109" xr:uid="{E50C024C-65FF-45C7-95AE-037DD73F7339}"/>
    <cellStyle name="Normal 5 3 5 7 5" xfId="27967" xr:uid="{7DF545D6-E938-4506-A490-65EBE68BC1A8}"/>
    <cellStyle name="Normal 5 3 5 8" xfId="4827" xr:uid="{00000000-0005-0000-0000-00008B1A0000}"/>
    <cellStyle name="Normal 5 3 5 8 2" xfId="21691" xr:uid="{B1901259-A41F-47D1-830A-FD9FD5D6CD2D}"/>
    <cellStyle name="Normal 5 3 5 8 3" xfId="13262" xr:uid="{631CB1AC-3B23-4A51-A655-72AEDC68FE9D}"/>
    <cellStyle name="Normal 5 3 5 8 4" xfId="30119" xr:uid="{9FCB8B33-B3B5-4119-BE22-DA6D35FEB91F}"/>
    <cellStyle name="Normal 5 3 5 9" xfId="17473" xr:uid="{EDCA3059-014C-4A7E-B0EC-D07FB22B05BB}"/>
    <cellStyle name="Normal 5 3 6" xfId="455" xr:uid="{00000000-0005-0000-0000-00008C1A0000}"/>
    <cellStyle name="Normal 5 3 6 10" xfId="25904" xr:uid="{D1FAD567-E05F-43DF-AFAD-72BCA7B56A4E}"/>
    <cellStyle name="Normal 5 3 6 2" xfId="930" xr:uid="{00000000-0005-0000-0000-00008D1A0000}"/>
    <cellStyle name="Normal 5 3 6 2 2" xfId="3164" xr:uid="{00000000-0005-0000-0000-00008E1A0000}"/>
    <cellStyle name="Normal 5 3 6 2 2 2" xfId="7387" xr:uid="{00000000-0005-0000-0000-00008F1A0000}"/>
    <cellStyle name="Normal 5 3 6 2 2 2 2" xfId="24251" xr:uid="{8C934FE1-884C-475A-A9A7-9FADA8D62265}"/>
    <cellStyle name="Normal 5 3 6 2 2 2 3" xfId="15822" xr:uid="{2F81EADA-30B1-4555-9E1E-F3329BC2A091}"/>
    <cellStyle name="Normal 5 3 6 2 2 2 4" xfId="32679" xr:uid="{4D33A5DE-1E78-4893-9BC7-09F729D1A01B}"/>
    <cellStyle name="Normal 5 3 6 2 2 3" xfId="20033" xr:uid="{F93450AB-4523-41D9-A104-BCD510BA2E7D}"/>
    <cellStyle name="Normal 5 3 6 2 2 4" xfId="11604" xr:uid="{B932C50D-811A-4D5F-8772-A6F7DE7317B7}"/>
    <cellStyle name="Normal 5 3 6 2 2 5" xfId="28462" xr:uid="{6DA76105-97E2-4DE0-B45F-0C1E2B66295D}"/>
    <cellStyle name="Normal 5 3 6 2 3" xfId="5242" xr:uid="{00000000-0005-0000-0000-0000901A0000}"/>
    <cellStyle name="Normal 5 3 6 2 3 2" xfId="22106" xr:uid="{220B5EE9-6667-412B-BA74-189D819BD4ED}"/>
    <cellStyle name="Normal 5 3 6 2 3 3" xfId="13677" xr:uid="{60AE86C0-0F15-4EE1-A30C-BE4176B0F8FA}"/>
    <cellStyle name="Normal 5 3 6 2 3 4" xfId="30534" xr:uid="{3E5DEFFB-9D32-437B-978F-D804B0E01870}"/>
    <cellStyle name="Normal 5 3 6 2 4" xfId="17888" xr:uid="{EA446DCA-CE4C-4B48-93E6-C452BA4056EA}"/>
    <cellStyle name="Normal 5 3 6 2 5" xfId="9459" xr:uid="{0FF663CD-6BA9-4A11-9220-0D3FF9760BDA}"/>
    <cellStyle name="Normal 5 3 6 2 6" xfId="26317" xr:uid="{866FDB91-D9F2-4501-99E9-B0EFFE524335}"/>
    <cellStyle name="Normal 5 3 6 3" xfId="1347" xr:uid="{00000000-0005-0000-0000-0000911A0000}"/>
    <cellStyle name="Normal 5 3 6 3 2" xfId="3577" xr:uid="{00000000-0005-0000-0000-0000921A0000}"/>
    <cellStyle name="Normal 5 3 6 3 2 2" xfId="7800" xr:uid="{00000000-0005-0000-0000-0000931A0000}"/>
    <cellStyle name="Normal 5 3 6 3 2 2 2" xfId="24664" xr:uid="{5A09E1AA-6AE0-4EF3-B657-3CDA7446D7A5}"/>
    <cellStyle name="Normal 5 3 6 3 2 2 3" xfId="16235" xr:uid="{564733EC-81EA-453A-B896-4DA5F1745F50}"/>
    <cellStyle name="Normal 5 3 6 3 2 2 4" xfId="33092" xr:uid="{9BBDD15A-6D47-42C1-92B4-61841A4C649F}"/>
    <cellStyle name="Normal 5 3 6 3 2 3" xfId="20446" xr:uid="{8C42E0D6-5DB6-47FD-AE20-34BD4E872CF0}"/>
    <cellStyle name="Normal 5 3 6 3 2 4" xfId="12017" xr:uid="{11421EF1-9B6C-40C6-962E-774E8CEFEB9B}"/>
    <cellStyle name="Normal 5 3 6 3 2 5" xfId="28875" xr:uid="{156531FB-A1EA-4357-AF3C-C08FD745F1D3}"/>
    <cellStyle name="Normal 5 3 6 3 3" xfId="5655" xr:uid="{00000000-0005-0000-0000-0000941A0000}"/>
    <cellStyle name="Normal 5 3 6 3 3 2" xfId="22519" xr:uid="{B135E990-1554-4465-B260-C603F44E85AE}"/>
    <cellStyle name="Normal 5 3 6 3 3 3" xfId="14090" xr:uid="{730B9267-9A09-4F0C-936B-690596CA783C}"/>
    <cellStyle name="Normal 5 3 6 3 3 4" xfId="30947" xr:uid="{5FD57861-0A14-4CFC-86CC-E9BAD1EDEE38}"/>
    <cellStyle name="Normal 5 3 6 3 4" xfId="18301" xr:uid="{B81D2AC7-2DFF-4454-8210-9B3570CAAED7}"/>
    <cellStyle name="Normal 5 3 6 3 5" xfId="9872" xr:uid="{75871C67-CBE3-4DDF-8F21-68CC9FB39283}"/>
    <cellStyle name="Normal 5 3 6 3 6" xfId="26730" xr:uid="{8E376ECD-8BE0-4EEE-9E2F-7D7951B0C73D}"/>
    <cellStyle name="Normal 5 3 6 4" xfId="1760" xr:uid="{00000000-0005-0000-0000-0000951A0000}"/>
    <cellStyle name="Normal 5 3 6 4 2" xfId="3990" xr:uid="{00000000-0005-0000-0000-0000961A0000}"/>
    <cellStyle name="Normal 5 3 6 4 2 2" xfId="8213" xr:uid="{00000000-0005-0000-0000-0000971A0000}"/>
    <cellStyle name="Normal 5 3 6 4 2 2 2" xfId="25077" xr:uid="{94DACB28-E125-4309-8977-D9E158AF5E71}"/>
    <cellStyle name="Normal 5 3 6 4 2 2 3" xfId="16648" xr:uid="{EB5BBD29-1A1C-4269-9E60-1B03FC69FCA0}"/>
    <cellStyle name="Normal 5 3 6 4 2 2 4" xfId="33505" xr:uid="{BBFFB2B7-B921-44D4-AB50-7D9F38F30C5B}"/>
    <cellStyle name="Normal 5 3 6 4 2 3" xfId="20859" xr:uid="{83AA8EC4-407E-4E6E-B6EC-B939FA8FCEC8}"/>
    <cellStyle name="Normal 5 3 6 4 2 4" xfId="12430" xr:uid="{BBC364FD-2F37-4AD5-B94C-2DF5D4D9B501}"/>
    <cellStyle name="Normal 5 3 6 4 2 5" xfId="29288" xr:uid="{A0A62AF1-8FBD-4074-995F-0366BAEFC4C6}"/>
    <cellStyle name="Normal 5 3 6 4 3" xfId="6068" xr:uid="{00000000-0005-0000-0000-0000981A0000}"/>
    <cellStyle name="Normal 5 3 6 4 3 2" xfId="22932" xr:uid="{98E4B78A-5BA1-49EA-8420-A4166F9D3D9D}"/>
    <cellStyle name="Normal 5 3 6 4 3 3" xfId="14503" xr:uid="{8D0B5F16-F190-40A2-A066-90DDA514AF3B}"/>
    <cellStyle name="Normal 5 3 6 4 3 4" xfId="31360" xr:uid="{91CCE5D4-C866-4F88-8C4C-63C9431092A5}"/>
    <cellStyle name="Normal 5 3 6 4 4" xfId="18714" xr:uid="{1D617AB2-6FE5-4FE4-B9B0-8E4813F0B541}"/>
    <cellStyle name="Normal 5 3 6 4 5" xfId="10285" xr:uid="{19DBE868-062F-41D5-B299-858641A4E427}"/>
    <cellStyle name="Normal 5 3 6 4 6" xfId="27143" xr:uid="{F7A08603-F78C-47C5-8F79-0B2277FD1580}"/>
    <cellStyle name="Normal 5 3 6 5" xfId="2174" xr:uid="{00000000-0005-0000-0000-0000991A0000}"/>
    <cellStyle name="Normal 5 3 6 5 2" xfId="4403" xr:uid="{00000000-0005-0000-0000-00009A1A0000}"/>
    <cellStyle name="Normal 5 3 6 5 2 2" xfId="8626" xr:uid="{00000000-0005-0000-0000-00009B1A0000}"/>
    <cellStyle name="Normal 5 3 6 5 2 2 2" xfId="25490" xr:uid="{F66AD436-F0FC-4EBB-946D-EF3C41801F8F}"/>
    <cellStyle name="Normal 5 3 6 5 2 2 3" xfId="17061" xr:uid="{2F2D1B72-ED90-4FB1-BA37-124F45610B6E}"/>
    <cellStyle name="Normal 5 3 6 5 2 2 4" xfId="33918" xr:uid="{FA3A050E-11DE-43CC-B23C-F3A8130310E6}"/>
    <cellStyle name="Normal 5 3 6 5 2 3" xfId="21272" xr:uid="{1C3FC51A-2474-420C-9C93-03D04651B8AD}"/>
    <cellStyle name="Normal 5 3 6 5 2 4" xfId="12843" xr:uid="{C9C23835-C33B-4BF5-AD14-9B472E504EDB}"/>
    <cellStyle name="Normal 5 3 6 5 2 5" xfId="29701" xr:uid="{5C21E200-80DC-4E0D-AF36-FBB4337E73B1}"/>
    <cellStyle name="Normal 5 3 6 5 3" xfId="6481" xr:uid="{00000000-0005-0000-0000-00009C1A0000}"/>
    <cellStyle name="Normal 5 3 6 5 3 2" xfId="23345" xr:uid="{00D3D1D6-D005-4CEB-95D9-8046D43347C6}"/>
    <cellStyle name="Normal 5 3 6 5 3 3" xfId="14916" xr:uid="{264DE43D-D982-4104-AF2A-6783A2DE564E}"/>
    <cellStyle name="Normal 5 3 6 5 3 4" xfId="31773" xr:uid="{61B2D8DC-AD3A-4EFF-A6D1-C597321FC416}"/>
    <cellStyle name="Normal 5 3 6 5 4" xfId="19127" xr:uid="{B0DD3A65-8C65-40BC-BA3E-4C619ADFE774}"/>
    <cellStyle name="Normal 5 3 6 5 5" xfId="10698" xr:uid="{29B91182-49B6-428D-8376-C9201353AAB4}"/>
    <cellStyle name="Normal 5 3 6 5 6" xfId="27556" xr:uid="{2FC8922F-97B3-46AF-8BBB-478F6534E1EE}"/>
    <cellStyle name="Normal 5 3 6 6" xfId="2610" xr:uid="{00000000-0005-0000-0000-00009D1A0000}"/>
    <cellStyle name="Normal 5 3 6 6 2" xfId="6894" xr:uid="{00000000-0005-0000-0000-00009E1A0000}"/>
    <cellStyle name="Normal 5 3 6 6 2 2" xfId="23758" xr:uid="{2BEED20E-A1F6-47F9-B2F2-42EAB456FFC0}"/>
    <cellStyle name="Normal 5 3 6 6 2 3" xfId="15329" xr:uid="{ADA52386-E1B7-4108-994A-64C44D78E852}"/>
    <cellStyle name="Normal 5 3 6 6 2 4" xfId="32186" xr:uid="{DE063887-127F-481E-B9DF-71417D803896}"/>
    <cellStyle name="Normal 5 3 6 6 3" xfId="19540" xr:uid="{C15D0B6F-9F45-46AC-899F-CCB162E1CA54}"/>
    <cellStyle name="Normal 5 3 6 6 4" xfId="11111" xr:uid="{88648D82-FCE1-4CE1-A70B-6A1D95305379}"/>
    <cellStyle name="Normal 5 3 6 6 5" xfId="27969" xr:uid="{386B396E-7697-406E-9018-981E0B9F34DD}"/>
    <cellStyle name="Normal 5 3 6 7" xfId="4829" xr:uid="{00000000-0005-0000-0000-00009F1A0000}"/>
    <cellStyle name="Normal 5 3 6 7 2" xfId="21693" xr:uid="{0C20EC8B-88F5-41CA-83F6-4A49DA5A08F1}"/>
    <cellStyle name="Normal 5 3 6 7 3" xfId="13264" xr:uid="{02CD6ABE-170D-4890-8B9B-32E52330A5A5}"/>
    <cellStyle name="Normal 5 3 6 7 4" xfId="30121" xr:uid="{D47B7576-77F0-4927-9948-15FF7E7A75F9}"/>
    <cellStyle name="Normal 5 3 6 8" xfId="17475" xr:uid="{95CAE890-6AD9-46DB-843B-0F05080DDBC7}"/>
    <cellStyle name="Normal 5 3 6 9" xfId="9046" xr:uid="{66644C72-F2E4-49BF-9A70-CD2B8290809A}"/>
    <cellStyle name="Normal 5 3 7" xfId="914" xr:uid="{00000000-0005-0000-0000-0000A01A0000}"/>
    <cellStyle name="Normal 5 3 7 2" xfId="3149" xr:uid="{00000000-0005-0000-0000-0000A11A0000}"/>
    <cellStyle name="Normal 5 3 7 2 2" xfId="7372" xr:uid="{00000000-0005-0000-0000-0000A21A0000}"/>
    <cellStyle name="Normal 5 3 7 2 2 2" xfId="24236" xr:uid="{0786F656-7045-42BA-AF08-FD08F09FE1F5}"/>
    <cellStyle name="Normal 5 3 7 2 2 3" xfId="15807" xr:uid="{C176A1E8-CFEA-47F4-8947-66CEE1923401}"/>
    <cellStyle name="Normal 5 3 7 2 2 4" xfId="32664" xr:uid="{0898029C-2BA2-46ED-B068-44542CB209D8}"/>
    <cellStyle name="Normal 5 3 7 2 3" xfId="20018" xr:uid="{683DF200-90FC-40BB-B9A4-94B2079B3288}"/>
    <cellStyle name="Normal 5 3 7 2 4" xfId="11589" xr:uid="{E4C4A884-6B9D-4883-A43A-8282AD48BA50}"/>
    <cellStyle name="Normal 5 3 7 2 5" xfId="28447" xr:uid="{89E53623-D9DD-4309-BFDF-951F0BE20209}"/>
    <cellStyle name="Normal 5 3 7 3" xfId="5227" xr:uid="{00000000-0005-0000-0000-0000A31A0000}"/>
    <cellStyle name="Normal 5 3 7 3 2" xfId="22091" xr:uid="{1A3C2865-3397-4A18-B2A2-6F0BC3FF56D6}"/>
    <cellStyle name="Normal 5 3 7 3 3" xfId="13662" xr:uid="{73611D51-3286-4FE5-950A-428E9246859C}"/>
    <cellStyle name="Normal 5 3 7 3 4" xfId="30519" xr:uid="{ED39EE2B-C21F-4D8A-BE53-03E9ED1F52DA}"/>
    <cellStyle name="Normal 5 3 7 4" xfId="17873" xr:uid="{46AFC434-E0F0-4BB5-955B-2750F3472DE1}"/>
    <cellStyle name="Normal 5 3 7 5" xfId="9444" xr:uid="{DEB42D1B-2634-4B25-86FA-20F326EE4E95}"/>
    <cellStyle name="Normal 5 3 7 6" xfId="26302" xr:uid="{619DF456-AD40-4342-9F2D-77E5C713E231}"/>
    <cellStyle name="Normal 5 3 8" xfId="1332" xr:uid="{00000000-0005-0000-0000-0000A41A0000}"/>
    <cellStyle name="Normal 5 3 8 2" xfId="3562" xr:uid="{00000000-0005-0000-0000-0000A51A0000}"/>
    <cellStyle name="Normal 5 3 8 2 2" xfId="7785" xr:uid="{00000000-0005-0000-0000-0000A61A0000}"/>
    <cellStyle name="Normal 5 3 8 2 2 2" xfId="24649" xr:uid="{AC85304F-7984-4B5E-A77B-4115DEDE6B99}"/>
    <cellStyle name="Normal 5 3 8 2 2 3" xfId="16220" xr:uid="{D6FB19E6-5024-4407-94D5-678EC9D2BFB1}"/>
    <cellStyle name="Normal 5 3 8 2 2 4" xfId="33077" xr:uid="{7F65EBC3-4CA5-4A31-8AF1-8FB1C65F4C1A}"/>
    <cellStyle name="Normal 5 3 8 2 3" xfId="20431" xr:uid="{26096616-1877-4647-B6B0-6F4F06CC1E6F}"/>
    <cellStyle name="Normal 5 3 8 2 4" xfId="12002" xr:uid="{09F3047F-091A-4D5B-891F-772CE0BFAFD2}"/>
    <cellStyle name="Normal 5 3 8 2 5" xfId="28860" xr:uid="{25528464-F5DD-415B-AF7B-AA25F2818F70}"/>
    <cellStyle name="Normal 5 3 8 3" xfId="5640" xr:uid="{00000000-0005-0000-0000-0000A71A0000}"/>
    <cellStyle name="Normal 5 3 8 3 2" xfId="22504" xr:uid="{91C65761-4578-49A5-B723-906365D86140}"/>
    <cellStyle name="Normal 5 3 8 3 3" xfId="14075" xr:uid="{DCC3D7C6-37C5-4FFF-876B-46349B673159}"/>
    <cellStyle name="Normal 5 3 8 3 4" xfId="30932" xr:uid="{5E5E15C7-BD85-40E7-94C0-B16A3FCD79A8}"/>
    <cellStyle name="Normal 5 3 8 4" xfId="18286" xr:uid="{BAA9F1CB-B6A2-4807-9FB9-6492705A7E19}"/>
    <cellStyle name="Normal 5 3 8 5" xfId="9857" xr:uid="{EDF58E8F-8986-4F1C-921D-FAEDB1E142C9}"/>
    <cellStyle name="Normal 5 3 8 6" xfId="26715" xr:uid="{59B93359-D95B-4FB6-AF5F-B70D298A6154}"/>
    <cellStyle name="Normal 5 3 9" xfId="1745" xr:uid="{00000000-0005-0000-0000-0000A81A0000}"/>
    <cellStyle name="Normal 5 3 9 2" xfId="3975" xr:uid="{00000000-0005-0000-0000-0000A91A0000}"/>
    <cellStyle name="Normal 5 3 9 2 2" xfId="8198" xr:uid="{00000000-0005-0000-0000-0000AA1A0000}"/>
    <cellStyle name="Normal 5 3 9 2 2 2" xfId="25062" xr:uid="{A328F2CD-DE93-4B54-A5D9-E5F47D58274B}"/>
    <cellStyle name="Normal 5 3 9 2 2 3" xfId="16633" xr:uid="{77880DB7-A4F2-4EC1-A43E-8729351A8A9E}"/>
    <cellStyle name="Normal 5 3 9 2 2 4" xfId="33490" xr:uid="{553B1EF1-EF7D-4694-BECF-FAF3B50032F4}"/>
    <cellStyle name="Normal 5 3 9 2 3" xfId="20844" xr:uid="{73F0455E-8602-4280-BF78-5DF961CE6A5B}"/>
    <cellStyle name="Normal 5 3 9 2 4" xfId="12415" xr:uid="{0482EDCD-7B13-4ACD-8F90-7D3A2E23CF05}"/>
    <cellStyle name="Normal 5 3 9 2 5" xfId="29273" xr:uid="{99BCCC6F-3C51-4D7B-AABD-8BF11F48E204}"/>
    <cellStyle name="Normal 5 3 9 3" xfId="6053" xr:uid="{00000000-0005-0000-0000-0000AB1A0000}"/>
    <cellStyle name="Normal 5 3 9 3 2" xfId="22917" xr:uid="{B4952488-D9D1-4D5C-9C37-5E137816094A}"/>
    <cellStyle name="Normal 5 3 9 3 3" xfId="14488" xr:uid="{C008B4F2-79DD-4570-BCC6-EF409A89AA01}"/>
    <cellStyle name="Normal 5 3 9 3 4" xfId="31345" xr:uid="{33240C57-41C1-4F02-A13E-6D2C72B1925A}"/>
    <cellStyle name="Normal 5 3 9 4" xfId="18699" xr:uid="{E7C15862-EC5E-421C-A4B8-B424D5E46FCC}"/>
    <cellStyle name="Normal 5 3 9 5" xfId="10270" xr:uid="{C8CA006B-C146-4A55-A2E3-1396C9BCB3D9}"/>
    <cellStyle name="Normal 5 3 9 6" xfId="27128" xr:uid="{5AD11E10-5FCC-455F-BB56-B0AF10790B15}"/>
    <cellStyle name="Normal 5 4" xfId="456" xr:uid="{00000000-0005-0000-0000-0000AC1A0000}"/>
    <cellStyle name="Normal 5 4 10" xfId="4830" xr:uid="{00000000-0005-0000-0000-0000AD1A0000}"/>
    <cellStyle name="Normal 5 4 10 2" xfId="21694" xr:uid="{C4700ACC-FB0E-4DFD-885C-FAF2FC46E6B5}"/>
    <cellStyle name="Normal 5 4 10 3" xfId="13265" xr:uid="{2B3BEA3B-1A6A-4196-8E8C-0BD57CA16219}"/>
    <cellStyle name="Normal 5 4 10 4" xfId="30122" xr:uid="{CF347312-41FF-4E7A-931C-3969131034FA}"/>
    <cellStyle name="Normal 5 4 11" xfId="17476" xr:uid="{135D6170-6D39-44CA-B2D2-6BE024E3B8A3}"/>
    <cellStyle name="Normal 5 4 12" xfId="9047" xr:uid="{975B6642-2FCA-4176-B3E2-5E455113CC33}"/>
    <cellStyle name="Normal 5 4 13" xfId="25905" xr:uid="{45834BFD-F423-46ED-A168-CC303A77E565}"/>
    <cellStyle name="Normal 5 4 2" xfId="457" xr:uid="{00000000-0005-0000-0000-0000AE1A0000}"/>
    <cellStyle name="Normal 5 4 2 10" xfId="17477" xr:uid="{B23F7ACE-F010-454D-982B-AE3E32ECD985}"/>
    <cellStyle name="Normal 5 4 2 11" xfId="9048" xr:uid="{D9E48BE5-9155-459D-8A32-1F80F5BED740}"/>
    <cellStyle name="Normal 5 4 2 12" xfId="25906" xr:uid="{20E9FEFA-1DE6-415A-95EA-21D6375A8C4B}"/>
    <cellStyle name="Normal 5 4 2 2" xfId="458" xr:uid="{00000000-0005-0000-0000-0000AF1A0000}"/>
    <cellStyle name="Normal 5 4 2 2 10" xfId="9049" xr:uid="{AE6D3B90-A600-40EC-A525-9400920ABA0D}"/>
    <cellStyle name="Normal 5 4 2 2 11" xfId="25907" xr:uid="{EEFCB5D3-7719-40DE-8672-E2F8BFBF7E59}"/>
    <cellStyle name="Normal 5 4 2 2 2" xfId="459" xr:uid="{00000000-0005-0000-0000-0000B01A0000}"/>
    <cellStyle name="Normal 5 4 2 2 2 10" xfId="25908" xr:uid="{B155C625-3B2D-4154-9870-260417AD2534}"/>
    <cellStyle name="Normal 5 4 2 2 2 2" xfId="934" xr:uid="{00000000-0005-0000-0000-0000B11A0000}"/>
    <cellStyle name="Normal 5 4 2 2 2 2 2" xfId="3168" xr:uid="{00000000-0005-0000-0000-0000B21A0000}"/>
    <cellStyle name="Normal 5 4 2 2 2 2 2 2" xfId="7391" xr:uid="{00000000-0005-0000-0000-0000B31A0000}"/>
    <cellStyle name="Normal 5 4 2 2 2 2 2 2 2" xfId="24255" xr:uid="{C512C943-7079-47A2-A86B-3CBA924A7A25}"/>
    <cellStyle name="Normal 5 4 2 2 2 2 2 2 3" xfId="15826" xr:uid="{0E8F91DB-4073-4900-ABF5-B049ED9D18A4}"/>
    <cellStyle name="Normal 5 4 2 2 2 2 2 2 4" xfId="32683" xr:uid="{173C3587-523D-4899-AF19-63A69A1B45EC}"/>
    <cellStyle name="Normal 5 4 2 2 2 2 2 3" xfId="20037" xr:uid="{6BBE0D42-2B48-44F9-BB1E-61505FCE2E89}"/>
    <cellStyle name="Normal 5 4 2 2 2 2 2 4" xfId="11608" xr:uid="{14333E93-3B05-4387-AA8E-86633FAC5BA8}"/>
    <cellStyle name="Normal 5 4 2 2 2 2 2 5" xfId="28466" xr:uid="{86E0350D-DFB1-4EB9-A34F-70B1277984D0}"/>
    <cellStyle name="Normal 5 4 2 2 2 2 3" xfId="5246" xr:uid="{00000000-0005-0000-0000-0000B41A0000}"/>
    <cellStyle name="Normal 5 4 2 2 2 2 3 2" xfId="22110" xr:uid="{4973E292-8E12-44A2-83EA-27FC0BE463B5}"/>
    <cellStyle name="Normal 5 4 2 2 2 2 3 3" xfId="13681" xr:uid="{7DDE0623-30D3-4ADA-BC3A-0C08BA6DCC4B}"/>
    <cellStyle name="Normal 5 4 2 2 2 2 3 4" xfId="30538" xr:uid="{119BDCF6-1A1C-4EA9-8299-9B4B1BD7341E}"/>
    <cellStyle name="Normal 5 4 2 2 2 2 4" xfId="17892" xr:uid="{263B231B-8EE9-419C-910E-E281606E9F70}"/>
    <cellStyle name="Normal 5 4 2 2 2 2 5" xfId="9463" xr:uid="{C3A4AB67-94A1-4392-B0C2-A1462A4A71E7}"/>
    <cellStyle name="Normal 5 4 2 2 2 2 6" xfId="26321" xr:uid="{89A432B6-7DD7-4095-BE46-1BC8235C4696}"/>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2 2 2" xfId="24668" xr:uid="{EAC820E2-5953-44E5-80FA-100BE1393EDA}"/>
    <cellStyle name="Normal 5 4 2 2 2 3 2 2 3" xfId="16239" xr:uid="{535B3855-E2B2-44E6-9FDF-5DD693E4C162}"/>
    <cellStyle name="Normal 5 4 2 2 2 3 2 2 4" xfId="33096" xr:uid="{26A21C98-9EFD-4B8C-BB22-0A4AF8B59CFA}"/>
    <cellStyle name="Normal 5 4 2 2 2 3 2 3" xfId="20450" xr:uid="{1723573D-224C-4F94-A039-F125DC24C514}"/>
    <cellStyle name="Normal 5 4 2 2 2 3 2 4" xfId="12021" xr:uid="{BE160541-1148-47F6-815A-E9010685B800}"/>
    <cellStyle name="Normal 5 4 2 2 2 3 2 5" xfId="28879" xr:uid="{9A0A665D-9D75-4CF7-8F69-73C936DFD2DF}"/>
    <cellStyle name="Normal 5 4 2 2 2 3 3" xfId="5659" xr:uid="{00000000-0005-0000-0000-0000B81A0000}"/>
    <cellStyle name="Normal 5 4 2 2 2 3 3 2" xfId="22523" xr:uid="{CAD4DBB3-7E32-4DFB-BBB5-8F84B3E0D2ED}"/>
    <cellStyle name="Normal 5 4 2 2 2 3 3 3" xfId="14094" xr:uid="{72E46E76-9B94-4CE8-965F-F11A1B0BED53}"/>
    <cellStyle name="Normal 5 4 2 2 2 3 3 4" xfId="30951" xr:uid="{29A2E909-833F-40C9-B80F-A5A2FF5CEDF1}"/>
    <cellStyle name="Normal 5 4 2 2 2 3 4" xfId="18305" xr:uid="{23C80908-2583-49BE-B8A8-B359575316DC}"/>
    <cellStyle name="Normal 5 4 2 2 2 3 5" xfId="9876" xr:uid="{84964828-F5DA-4D62-81E2-ECC772E55DAE}"/>
    <cellStyle name="Normal 5 4 2 2 2 3 6" xfId="26734" xr:uid="{7847A174-D9BE-4BC1-BB27-6BBDA912C443}"/>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2 2 2" xfId="25081" xr:uid="{F7D8EE5A-1A7C-4513-A064-0DC685D4DBC0}"/>
    <cellStyle name="Normal 5 4 2 2 2 4 2 2 3" xfId="16652" xr:uid="{FF1AB85A-C94C-4C74-B7FA-808973ED0460}"/>
    <cellStyle name="Normal 5 4 2 2 2 4 2 2 4" xfId="33509" xr:uid="{001CB889-58BE-4A34-8069-44A8CF1A0AC8}"/>
    <cellStyle name="Normal 5 4 2 2 2 4 2 3" xfId="20863" xr:uid="{FA0684E9-44D1-495E-B06B-B6964B400E38}"/>
    <cellStyle name="Normal 5 4 2 2 2 4 2 4" xfId="12434" xr:uid="{4F2FC256-DFBD-4310-AD92-781C906370CF}"/>
    <cellStyle name="Normal 5 4 2 2 2 4 2 5" xfId="29292" xr:uid="{CAF87158-0885-46C5-8188-CE9EA3FF1F1E}"/>
    <cellStyle name="Normal 5 4 2 2 2 4 3" xfId="6072" xr:uid="{00000000-0005-0000-0000-0000BC1A0000}"/>
    <cellStyle name="Normal 5 4 2 2 2 4 3 2" xfId="22936" xr:uid="{A40EF132-852C-4F4A-A68F-2FE28AA4E578}"/>
    <cellStyle name="Normal 5 4 2 2 2 4 3 3" xfId="14507" xr:uid="{CBB625A6-DBC5-47D0-AB79-683B0ECFC28A}"/>
    <cellStyle name="Normal 5 4 2 2 2 4 3 4" xfId="31364" xr:uid="{461038C8-D502-4612-ADBB-3E8F9D4FB3F2}"/>
    <cellStyle name="Normal 5 4 2 2 2 4 4" xfId="18718" xr:uid="{9B5F132B-BFCC-4A10-893F-F699D72D9AE4}"/>
    <cellStyle name="Normal 5 4 2 2 2 4 5" xfId="10289" xr:uid="{12C34E26-2ED4-4E84-83B3-3359D8BE94D9}"/>
    <cellStyle name="Normal 5 4 2 2 2 4 6" xfId="27147" xr:uid="{BF8EF4F3-DC8A-41C3-965F-1D90F10D6E0F}"/>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2 2 2" xfId="25494" xr:uid="{E540F47D-24AC-4AA4-AE20-F8166D98C6C3}"/>
    <cellStyle name="Normal 5 4 2 2 2 5 2 2 3" xfId="17065" xr:uid="{48DD2D62-F045-44B1-A0AE-2F6370EFE004}"/>
    <cellStyle name="Normal 5 4 2 2 2 5 2 2 4" xfId="33922" xr:uid="{884BE043-4063-402D-8E27-6FF061922DFF}"/>
    <cellStyle name="Normal 5 4 2 2 2 5 2 3" xfId="21276" xr:uid="{C21A3283-59EB-4633-A9EF-E3883D20AADB}"/>
    <cellStyle name="Normal 5 4 2 2 2 5 2 4" xfId="12847" xr:uid="{A9505F58-E2A5-49E4-8629-4C9994C96D0C}"/>
    <cellStyle name="Normal 5 4 2 2 2 5 2 5" xfId="29705" xr:uid="{5AA32FF1-61A0-4FA8-96D6-0F7093BB7805}"/>
    <cellStyle name="Normal 5 4 2 2 2 5 3" xfId="6485" xr:uid="{00000000-0005-0000-0000-0000C01A0000}"/>
    <cellStyle name="Normal 5 4 2 2 2 5 3 2" xfId="23349" xr:uid="{A4A40A65-3AB6-4243-852E-AEF71D76FB0C}"/>
    <cellStyle name="Normal 5 4 2 2 2 5 3 3" xfId="14920" xr:uid="{1F3F0344-CFD1-4457-B827-525CA4EA47DD}"/>
    <cellStyle name="Normal 5 4 2 2 2 5 3 4" xfId="31777" xr:uid="{7FEED3B0-5BD3-4532-B727-136A43BAFE42}"/>
    <cellStyle name="Normal 5 4 2 2 2 5 4" xfId="19131" xr:uid="{80540664-22DD-4895-8CF7-6951C72A883C}"/>
    <cellStyle name="Normal 5 4 2 2 2 5 5" xfId="10702" xr:uid="{73347B63-9F55-4EFA-B20C-F04F21195DA0}"/>
    <cellStyle name="Normal 5 4 2 2 2 5 6" xfId="27560" xr:uid="{3852E67F-7E5F-495A-8EA8-27E43831434B}"/>
    <cellStyle name="Normal 5 4 2 2 2 6" xfId="2614" xr:uid="{00000000-0005-0000-0000-0000C11A0000}"/>
    <cellStyle name="Normal 5 4 2 2 2 6 2" xfId="6898" xr:uid="{00000000-0005-0000-0000-0000C21A0000}"/>
    <cellStyle name="Normal 5 4 2 2 2 6 2 2" xfId="23762" xr:uid="{B29A8FBB-E71E-45D4-BBC0-7F6A57343056}"/>
    <cellStyle name="Normal 5 4 2 2 2 6 2 3" xfId="15333" xr:uid="{1F4E742C-BA7B-4A02-94D0-C747623E3486}"/>
    <cellStyle name="Normal 5 4 2 2 2 6 2 4" xfId="32190" xr:uid="{E708EAAE-E3E3-4C79-860B-2A656010CE72}"/>
    <cellStyle name="Normal 5 4 2 2 2 6 3" xfId="19544" xr:uid="{B943DFBF-E477-4735-B99E-1EAEA126D2AA}"/>
    <cellStyle name="Normal 5 4 2 2 2 6 4" xfId="11115" xr:uid="{F6A51C44-378A-4F02-B892-51A484F0D125}"/>
    <cellStyle name="Normal 5 4 2 2 2 6 5" xfId="27973" xr:uid="{9A73FB21-2EC4-46B4-8725-F6B7337DF104}"/>
    <cellStyle name="Normal 5 4 2 2 2 7" xfId="4833" xr:uid="{00000000-0005-0000-0000-0000C31A0000}"/>
    <cellStyle name="Normal 5 4 2 2 2 7 2" xfId="21697" xr:uid="{9909119F-6059-4EFB-A251-DE47469CA738}"/>
    <cellStyle name="Normal 5 4 2 2 2 7 3" xfId="13268" xr:uid="{BB7AF492-6B6B-4789-9F25-585F9CD1B708}"/>
    <cellStyle name="Normal 5 4 2 2 2 7 4" xfId="30125" xr:uid="{F987FE7A-1BFA-40CD-817A-05DE53E51B1C}"/>
    <cellStyle name="Normal 5 4 2 2 2 8" xfId="17479" xr:uid="{0FD4F08A-508F-4065-84AC-D24B17CD36D2}"/>
    <cellStyle name="Normal 5 4 2 2 2 9" xfId="9050" xr:uid="{DCF771EE-B897-427A-9ADB-5AB3952EC982}"/>
    <cellStyle name="Normal 5 4 2 2 3" xfId="933" xr:uid="{00000000-0005-0000-0000-0000C41A0000}"/>
    <cellStyle name="Normal 5 4 2 2 3 2" xfId="3167" xr:uid="{00000000-0005-0000-0000-0000C51A0000}"/>
    <cellStyle name="Normal 5 4 2 2 3 2 2" xfId="7390" xr:uid="{00000000-0005-0000-0000-0000C61A0000}"/>
    <cellStyle name="Normal 5 4 2 2 3 2 2 2" xfId="24254" xr:uid="{02FED16F-0F53-4AD9-BD6E-5997ED099CEA}"/>
    <cellStyle name="Normal 5 4 2 2 3 2 2 3" xfId="15825" xr:uid="{ADC2831C-57A4-4B22-B986-521C7DF852B4}"/>
    <cellStyle name="Normal 5 4 2 2 3 2 2 4" xfId="32682" xr:uid="{CA1B4785-5757-4C03-90A9-A8E7C182E9D3}"/>
    <cellStyle name="Normal 5 4 2 2 3 2 3" xfId="20036" xr:uid="{13337CD6-7399-497A-80EA-7B357A563F20}"/>
    <cellStyle name="Normal 5 4 2 2 3 2 4" xfId="11607" xr:uid="{7C139C87-BC22-4165-8BB1-83074C7227B4}"/>
    <cellStyle name="Normal 5 4 2 2 3 2 5" xfId="28465" xr:uid="{2CED87AE-A94F-478B-B707-A1EDA566F3C2}"/>
    <cellStyle name="Normal 5 4 2 2 3 3" xfId="5245" xr:uid="{00000000-0005-0000-0000-0000C71A0000}"/>
    <cellStyle name="Normal 5 4 2 2 3 3 2" xfId="22109" xr:uid="{87F8CA52-1500-4623-B3A6-A8B8E83B9032}"/>
    <cellStyle name="Normal 5 4 2 2 3 3 3" xfId="13680" xr:uid="{DD039D6B-CF0C-4C0E-B3D3-8DA27A1272F4}"/>
    <cellStyle name="Normal 5 4 2 2 3 3 4" xfId="30537" xr:uid="{77CE08D9-9841-43AA-88D1-634ADCD11064}"/>
    <cellStyle name="Normal 5 4 2 2 3 4" xfId="17891" xr:uid="{49996031-6F89-45F8-AB21-62A0FBF8650F}"/>
    <cellStyle name="Normal 5 4 2 2 3 5" xfId="9462" xr:uid="{7E2EB662-7263-4B8E-9ED5-99774F47A91E}"/>
    <cellStyle name="Normal 5 4 2 2 3 6" xfId="26320" xr:uid="{571501AD-EFCD-4BE5-B5F0-9E7EFDAFF904}"/>
    <cellStyle name="Normal 5 4 2 2 4" xfId="1350" xr:uid="{00000000-0005-0000-0000-0000C81A0000}"/>
    <cellStyle name="Normal 5 4 2 2 4 2" xfId="3580" xr:uid="{00000000-0005-0000-0000-0000C91A0000}"/>
    <cellStyle name="Normal 5 4 2 2 4 2 2" xfId="7803" xr:uid="{00000000-0005-0000-0000-0000CA1A0000}"/>
    <cellStyle name="Normal 5 4 2 2 4 2 2 2" xfId="24667" xr:uid="{9D0E788D-08A0-4E05-8B80-653D06AA3094}"/>
    <cellStyle name="Normal 5 4 2 2 4 2 2 3" xfId="16238" xr:uid="{407B6932-1B13-4243-9C68-6E112560834D}"/>
    <cellStyle name="Normal 5 4 2 2 4 2 2 4" xfId="33095" xr:uid="{947BFE4F-31E9-4504-A513-BD55D316ED08}"/>
    <cellStyle name="Normal 5 4 2 2 4 2 3" xfId="20449" xr:uid="{AACC05E3-5809-4CF8-A626-AAA78D628DA8}"/>
    <cellStyle name="Normal 5 4 2 2 4 2 4" xfId="12020" xr:uid="{03DBDA93-C03D-4426-A609-A63A22EBFA9E}"/>
    <cellStyle name="Normal 5 4 2 2 4 2 5" xfId="28878" xr:uid="{3BDB63B3-E154-4959-9FCA-16174B8B2409}"/>
    <cellStyle name="Normal 5 4 2 2 4 3" xfId="5658" xr:uid="{00000000-0005-0000-0000-0000CB1A0000}"/>
    <cellStyle name="Normal 5 4 2 2 4 3 2" xfId="22522" xr:uid="{17B3B985-1589-43D7-B9B2-072AC23DC458}"/>
    <cellStyle name="Normal 5 4 2 2 4 3 3" xfId="14093" xr:uid="{8B33E9F5-EFF2-4623-918A-E474D0EA6E56}"/>
    <cellStyle name="Normal 5 4 2 2 4 3 4" xfId="30950" xr:uid="{8DC0D454-0612-4688-A9E1-7A7EF08EB3A6}"/>
    <cellStyle name="Normal 5 4 2 2 4 4" xfId="18304" xr:uid="{3EF87601-4CCB-4659-9146-9F9B3A607603}"/>
    <cellStyle name="Normal 5 4 2 2 4 5" xfId="9875" xr:uid="{446646FD-E2F7-4609-BF8B-44DB25868405}"/>
    <cellStyle name="Normal 5 4 2 2 4 6" xfId="26733" xr:uid="{57ADAAE9-9872-4BFD-882F-E00E28898187}"/>
    <cellStyle name="Normal 5 4 2 2 5" xfId="1763" xr:uid="{00000000-0005-0000-0000-0000CC1A0000}"/>
    <cellStyle name="Normal 5 4 2 2 5 2" xfId="3993" xr:uid="{00000000-0005-0000-0000-0000CD1A0000}"/>
    <cellStyle name="Normal 5 4 2 2 5 2 2" xfId="8216" xr:uid="{00000000-0005-0000-0000-0000CE1A0000}"/>
    <cellStyle name="Normal 5 4 2 2 5 2 2 2" xfId="25080" xr:uid="{DB1141F9-A4C3-4CD6-B537-E426B3888B65}"/>
    <cellStyle name="Normal 5 4 2 2 5 2 2 3" xfId="16651" xr:uid="{8996ED35-D940-4D4B-A6F1-E832F77A9396}"/>
    <cellStyle name="Normal 5 4 2 2 5 2 2 4" xfId="33508" xr:uid="{9FD2A4D3-1443-4E0C-8FDE-30744AFDD778}"/>
    <cellStyle name="Normal 5 4 2 2 5 2 3" xfId="20862" xr:uid="{3FEEE645-D2E7-4A8F-B88F-95298160AB03}"/>
    <cellStyle name="Normal 5 4 2 2 5 2 4" xfId="12433" xr:uid="{23CEC4A4-1E63-4756-8873-63C1AD7408E9}"/>
    <cellStyle name="Normal 5 4 2 2 5 2 5" xfId="29291" xr:uid="{799865B6-8524-4EF2-A126-00CCDCEFC1FB}"/>
    <cellStyle name="Normal 5 4 2 2 5 3" xfId="6071" xr:uid="{00000000-0005-0000-0000-0000CF1A0000}"/>
    <cellStyle name="Normal 5 4 2 2 5 3 2" xfId="22935" xr:uid="{313F4DBC-6C36-4758-85E9-73E899F12B00}"/>
    <cellStyle name="Normal 5 4 2 2 5 3 3" xfId="14506" xr:uid="{E77F5A58-54DE-4DDF-9992-2A54010F11F2}"/>
    <cellStyle name="Normal 5 4 2 2 5 3 4" xfId="31363" xr:uid="{ACB59413-0B89-4E5B-A40F-6634EE6F0B0C}"/>
    <cellStyle name="Normal 5 4 2 2 5 4" xfId="18717" xr:uid="{DF27A161-E1B0-43CA-B965-72C644EA24FE}"/>
    <cellStyle name="Normal 5 4 2 2 5 5" xfId="10288" xr:uid="{6656AF85-A5DA-4629-9892-C326AE10ADF2}"/>
    <cellStyle name="Normal 5 4 2 2 5 6" xfId="27146" xr:uid="{823B4C1F-9A85-4F97-9416-2989E351A24D}"/>
    <cellStyle name="Normal 5 4 2 2 6" xfId="2177" xr:uid="{00000000-0005-0000-0000-0000D01A0000}"/>
    <cellStyle name="Normal 5 4 2 2 6 2" xfId="4406" xr:uid="{00000000-0005-0000-0000-0000D11A0000}"/>
    <cellStyle name="Normal 5 4 2 2 6 2 2" xfId="8629" xr:uid="{00000000-0005-0000-0000-0000D21A0000}"/>
    <cellStyle name="Normal 5 4 2 2 6 2 2 2" xfId="25493" xr:uid="{D7924E47-2367-4542-90D8-6AB1A4B3382A}"/>
    <cellStyle name="Normal 5 4 2 2 6 2 2 3" xfId="17064" xr:uid="{822B8FFC-7775-40A8-B03F-AA0F686E5F1F}"/>
    <cellStyle name="Normal 5 4 2 2 6 2 2 4" xfId="33921" xr:uid="{3D7A2799-BF65-4F10-B54F-A85BD39583DF}"/>
    <cellStyle name="Normal 5 4 2 2 6 2 3" xfId="21275" xr:uid="{C79D0D7B-1AC7-40B7-B97B-27AB22FB7B23}"/>
    <cellStyle name="Normal 5 4 2 2 6 2 4" xfId="12846" xr:uid="{91AEEE3B-0564-49AA-937B-25E5D7B27FCD}"/>
    <cellStyle name="Normal 5 4 2 2 6 2 5" xfId="29704" xr:uid="{8CDEFF51-44A1-4174-8E18-81425ECFD703}"/>
    <cellStyle name="Normal 5 4 2 2 6 3" xfId="6484" xr:uid="{00000000-0005-0000-0000-0000D31A0000}"/>
    <cellStyle name="Normal 5 4 2 2 6 3 2" xfId="23348" xr:uid="{927E5148-BC57-43A6-9EBA-B84FCF7C4088}"/>
    <cellStyle name="Normal 5 4 2 2 6 3 3" xfId="14919" xr:uid="{EBEDC1D2-3CB0-4A3D-BB8B-ACE7B84366D4}"/>
    <cellStyle name="Normal 5 4 2 2 6 3 4" xfId="31776" xr:uid="{E2BB3022-CF18-4661-A70B-D03EA2050A79}"/>
    <cellStyle name="Normal 5 4 2 2 6 4" xfId="19130" xr:uid="{F7B304E2-4C45-4EAD-9541-4252299ADF0C}"/>
    <cellStyle name="Normal 5 4 2 2 6 5" xfId="10701" xr:uid="{5F00C602-D5FA-4703-9ECE-F74592C9F121}"/>
    <cellStyle name="Normal 5 4 2 2 6 6" xfId="27559" xr:uid="{13485F58-3619-46B1-A210-81E0F3165F58}"/>
    <cellStyle name="Normal 5 4 2 2 7" xfId="2613" xr:uid="{00000000-0005-0000-0000-0000D41A0000}"/>
    <cellStyle name="Normal 5 4 2 2 7 2" xfId="6897" xr:uid="{00000000-0005-0000-0000-0000D51A0000}"/>
    <cellStyle name="Normal 5 4 2 2 7 2 2" xfId="23761" xr:uid="{CC72A8F6-071C-4396-ABCE-6B57411379FE}"/>
    <cellStyle name="Normal 5 4 2 2 7 2 3" xfId="15332" xr:uid="{2028939F-FD67-4379-9F34-AA1C12BFE47E}"/>
    <cellStyle name="Normal 5 4 2 2 7 2 4" xfId="32189" xr:uid="{98639ECC-8F93-436D-822E-52C535564ED7}"/>
    <cellStyle name="Normal 5 4 2 2 7 3" xfId="19543" xr:uid="{3EADDF13-4117-45A2-95B2-15F514208231}"/>
    <cellStyle name="Normal 5 4 2 2 7 4" xfId="11114" xr:uid="{2995DD17-BD3F-4529-9407-C4441B6EFDF6}"/>
    <cellStyle name="Normal 5 4 2 2 7 5" xfId="27972" xr:uid="{E85B9C47-59C0-40DD-B1D6-13865E391CDC}"/>
    <cellStyle name="Normal 5 4 2 2 8" xfId="4832" xr:uid="{00000000-0005-0000-0000-0000D61A0000}"/>
    <cellStyle name="Normal 5 4 2 2 8 2" xfId="21696" xr:uid="{E50E64D0-88CF-4747-8CE7-FFB32FC33528}"/>
    <cellStyle name="Normal 5 4 2 2 8 3" xfId="13267" xr:uid="{666AB944-194B-46AE-BF1A-7A1F8243AB4C}"/>
    <cellStyle name="Normal 5 4 2 2 8 4" xfId="30124" xr:uid="{3EE5D9BE-6B88-45FD-9C21-CD416ECB8BF2}"/>
    <cellStyle name="Normal 5 4 2 2 9" xfId="17478" xr:uid="{C8E32B85-F337-419E-98E9-AD10A6D0E070}"/>
    <cellStyle name="Normal 5 4 2 3" xfId="460" xr:uid="{00000000-0005-0000-0000-0000D71A0000}"/>
    <cellStyle name="Normal 5 4 2 3 10" xfId="25909" xr:uid="{13B78761-FCFE-42F6-82D4-85D3A3B69390}"/>
    <cellStyle name="Normal 5 4 2 3 2" xfId="935" xr:uid="{00000000-0005-0000-0000-0000D81A0000}"/>
    <cellStyle name="Normal 5 4 2 3 2 2" xfId="3169" xr:uid="{00000000-0005-0000-0000-0000D91A0000}"/>
    <cellStyle name="Normal 5 4 2 3 2 2 2" xfId="7392" xr:uid="{00000000-0005-0000-0000-0000DA1A0000}"/>
    <cellStyle name="Normal 5 4 2 3 2 2 2 2" xfId="24256" xr:uid="{54F1F81B-056A-4CAB-BFD7-B341FA8C5CD8}"/>
    <cellStyle name="Normal 5 4 2 3 2 2 2 3" xfId="15827" xr:uid="{FC83CB27-04F6-44EA-ACAF-B16BBFB10F07}"/>
    <cellStyle name="Normal 5 4 2 3 2 2 2 4" xfId="32684" xr:uid="{9D753326-C613-4AC5-A495-D63822A1BB52}"/>
    <cellStyle name="Normal 5 4 2 3 2 2 3" xfId="20038" xr:uid="{54E67B04-1CF3-46BC-98E8-ED4169115DBF}"/>
    <cellStyle name="Normal 5 4 2 3 2 2 4" xfId="11609" xr:uid="{0A25AE36-88EB-4625-B5F0-8A90E75C4FBB}"/>
    <cellStyle name="Normal 5 4 2 3 2 2 5" xfId="28467" xr:uid="{C39CBA33-43C0-43EA-8F0B-1D66945B4A36}"/>
    <cellStyle name="Normal 5 4 2 3 2 3" xfId="5247" xr:uid="{00000000-0005-0000-0000-0000DB1A0000}"/>
    <cellStyle name="Normal 5 4 2 3 2 3 2" xfId="22111" xr:uid="{50518744-4066-4A3E-9085-129203BDAA69}"/>
    <cellStyle name="Normal 5 4 2 3 2 3 3" xfId="13682" xr:uid="{4DC4BACE-A2C7-49E9-A145-863395116ED0}"/>
    <cellStyle name="Normal 5 4 2 3 2 3 4" xfId="30539" xr:uid="{C51BA0CC-4FE3-429E-BD7E-77516769EA60}"/>
    <cellStyle name="Normal 5 4 2 3 2 4" xfId="17893" xr:uid="{0779585D-C388-47E6-A8F8-2D834D72BBF5}"/>
    <cellStyle name="Normal 5 4 2 3 2 5" xfId="9464" xr:uid="{F9C1EEA0-FD33-43E2-9992-E6660D24A6AE}"/>
    <cellStyle name="Normal 5 4 2 3 2 6" xfId="26322" xr:uid="{7CA64D29-89A3-4441-96EF-32D09E84C7F6}"/>
    <cellStyle name="Normal 5 4 2 3 3" xfId="1352" xr:uid="{00000000-0005-0000-0000-0000DC1A0000}"/>
    <cellStyle name="Normal 5 4 2 3 3 2" xfId="3582" xr:uid="{00000000-0005-0000-0000-0000DD1A0000}"/>
    <cellStyle name="Normal 5 4 2 3 3 2 2" xfId="7805" xr:uid="{00000000-0005-0000-0000-0000DE1A0000}"/>
    <cellStyle name="Normal 5 4 2 3 3 2 2 2" xfId="24669" xr:uid="{DAB0424C-E516-4689-AE8E-EEB67C7A928B}"/>
    <cellStyle name="Normal 5 4 2 3 3 2 2 3" xfId="16240" xr:uid="{F4A281C3-635E-4F23-9F4B-8961C7E5CAB0}"/>
    <cellStyle name="Normal 5 4 2 3 3 2 2 4" xfId="33097" xr:uid="{DE3C1B1E-AC29-49BB-9799-133338A083E1}"/>
    <cellStyle name="Normal 5 4 2 3 3 2 3" xfId="20451" xr:uid="{1657AE1C-F3EA-4A79-8006-45CB1C7A2058}"/>
    <cellStyle name="Normal 5 4 2 3 3 2 4" xfId="12022" xr:uid="{8EA90311-0133-4F47-A631-9FE0737FA2A1}"/>
    <cellStyle name="Normal 5 4 2 3 3 2 5" xfId="28880" xr:uid="{A3C63C3A-E693-4279-9E12-FA1BCFFDE639}"/>
    <cellStyle name="Normal 5 4 2 3 3 3" xfId="5660" xr:uid="{00000000-0005-0000-0000-0000DF1A0000}"/>
    <cellStyle name="Normal 5 4 2 3 3 3 2" xfId="22524" xr:uid="{71E9DB37-65DE-4C33-86FB-B2B9E2151D67}"/>
    <cellStyle name="Normal 5 4 2 3 3 3 3" xfId="14095" xr:uid="{B699B55F-0194-4E79-B761-B6155BE7A562}"/>
    <cellStyle name="Normal 5 4 2 3 3 3 4" xfId="30952" xr:uid="{EDF4AF1A-6AA5-4CB2-BE19-1D367EFBC687}"/>
    <cellStyle name="Normal 5 4 2 3 3 4" xfId="18306" xr:uid="{6088C16F-B919-4D46-B334-8BD3D5C7D56A}"/>
    <cellStyle name="Normal 5 4 2 3 3 5" xfId="9877" xr:uid="{E7157DA3-1458-4504-B10A-E1906E36D005}"/>
    <cellStyle name="Normal 5 4 2 3 3 6" xfId="26735" xr:uid="{A2C60C6E-3076-45AC-A6AA-90E6DF6464E2}"/>
    <cellStyle name="Normal 5 4 2 3 4" xfId="1765" xr:uid="{00000000-0005-0000-0000-0000E01A0000}"/>
    <cellStyle name="Normal 5 4 2 3 4 2" xfId="3995" xr:uid="{00000000-0005-0000-0000-0000E11A0000}"/>
    <cellStyle name="Normal 5 4 2 3 4 2 2" xfId="8218" xr:uid="{00000000-0005-0000-0000-0000E21A0000}"/>
    <cellStyle name="Normal 5 4 2 3 4 2 2 2" xfId="25082" xr:uid="{164FDBD3-983D-4A7B-A96A-D3134CB167AD}"/>
    <cellStyle name="Normal 5 4 2 3 4 2 2 3" xfId="16653" xr:uid="{B3B9E9E7-29FA-454E-BEFC-7FE41DD56554}"/>
    <cellStyle name="Normal 5 4 2 3 4 2 2 4" xfId="33510" xr:uid="{F5E7FD18-91DA-4231-BACC-916C4635B1E8}"/>
    <cellStyle name="Normal 5 4 2 3 4 2 3" xfId="20864" xr:uid="{B44FDE06-7BA4-4E6F-A0AB-41CA63428E7C}"/>
    <cellStyle name="Normal 5 4 2 3 4 2 4" xfId="12435" xr:uid="{10E3EB05-1387-4764-AB11-2826733FC239}"/>
    <cellStyle name="Normal 5 4 2 3 4 2 5" xfId="29293" xr:uid="{C1A6FE24-F5B0-4DB8-99FA-320F74BE0BD1}"/>
    <cellStyle name="Normal 5 4 2 3 4 3" xfId="6073" xr:uid="{00000000-0005-0000-0000-0000E31A0000}"/>
    <cellStyle name="Normal 5 4 2 3 4 3 2" xfId="22937" xr:uid="{09961FB7-3B39-4D9E-849D-8B0B3583AC97}"/>
    <cellStyle name="Normal 5 4 2 3 4 3 3" xfId="14508" xr:uid="{8D1A6757-A7E9-47BF-B5B9-8CACEFDE8D62}"/>
    <cellStyle name="Normal 5 4 2 3 4 3 4" xfId="31365" xr:uid="{257F8E47-95DE-47C2-B978-83F0CB6E37E0}"/>
    <cellStyle name="Normal 5 4 2 3 4 4" xfId="18719" xr:uid="{4C84BC3F-9436-439E-A01B-18F0B5E872EF}"/>
    <cellStyle name="Normal 5 4 2 3 4 5" xfId="10290" xr:uid="{799CACCE-C5E6-49A7-90AF-B23B571EC431}"/>
    <cellStyle name="Normal 5 4 2 3 4 6" xfId="27148" xr:uid="{E9E8D297-1250-4821-B3BE-6781B4FED38B}"/>
    <cellStyle name="Normal 5 4 2 3 5" xfId="2179" xr:uid="{00000000-0005-0000-0000-0000E41A0000}"/>
    <cellStyle name="Normal 5 4 2 3 5 2" xfId="4408" xr:uid="{00000000-0005-0000-0000-0000E51A0000}"/>
    <cellStyle name="Normal 5 4 2 3 5 2 2" xfId="8631" xr:uid="{00000000-0005-0000-0000-0000E61A0000}"/>
    <cellStyle name="Normal 5 4 2 3 5 2 2 2" xfId="25495" xr:uid="{91A4AD3A-AF09-4792-91C6-2E0914890571}"/>
    <cellStyle name="Normal 5 4 2 3 5 2 2 3" xfId="17066" xr:uid="{E54693BF-41E2-4D27-9D7D-2F5DB86C45B0}"/>
    <cellStyle name="Normal 5 4 2 3 5 2 2 4" xfId="33923" xr:uid="{27FDE45F-FD16-45AF-A71B-44AB15F4A3A3}"/>
    <cellStyle name="Normal 5 4 2 3 5 2 3" xfId="21277" xr:uid="{62CAC0EA-9A52-428B-9B57-A131639E7212}"/>
    <cellStyle name="Normal 5 4 2 3 5 2 4" xfId="12848" xr:uid="{F7FD7050-A188-4827-A933-03CCF371A125}"/>
    <cellStyle name="Normal 5 4 2 3 5 2 5" xfId="29706" xr:uid="{2D2F6E5C-1AEE-4A95-91E4-389335FDD1BD}"/>
    <cellStyle name="Normal 5 4 2 3 5 3" xfId="6486" xr:uid="{00000000-0005-0000-0000-0000E71A0000}"/>
    <cellStyle name="Normal 5 4 2 3 5 3 2" xfId="23350" xr:uid="{3DEC623E-17BB-4A02-836C-C062CB13A1DE}"/>
    <cellStyle name="Normal 5 4 2 3 5 3 3" xfId="14921" xr:uid="{E52D64B3-D931-44CA-BA40-8AA85C3C5FC8}"/>
    <cellStyle name="Normal 5 4 2 3 5 3 4" xfId="31778" xr:uid="{9B7A69BD-F13A-4A28-B54F-D87B1EB708B0}"/>
    <cellStyle name="Normal 5 4 2 3 5 4" xfId="19132" xr:uid="{AAC92C90-FBC7-47AE-8026-A6B9A8A6B6D5}"/>
    <cellStyle name="Normal 5 4 2 3 5 5" xfId="10703" xr:uid="{C058FCF7-EFE9-4DF0-AFC9-BF9976AAFCB5}"/>
    <cellStyle name="Normal 5 4 2 3 5 6" xfId="27561" xr:uid="{E9475BC2-F7B3-47B1-A0A0-F7A407904BEE}"/>
    <cellStyle name="Normal 5 4 2 3 6" xfId="2615" xr:uid="{00000000-0005-0000-0000-0000E81A0000}"/>
    <cellStyle name="Normal 5 4 2 3 6 2" xfId="6899" xr:uid="{00000000-0005-0000-0000-0000E91A0000}"/>
    <cellStyle name="Normal 5 4 2 3 6 2 2" xfId="23763" xr:uid="{867D410F-73EB-4B1A-817F-28AF915CFDF6}"/>
    <cellStyle name="Normal 5 4 2 3 6 2 3" xfId="15334" xr:uid="{0D1B2DD7-4EC5-4648-8497-C286B66006F9}"/>
    <cellStyle name="Normal 5 4 2 3 6 2 4" xfId="32191" xr:uid="{91C3EAEB-C829-4C41-BB0F-E52C7FD17CA4}"/>
    <cellStyle name="Normal 5 4 2 3 6 3" xfId="19545" xr:uid="{2DC48369-3429-4F8D-A0B1-381ADCCF5FD5}"/>
    <cellStyle name="Normal 5 4 2 3 6 4" xfId="11116" xr:uid="{03178C15-2805-42B3-8274-AC9D94E11D34}"/>
    <cellStyle name="Normal 5 4 2 3 6 5" xfId="27974" xr:uid="{41B4BECF-4941-4830-979F-488C626322F7}"/>
    <cellStyle name="Normal 5 4 2 3 7" xfId="4834" xr:uid="{00000000-0005-0000-0000-0000EA1A0000}"/>
    <cellStyle name="Normal 5 4 2 3 7 2" xfId="21698" xr:uid="{AC1A5B32-3862-4FD4-A0E8-338053AC822B}"/>
    <cellStyle name="Normal 5 4 2 3 7 3" xfId="13269" xr:uid="{411818F5-BDB1-4B1D-A0CB-910E594FB980}"/>
    <cellStyle name="Normal 5 4 2 3 7 4" xfId="30126" xr:uid="{6DEC1934-8B77-4E7F-AEE8-65A01C1CF29D}"/>
    <cellStyle name="Normal 5 4 2 3 8" xfId="17480" xr:uid="{D7518CBB-5BF1-4567-8E7C-DCBF0086EA7B}"/>
    <cellStyle name="Normal 5 4 2 3 9" xfId="9051" xr:uid="{4585AA88-C4CA-4190-BE0F-42F779CBAE2F}"/>
    <cellStyle name="Normal 5 4 2 4" xfId="932" xr:uid="{00000000-0005-0000-0000-0000EB1A0000}"/>
    <cellStyle name="Normal 5 4 2 4 2" xfId="3166" xr:uid="{00000000-0005-0000-0000-0000EC1A0000}"/>
    <cellStyle name="Normal 5 4 2 4 2 2" xfId="7389" xr:uid="{00000000-0005-0000-0000-0000ED1A0000}"/>
    <cellStyle name="Normal 5 4 2 4 2 2 2" xfId="24253" xr:uid="{A17406B0-D88C-45DF-B753-5C7B5193AE93}"/>
    <cellStyle name="Normal 5 4 2 4 2 2 3" xfId="15824" xr:uid="{7858E02F-77FA-4DF8-A8F3-3C95D9AB5E50}"/>
    <cellStyle name="Normal 5 4 2 4 2 2 4" xfId="32681" xr:uid="{3A59D523-912E-407A-866F-1F86FCFA978D}"/>
    <cellStyle name="Normal 5 4 2 4 2 3" xfId="20035" xr:uid="{EB54D7CD-51C4-4350-9CEB-03C123BB5852}"/>
    <cellStyle name="Normal 5 4 2 4 2 4" xfId="11606" xr:uid="{D68178AA-4586-437A-B0BE-FC2A85A6085C}"/>
    <cellStyle name="Normal 5 4 2 4 2 5" xfId="28464" xr:uid="{DBE5AFA2-374F-4CA3-9B16-7001E715D1EC}"/>
    <cellStyle name="Normal 5 4 2 4 3" xfId="5244" xr:uid="{00000000-0005-0000-0000-0000EE1A0000}"/>
    <cellStyle name="Normal 5 4 2 4 3 2" xfId="22108" xr:uid="{9A7B17D6-7236-45A2-83EF-785FD34F3EB8}"/>
    <cellStyle name="Normal 5 4 2 4 3 3" xfId="13679" xr:uid="{4140D1B8-A7C9-45E9-818E-705A4A8C4BB2}"/>
    <cellStyle name="Normal 5 4 2 4 3 4" xfId="30536" xr:uid="{758940E5-7BA9-4479-9802-3723CC6BBD95}"/>
    <cellStyle name="Normal 5 4 2 4 4" xfId="17890" xr:uid="{9B2938AE-63E7-40E7-B0DD-37B9403D42E5}"/>
    <cellStyle name="Normal 5 4 2 4 5" xfId="9461" xr:uid="{EE298657-0578-4F28-A9AA-996B9D3ECC03}"/>
    <cellStyle name="Normal 5 4 2 4 6" xfId="26319" xr:uid="{8CFFE790-501F-4D65-8CDE-0CECA7EE27D9}"/>
    <cellStyle name="Normal 5 4 2 5" xfId="1349" xr:uid="{00000000-0005-0000-0000-0000EF1A0000}"/>
    <cellStyle name="Normal 5 4 2 5 2" xfId="3579" xr:uid="{00000000-0005-0000-0000-0000F01A0000}"/>
    <cellStyle name="Normal 5 4 2 5 2 2" xfId="7802" xr:uid="{00000000-0005-0000-0000-0000F11A0000}"/>
    <cellStyle name="Normal 5 4 2 5 2 2 2" xfId="24666" xr:uid="{E969873E-F8B9-4DEA-9C9E-4716696F0D11}"/>
    <cellStyle name="Normal 5 4 2 5 2 2 3" xfId="16237" xr:uid="{3F39119F-E9AB-4224-8825-BD3BD6EC3DCD}"/>
    <cellStyle name="Normal 5 4 2 5 2 2 4" xfId="33094" xr:uid="{40F1492D-93C1-4FC6-8568-F8B06C1E913D}"/>
    <cellStyle name="Normal 5 4 2 5 2 3" xfId="20448" xr:uid="{9370D27B-170C-4185-90FE-4C2FD68B4856}"/>
    <cellStyle name="Normal 5 4 2 5 2 4" xfId="12019" xr:uid="{7DCD871F-4B11-4FAB-8BF9-ADB0CBCC0CD0}"/>
    <cellStyle name="Normal 5 4 2 5 2 5" xfId="28877" xr:uid="{DEF293FA-B8E2-47BD-8665-CAF2B6DCE29B}"/>
    <cellStyle name="Normal 5 4 2 5 3" xfId="5657" xr:uid="{00000000-0005-0000-0000-0000F21A0000}"/>
    <cellStyle name="Normal 5 4 2 5 3 2" xfId="22521" xr:uid="{F6B3CD6C-C27B-4A29-B0F8-78F47A1E719D}"/>
    <cellStyle name="Normal 5 4 2 5 3 3" xfId="14092" xr:uid="{A139BE2F-4AE9-4E9F-AE0A-01CEBAAA08AB}"/>
    <cellStyle name="Normal 5 4 2 5 3 4" xfId="30949" xr:uid="{79EA7735-2ABD-45AF-AFE4-8051C7A3957B}"/>
    <cellStyle name="Normal 5 4 2 5 4" xfId="18303" xr:uid="{E46B4D52-3738-4C91-881C-2F2A76466B90}"/>
    <cellStyle name="Normal 5 4 2 5 5" xfId="9874" xr:uid="{8DBEC548-A3B8-49CC-B022-323BD1D014C3}"/>
    <cellStyle name="Normal 5 4 2 5 6" xfId="26732" xr:uid="{240109E0-738F-4F25-B2C0-ABE6BC915C11}"/>
    <cellStyle name="Normal 5 4 2 6" xfId="1762" xr:uid="{00000000-0005-0000-0000-0000F31A0000}"/>
    <cellStyle name="Normal 5 4 2 6 2" xfId="3992" xr:uid="{00000000-0005-0000-0000-0000F41A0000}"/>
    <cellStyle name="Normal 5 4 2 6 2 2" xfId="8215" xr:uid="{00000000-0005-0000-0000-0000F51A0000}"/>
    <cellStyle name="Normal 5 4 2 6 2 2 2" xfId="25079" xr:uid="{56FD2087-A59E-4E79-9428-6A32CD075876}"/>
    <cellStyle name="Normal 5 4 2 6 2 2 3" xfId="16650" xr:uid="{6358B85D-D085-4CE9-919C-F58135B76316}"/>
    <cellStyle name="Normal 5 4 2 6 2 2 4" xfId="33507" xr:uid="{F6965114-01DD-49CA-B3EE-A300DF22951E}"/>
    <cellStyle name="Normal 5 4 2 6 2 3" xfId="20861" xr:uid="{2A769FBF-47F8-45F1-8543-BF37066A094C}"/>
    <cellStyle name="Normal 5 4 2 6 2 4" xfId="12432" xr:uid="{F5C4E348-D726-478A-A1A7-4BB4583276F9}"/>
    <cellStyle name="Normal 5 4 2 6 2 5" xfId="29290" xr:uid="{C8FE97B3-3F4A-4A04-B946-1BBEBDB095C2}"/>
    <cellStyle name="Normal 5 4 2 6 3" xfId="6070" xr:uid="{00000000-0005-0000-0000-0000F61A0000}"/>
    <cellStyle name="Normal 5 4 2 6 3 2" xfId="22934" xr:uid="{4C3CBB36-8614-4E47-92DA-CF0F8F59A715}"/>
    <cellStyle name="Normal 5 4 2 6 3 3" xfId="14505" xr:uid="{6E0CA2D8-BBA8-4F48-A78B-CA431B3D8710}"/>
    <cellStyle name="Normal 5 4 2 6 3 4" xfId="31362" xr:uid="{267CBF78-811C-4A09-A44F-99D5F43E33C3}"/>
    <cellStyle name="Normal 5 4 2 6 4" xfId="18716" xr:uid="{0EF58123-A5DA-45C1-9D4A-AD92404AE62A}"/>
    <cellStyle name="Normal 5 4 2 6 5" xfId="10287" xr:uid="{9639877D-8288-42F3-A98E-0904AB49D1D2}"/>
    <cellStyle name="Normal 5 4 2 6 6" xfId="27145" xr:uid="{8EF40ABE-0498-418B-88E1-D48B47C30FB7}"/>
    <cellStyle name="Normal 5 4 2 7" xfId="2176" xr:uid="{00000000-0005-0000-0000-0000F71A0000}"/>
    <cellStyle name="Normal 5 4 2 7 2" xfId="4405" xr:uid="{00000000-0005-0000-0000-0000F81A0000}"/>
    <cellStyle name="Normal 5 4 2 7 2 2" xfId="8628" xr:uid="{00000000-0005-0000-0000-0000F91A0000}"/>
    <cellStyle name="Normal 5 4 2 7 2 2 2" xfId="25492" xr:uid="{B9D88400-CE2C-48AA-9480-ED3A83DEEC9E}"/>
    <cellStyle name="Normal 5 4 2 7 2 2 3" xfId="17063" xr:uid="{0AB66DFB-6385-47EB-909F-197F03CF4E85}"/>
    <cellStyle name="Normal 5 4 2 7 2 2 4" xfId="33920" xr:uid="{E48014FB-B45B-4E7D-819C-0011BEC97F01}"/>
    <cellStyle name="Normal 5 4 2 7 2 3" xfId="21274" xr:uid="{0621101C-929A-4CEA-9AEA-1A233E41C8FC}"/>
    <cellStyle name="Normal 5 4 2 7 2 4" xfId="12845" xr:uid="{A056E7B8-F47F-405F-BEC9-046A67E88439}"/>
    <cellStyle name="Normal 5 4 2 7 2 5" xfId="29703" xr:uid="{FC1E1B6F-A596-4C01-8E6A-EBC40A294FCE}"/>
    <cellStyle name="Normal 5 4 2 7 3" xfId="6483" xr:uid="{00000000-0005-0000-0000-0000FA1A0000}"/>
    <cellStyle name="Normal 5 4 2 7 3 2" xfId="23347" xr:uid="{3833612F-AE84-4140-B271-EE7B6BA67698}"/>
    <cellStyle name="Normal 5 4 2 7 3 3" xfId="14918" xr:uid="{B0F65E2F-7F75-47AD-9EA1-BD137A7EE8FE}"/>
    <cellStyle name="Normal 5 4 2 7 3 4" xfId="31775" xr:uid="{3855094B-0894-4B47-B636-1A0628057790}"/>
    <cellStyle name="Normal 5 4 2 7 4" xfId="19129" xr:uid="{8864D03F-DCEF-45C7-BA2C-C05D1D7CE17F}"/>
    <cellStyle name="Normal 5 4 2 7 5" xfId="10700" xr:uid="{359C38C1-4833-4345-B253-FE826774BC99}"/>
    <cellStyle name="Normal 5 4 2 7 6" xfId="27558" xr:uid="{9A041268-0E31-4D43-B851-1612FDB97451}"/>
    <cellStyle name="Normal 5 4 2 8" xfId="2612" xr:uid="{00000000-0005-0000-0000-0000FB1A0000}"/>
    <cellStyle name="Normal 5 4 2 8 2" xfId="6896" xr:uid="{00000000-0005-0000-0000-0000FC1A0000}"/>
    <cellStyle name="Normal 5 4 2 8 2 2" xfId="23760" xr:uid="{3F7E6631-2CBC-4DDB-8330-68D175E75CC8}"/>
    <cellStyle name="Normal 5 4 2 8 2 3" xfId="15331" xr:uid="{76DA72FE-D15F-4112-9CB9-AD46E78EF902}"/>
    <cellStyle name="Normal 5 4 2 8 2 4" xfId="32188" xr:uid="{83DE582F-2745-468E-A62F-60FA95EAC28B}"/>
    <cellStyle name="Normal 5 4 2 8 3" xfId="19542" xr:uid="{A62600D4-5735-4A2A-9F49-BE3E5E21F494}"/>
    <cellStyle name="Normal 5 4 2 8 4" xfId="11113" xr:uid="{DAC45AB6-7547-4A3A-AEE0-3A497FF7C4AA}"/>
    <cellStyle name="Normal 5 4 2 8 5" xfId="27971" xr:uid="{A577E896-D55F-490B-B8F9-A6B6498CF3D9}"/>
    <cellStyle name="Normal 5 4 2 9" xfId="4831" xr:uid="{00000000-0005-0000-0000-0000FD1A0000}"/>
    <cellStyle name="Normal 5 4 2 9 2" xfId="21695" xr:uid="{959210E5-7729-469B-B9D5-E81BB0EA4F14}"/>
    <cellStyle name="Normal 5 4 2 9 3" xfId="13266" xr:uid="{3BCC352E-FE89-43F4-A38C-E23E887280F7}"/>
    <cellStyle name="Normal 5 4 2 9 4" xfId="30123" xr:uid="{587314B5-7790-4A22-9213-26F070BFDB7A}"/>
    <cellStyle name="Normal 5 4 3" xfId="461" xr:uid="{00000000-0005-0000-0000-0000FE1A0000}"/>
    <cellStyle name="Normal 5 4 3 10" xfId="9052" xr:uid="{92B9D978-DF08-4716-A758-A4213F219DED}"/>
    <cellStyle name="Normal 5 4 3 11" xfId="25910" xr:uid="{22B64E64-06F7-4E8D-9A0A-426C8F833DFC}"/>
    <cellStyle name="Normal 5 4 3 2" xfId="462" xr:uid="{00000000-0005-0000-0000-0000FF1A0000}"/>
    <cellStyle name="Normal 5 4 3 2 10" xfId="25911" xr:uid="{D5F7F2CE-CCC5-485A-8536-11CD73FA1258}"/>
    <cellStyle name="Normal 5 4 3 2 2" xfId="937" xr:uid="{00000000-0005-0000-0000-0000001B0000}"/>
    <cellStyle name="Normal 5 4 3 2 2 2" xfId="3171" xr:uid="{00000000-0005-0000-0000-0000011B0000}"/>
    <cellStyle name="Normal 5 4 3 2 2 2 2" xfId="7394" xr:uid="{00000000-0005-0000-0000-0000021B0000}"/>
    <cellStyle name="Normal 5 4 3 2 2 2 2 2" xfId="24258" xr:uid="{454930D0-D423-41AA-B33B-6232B48E5993}"/>
    <cellStyle name="Normal 5 4 3 2 2 2 2 3" xfId="15829" xr:uid="{09C54FBB-8D7B-4BBE-9A56-10D5CCFF28A0}"/>
    <cellStyle name="Normal 5 4 3 2 2 2 2 4" xfId="32686" xr:uid="{C191EE01-78A2-48E8-9474-A181096EA4C6}"/>
    <cellStyle name="Normal 5 4 3 2 2 2 3" xfId="20040" xr:uid="{0BE39438-76BE-42A7-859E-928CC2C52181}"/>
    <cellStyle name="Normal 5 4 3 2 2 2 4" xfId="11611" xr:uid="{AE776F55-3F18-41C8-B26E-1A0927FF1F7E}"/>
    <cellStyle name="Normal 5 4 3 2 2 2 5" xfId="28469" xr:uid="{05D83066-6EC4-4B8B-B603-5CE7CBFF5D27}"/>
    <cellStyle name="Normal 5 4 3 2 2 3" xfId="5249" xr:uid="{00000000-0005-0000-0000-0000031B0000}"/>
    <cellStyle name="Normal 5 4 3 2 2 3 2" xfId="22113" xr:uid="{F30AA561-78F5-459A-9D5E-2237FF4717B4}"/>
    <cellStyle name="Normal 5 4 3 2 2 3 3" xfId="13684" xr:uid="{BCC3D62C-F507-4DA0-ADD0-3481DCB3ECF5}"/>
    <cellStyle name="Normal 5 4 3 2 2 3 4" xfId="30541" xr:uid="{E0D33114-73E0-4122-8D8B-5908D64DC1E1}"/>
    <cellStyle name="Normal 5 4 3 2 2 4" xfId="17895" xr:uid="{7126486C-29C1-4FD2-83FF-BC35193FC3E8}"/>
    <cellStyle name="Normal 5 4 3 2 2 5" xfId="9466" xr:uid="{0E929970-C45B-428A-8486-FC874F9D8F4D}"/>
    <cellStyle name="Normal 5 4 3 2 2 6" xfId="26324" xr:uid="{3B6C8F56-A00E-466F-B0A4-862BDBE13366}"/>
    <cellStyle name="Normal 5 4 3 2 3" xfId="1354" xr:uid="{00000000-0005-0000-0000-0000041B0000}"/>
    <cellStyle name="Normal 5 4 3 2 3 2" xfId="3584" xr:uid="{00000000-0005-0000-0000-0000051B0000}"/>
    <cellStyle name="Normal 5 4 3 2 3 2 2" xfId="7807" xr:uid="{00000000-0005-0000-0000-0000061B0000}"/>
    <cellStyle name="Normal 5 4 3 2 3 2 2 2" xfId="24671" xr:uid="{073621D4-0162-41F4-B68A-BCD1B2DB3F8D}"/>
    <cellStyle name="Normal 5 4 3 2 3 2 2 3" xfId="16242" xr:uid="{3334815A-52AD-414B-A320-AB392D537C36}"/>
    <cellStyle name="Normal 5 4 3 2 3 2 2 4" xfId="33099" xr:uid="{EF38B67C-D717-4C16-9528-61D955C243D2}"/>
    <cellStyle name="Normal 5 4 3 2 3 2 3" xfId="20453" xr:uid="{CFE3FEB5-FE46-464B-9C9D-64C1FBC73CA6}"/>
    <cellStyle name="Normal 5 4 3 2 3 2 4" xfId="12024" xr:uid="{7B3AFCFE-CC23-4D9D-8A62-4F212C8331F9}"/>
    <cellStyle name="Normal 5 4 3 2 3 2 5" xfId="28882" xr:uid="{0DE6D580-75E8-4534-9AA5-F706E286B905}"/>
    <cellStyle name="Normal 5 4 3 2 3 3" xfId="5662" xr:uid="{00000000-0005-0000-0000-0000071B0000}"/>
    <cellStyle name="Normal 5 4 3 2 3 3 2" xfId="22526" xr:uid="{515E7D0B-0DE8-4E82-ACA5-104195029EE5}"/>
    <cellStyle name="Normal 5 4 3 2 3 3 3" xfId="14097" xr:uid="{57CC34CF-2A9F-42E3-9066-7577B4B4060B}"/>
    <cellStyle name="Normal 5 4 3 2 3 3 4" xfId="30954" xr:uid="{493808EB-62C5-4DE1-8209-AB1BD57B1BFA}"/>
    <cellStyle name="Normal 5 4 3 2 3 4" xfId="18308" xr:uid="{5E3FF62F-E05D-4835-8ADD-48303C5752F3}"/>
    <cellStyle name="Normal 5 4 3 2 3 5" xfId="9879" xr:uid="{2450F59D-38BE-4ACC-A426-E8ED25598B51}"/>
    <cellStyle name="Normal 5 4 3 2 3 6" xfId="26737" xr:uid="{54BA850F-5C79-4598-B749-9709BA3F2200}"/>
    <cellStyle name="Normal 5 4 3 2 4" xfId="1767" xr:uid="{00000000-0005-0000-0000-0000081B0000}"/>
    <cellStyle name="Normal 5 4 3 2 4 2" xfId="3997" xr:uid="{00000000-0005-0000-0000-0000091B0000}"/>
    <cellStyle name="Normal 5 4 3 2 4 2 2" xfId="8220" xr:uid="{00000000-0005-0000-0000-00000A1B0000}"/>
    <cellStyle name="Normal 5 4 3 2 4 2 2 2" xfId="25084" xr:uid="{C3F7CE0B-1A36-4D32-94DD-877D5E3BBDE2}"/>
    <cellStyle name="Normal 5 4 3 2 4 2 2 3" xfId="16655" xr:uid="{86B86518-A711-4CD7-A48F-96F32D7FBD10}"/>
    <cellStyle name="Normal 5 4 3 2 4 2 2 4" xfId="33512" xr:uid="{C1378436-1B36-4B7D-8CB6-B060F2A71527}"/>
    <cellStyle name="Normal 5 4 3 2 4 2 3" xfId="20866" xr:uid="{B2BCB5F3-4DE4-442C-8D59-2AC3E4F53D43}"/>
    <cellStyle name="Normal 5 4 3 2 4 2 4" xfId="12437" xr:uid="{742443F1-6095-4520-972F-347AAB573026}"/>
    <cellStyle name="Normal 5 4 3 2 4 2 5" xfId="29295" xr:uid="{FC18C81F-8652-43AB-9027-3EF1B82F70D0}"/>
    <cellStyle name="Normal 5 4 3 2 4 3" xfId="6075" xr:uid="{00000000-0005-0000-0000-00000B1B0000}"/>
    <cellStyle name="Normal 5 4 3 2 4 3 2" xfId="22939" xr:uid="{33626BE5-6CD4-4058-9678-9BE55F2C6A7A}"/>
    <cellStyle name="Normal 5 4 3 2 4 3 3" xfId="14510" xr:uid="{80286DAD-193B-4DDA-917E-C62974309262}"/>
    <cellStyle name="Normal 5 4 3 2 4 3 4" xfId="31367" xr:uid="{32665893-2148-486C-8EB7-71168AD2B083}"/>
    <cellStyle name="Normal 5 4 3 2 4 4" xfId="18721" xr:uid="{2347C6AA-DEE1-4845-8CF1-DFDF8CDBE38A}"/>
    <cellStyle name="Normal 5 4 3 2 4 5" xfId="10292" xr:uid="{160E1851-F1D7-4FE8-8ADC-1BD8EED6B164}"/>
    <cellStyle name="Normal 5 4 3 2 4 6" xfId="27150" xr:uid="{4720577B-9EED-481B-8857-FF4E67C63CEE}"/>
    <cellStyle name="Normal 5 4 3 2 5" xfId="2181" xr:uid="{00000000-0005-0000-0000-00000C1B0000}"/>
    <cellStyle name="Normal 5 4 3 2 5 2" xfId="4410" xr:uid="{00000000-0005-0000-0000-00000D1B0000}"/>
    <cellStyle name="Normal 5 4 3 2 5 2 2" xfId="8633" xr:uid="{00000000-0005-0000-0000-00000E1B0000}"/>
    <cellStyle name="Normal 5 4 3 2 5 2 2 2" xfId="25497" xr:uid="{C27D729E-459C-478E-AF08-E1500EE0E11A}"/>
    <cellStyle name="Normal 5 4 3 2 5 2 2 3" xfId="17068" xr:uid="{BD32CB99-C4C5-4B68-8300-7AAFA9913477}"/>
    <cellStyle name="Normal 5 4 3 2 5 2 2 4" xfId="33925" xr:uid="{C4E4F653-8900-4B0D-B98E-C82C1A65ACCA}"/>
    <cellStyle name="Normal 5 4 3 2 5 2 3" xfId="21279" xr:uid="{2DC37067-5443-4350-851B-B15F591CFCDC}"/>
    <cellStyle name="Normal 5 4 3 2 5 2 4" xfId="12850" xr:uid="{2B7C466E-5BB1-40B3-B030-E27FAA639201}"/>
    <cellStyle name="Normal 5 4 3 2 5 2 5" xfId="29708" xr:uid="{FCAEBAAD-850B-4E5E-8962-C1DC4D75D5E4}"/>
    <cellStyle name="Normal 5 4 3 2 5 3" xfId="6488" xr:uid="{00000000-0005-0000-0000-00000F1B0000}"/>
    <cellStyle name="Normal 5 4 3 2 5 3 2" xfId="23352" xr:uid="{2763C3F1-CA8B-4E6A-B892-DCAAD1CB3014}"/>
    <cellStyle name="Normal 5 4 3 2 5 3 3" xfId="14923" xr:uid="{2F58761A-0D02-4FED-9EDA-C6E954B65B0A}"/>
    <cellStyle name="Normal 5 4 3 2 5 3 4" xfId="31780" xr:uid="{85AD6546-5F5B-40A7-B610-219CEB7359B7}"/>
    <cellStyle name="Normal 5 4 3 2 5 4" xfId="19134" xr:uid="{22DE857B-DAAC-4AA5-8D47-EE31B27B056E}"/>
    <cellStyle name="Normal 5 4 3 2 5 5" xfId="10705" xr:uid="{35EF594B-F2ED-48BC-9939-DA32A2AE6936}"/>
    <cellStyle name="Normal 5 4 3 2 5 6" xfId="27563" xr:uid="{A7DAD5CB-C652-4578-B782-33C2BDB9EFE9}"/>
    <cellStyle name="Normal 5 4 3 2 6" xfId="2617" xr:uid="{00000000-0005-0000-0000-0000101B0000}"/>
    <cellStyle name="Normal 5 4 3 2 6 2" xfId="6901" xr:uid="{00000000-0005-0000-0000-0000111B0000}"/>
    <cellStyle name="Normal 5 4 3 2 6 2 2" xfId="23765" xr:uid="{99EA5162-C250-48BC-A414-178E37AED4ED}"/>
    <cellStyle name="Normal 5 4 3 2 6 2 3" xfId="15336" xr:uid="{2DDD0EA8-BFE5-4524-AA2F-983A9A9442DD}"/>
    <cellStyle name="Normal 5 4 3 2 6 2 4" xfId="32193" xr:uid="{521ACF4A-824F-41A2-BAC9-372CDC80D8F0}"/>
    <cellStyle name="Normal 5 4 3 2 6 3" xfId="19547" xr:uid="{0D2501FB-799B-403F-BE94-C81704A35B09}"/>
    <cellStyle name="Normal 5 4 3 2 6 4" xfId="11118" xr:uid="{6010B121-7782-4165-A86F-7C2A654393CA}"/>
    <cellStyle name="Normal 5 4 3 2 6 5" xfId="27976" xr:uid="{793E8318-27F1-478C-B317-71F45B18EFED}"/>
    <cellStyle name="Normal 5 4 3 2 7" xfId="4836" xr:uid="{00000000-0005-0000-0000-0000121B0000}"/>
    <cellStyle name="Normal 5 4 3 2 7 2" xfId="21700" xr:uid="{18C421A6-0D60-477E-9293-AB2304819DF5}"/>
    <cellStyle name="Normal 5 4 3 2 7 3" xfId="13271" xr:uid="{089D33A4-4FD2-4460-BC5D-E8921D1AF9C8}"/>
    <cellStyle name="Normal 5 4 3 2 7 4" xfId="30128" xr:uid="{27B0F87F-FDF4-4BDB-AB46-C6FFDC5BC1C4}"/>
    <cellStyle name="Normal 5 4 3 2 8" xfId="17482" xr:uid="{9DFEE3DD-9C7A-4A86-80CA-11B3122D00E2}"/>
    <cellStyle name="Normal 5 4 3 2 9" xfId="9053" xr:uid="{BC478900-30C2-4467-B4C1-344FF8A18AE2}"/>
    <cellStyle name="Normal 5 4 3 3" xfId="936" xr:uid="{00000000-0005-0000-0000-0000131B0000}"/>
    <cellStyle name="Normal 5 4 3 3 2" xfId="3170" xr:uid="{00000000-0005-0000-0000-0000141B0000}"/>
    <cellStyle name="Normal 5 4 3 3 2 2" xfId="7393" xr:uid="{00000000-0005-0000-0000-0000151B0000}"/>
    <cellStyle name="Normal 5 4 3 3 2 2 2" xfId="24257" xr:uid="{F40357F9-6A78-405A-A82C-8EB3C1F25701}"/>
    <cellStyle name="Normal 5 4 3 3 2 2 3" xfId="15828" xr:uid="{7A2A9A39-FB3C-4D90-AAC2-766389E667C9}"/>
    <cellStyle name="Normal 5 4 3 3 2 2 4" xfId="32685" xr:uid="{DEF7D5B8-48F8-447F-87AF-1B22BFC9A2CC}"/>
    <cellStyle name="Normal 5 4 3 3 2 3" xfId="20039" xr:uid="{4973F14B-A6BC-428B-8BCB-E0E1FD34FA28}"/>
    <cellStyle name="Normal 5 4 3 3 2 4" xfId="11610" xr:uid="{F74247C0-4E94-426B-B83F-24FA80FB5B75}"/>
    <cellStyle name="Normal 5 4 3 3 2 5" xfId="28468" xr:uid="{391DDDCF-0EB6-4935-9782-88BFF31DDBAE}"/>
    <cellStyle name="Normal 5 4 3 3 3" xfId="5248" xr:uid="{00000000-0005-0000-0000-0000161B0000}"/>
    <cellStyle name="Normal 5 4 3 3 3 2" xfId="22112" xr:uid="{4AB4B0AF-E4A0-4FE8-B281-49FAA4366676}"/>
    <cellStyle name="Normal 5 4 3 3 3 3" xfId="13683" xr:uid="{5C5C1B37-256E-42DA-B497-27B4FC76B4BE}"/>
    <cellStyle name="Normal 5 4 3 3 3 4" xfId="30540" xr:uid="{C5676160-430D-4C3F-9DA2-39A2959F9BEB}"/>
    <cellStyle name="Normal 5 4 3 3 4" xfId="17894" xr:uid="{3B211D55-9332-48EC-B436-9FDDC3619FD0}"/>
    <cellStyle name="Normal 5 4 3 3 5" xfId="9465" xr:uid="{8F786F01-86DB-4608-B1FB-B6E037EF103F}"/>
    <cellStyle name="Normal 5 4 3 3 6" xfId="26323" xr:uid="{3A2A378C-C3E5-443B-BDE7-15D41163002E}"/>
    <cellStyle name="Normal 5 4 3 4" xfId="1353" xr:uid="{00000000-0005-0000-0000-0000171B0000}"/>
    <cellStyle name="Normal 5 4 3 4 2" xfId="3583" xr:uid="{00000000-0005-0000-0000-0000181B0000}"/>
    <cellStyle name="Normal 5 4 3 4 2 2" xfId="7806" xr:uid="{00000000-0005-0000-0000-0000191B0000}"/>
    <cellStyle name="Normal 5 4 3 4 2 2 2" xfId="24670" xr:uid="{114853A3-C714-4D58-9D7E-B1AAC61DE23B}"/>
    <cellStyle name="Normal 5 4 3 4 2 2 3" xfId="16241" xr:uid="{8C547C91-D49F-4970-9662-197496E84ACE}"/>
    <cellStyle name="Normal 5 4 3 4 2 2 4" xfId="33098" xr:uid="{5B4FBC36-3AF3-4A14-ABD1-BDC42590221C}"/>
    <cellStyle name="Normal 5 4 3 4 2 3" xfId="20452" xr:uid="{BA2C1FD0-F8B9-41E6-BC2B-5DAB9C4CBE1C}"/>
    <cellStyle name="Normal 5 4 3 4 2 4" xfId="12023" xr:uid="{BB6A7371-69B7-4CAC-A608-93E2C9175C82}"/>
    <cellStyle name="Normal 5 4 3 4 2 5" xfId="28881" xr:uid="{B148559D-FE1B-43EC-9615-A07E745FEE4B}"/>
    <cellStyle name="Normal 5 4 3 4 3" xfId="5661" xr:uid="{00000000-0005-0000-0000-00001A1B0000}"/>
    <cellStyle name="Normal 5 4 3 4 3 2" xfId="22525" xr:uid="{B74DE731-A66B-47D0-855B-3BF9A34D40B6}"/>
    <cellStyle name="Normal 5 4 3 4 3 3" xfId="14096" xr:uid="{17BC5E2A-5AD2-4983-80ED-63E163F5512F}"/>
    <cellStyle name="Normal 5 4 3 4 3 4" xfId="30953" xr:uid="{FC8A69D4-BCAF-44EC-84C4-C597AAF57776}"/>
    <cellStyle name="Normal 5 4 3 4 4" xfId="18307" xr:uid="{5592DD22-002B-48BF-A829-EE6E0DAF59EA}"/>
    <cellStyle name="Normal 5 4 3 4 5" xfId="9878" xr:uid="{F6E3C17E-F431-48B5-885B-7409883232DF}"/>
    <cellStyle name="Normal 5 4 3 4 6" xfId="26736" xr:uid="{43418F23-D710-4E3A-9BB0-B2C4DAE5C88C}"/>
    <cellStyle name="Normal 5 4 3 5" xfId="1766" xr:uid="{00000000-0005-0000-0000-00001B1B0000}"/>
    <cellStyle name="Normal 5 4 3 5 2" xfId="3996" xr:uid="{00000000-0005-0000-0000-00001C1B0000}"/>
    <cellStyle name="Normal 5 4 3 5 2 2" xfId="8219" xr:uid="{00000000-0005-0000-0000-00001D1B0000}"/>
    <cellStyle name="Normal 5 4 3 5 2 2 2" xfId="25083" xr:uid="{99BD435B-077D-4A4E-B16D-7273359A84FE}"/>
    <cellStyle name="Normal 5 4 3 5 2 2 3" xfId="16654" xr:uid="{F9622628-2F5D-4243-BDD1-8D9064ABAF42}"/>
    <cellStyle name="Normal 5 4 3 5 2 2 4" xfId="33511" xr:uid="{7F39C176-153A-4E5B-BDFA-7E11A37E162F}"/>
    <cellStyle name="Normal 5 4 3 5 2 3" xfId="20865" xr:uid="{C8F4F113-7580-4693-A5BF-D5E7A031D805}"/>
    <cellStyle name="Normal 5 4 3 5 2 4" xfId="12436" xr:uid="{844D63EB-0160-45F5-A23B-46B958EAF3E0}"/>
    <cellStyle name="Normal 5 4 3 5 2 5" xfId="29294" xr:uid="{6AB5E86A-0226-4154-A5BE-9DED725AA769}"/>
    <cellStyle name="Normal 5 4 3 5 3" xfId="6074" xr:uid="{00000000-0005-0000-0000-00001E1B0000}"/>
    <cellStyle name="Normal 5 4 3 5 3 2" xfId="22938" xr:uid="{AE62E32A-2A20-42DD-AB11-F008426A7343}"/>
    <cellStyle name="Normal 5 4 3 5 3 3" xfId="14509" xr:uid="{55B71C5A-080E-4541-A30A-E68C0EDB3AD8}"/>
    <cellStyle name="Normal 5 4 3 5 3 4" xfId="31366" xr:uid="{7F737235-2052-49BD-A7BB-2AC632D5CFD3}"/>
    <cellStyle name="Normal 5 4 3 5 4" xfId="18720" xr:uid="{EC951084-30E7-403D-AA95-E08EBD170866}"/>
    <cellStyle name="Normal 5 4 3 5 5" xfId="10291" xr:uid="{EDD05292-24B7-486D-ACD6-267D5CAC2BFC}"/>
    <cellStyle name="Normal 5 4 3 5 6" xfId="27149" xr:uid="{CC60087E-6A6A-40D1-994E-F1148F99C50E}"/>
    <cellStyle name="Normal 5 4 3 6" xfId="2180" xr:uid="{00000000-0005-0000-0000-00001F1B0000}"/>
    <cellStyle name="Normal 5 4 3 6 2" xfId="4409" xr:uid="{00000000-0005-0000-0000-0000201B0000}"/>
    <cellStyle name="Normal 5 4 3 6 2 2" xfId="8632" xr:uid="{00000000-0005-0000-0000-0000211B0000}"/>
    <cellStyle name="Normal 5 4 3 6 2 2 2" xfId="25496" xr:uid="{E6ED1255-303D-486A-A6DA-4B3704469A02}"/>
    <cellStyle name="Normal 5 4 3 6 2 2 3" xfId="17067" xr:uid="{12416199-89C6-491C-A3C7-7CD326C3F639}"/>
    <cellStyle name="Normal 5 4 3 6 2 2 4" xfId="33924" xr:uid="{A5CC4F3D-C6EE-4FEE-9576-64D9F4EBD9DF}"/>
    <cellStyle name="Normal 5 4 3 6 2 3" xfId="21278" xr:uid="{B63B8D61-269B-4E29-89BE-2C2C5B7A227D}"/>
    <cellStyle name="Normal 5 4 3 6 2 4" xfId="12849" xr:uid="{E76FA843-7D7B-410E-A6FC-46E11F16A006}"/>
    <cellStyle name="Normal 5 4 3 6 2 5" xfId="29707" xr:uid="{58B10B37-362E-4196-9980-5C3B02B194A1}"/>
    <cellStyle name="Normal 5 4 3 6 3" xfId="6487" xr:uid="{00000000-0005-0000-0000-0000221B0000}"/>
    <cellStyle name="Normal 5 4 3 6 3 2" xfId="23351" xr:uid="{0E313CE2-EBCE-45C8-A750-0040AD920B8B}"/>
    <cellStyle name="Normal 5 4 3 6 3 3" xfId="14922" xr:uid="{3B075966-3976-4BC2-9FA3-7AB2195CCE5E}"/>
    <cellStyle name="Normal 5 4 3 6 3 4" xfId="31779" xr:uid="{A3809B4F-5064-4EB1-A124-9D2A2BE2ABEA}"/>
    <cellStyle name="Normal 5 4 3 6 4" xfId="19133" xr:uid="{7DA830EA-D8A4-4634-8C1F-12F2BC5510B8}"/>
    <cellStyle name="Normal 5 4 3 6 5" xfId="10704" xr:uid="{9DAC59D4-B620-484D-A430-80DAA541661B}"/>
    <cellStyle name="Normal 5 4 3 6 6" xfId="27562" xr:uid="{6A29E588-D901-45E9-83F3-7FD446FC3322}"/>
    <cellStyle name="Normal 5 4 3 7" xfId="2616" xr:uid="{00000000-0005-0000-0000-0000231B0000}"/>
    <cellStyle name="Normal 5 4 3 7 2" xfId="6900" xr:uid="{00000000-0005-0000-0000-0000241B0000}"/>
    <cellStyle name="Normal 5 4 3 7 2 2" xfId="23764" xr:uid="{58787E23-D178-49AC-86C3-5657CCB837CE}"/>
    <cellStyle name="Normal 5 4 3 7 2 3" xfId="15335" xr:uid="{0629C1CB-EDD7-4D5B-B9E6-48D63ACA35D6}"/>
    <cellStyle name="Normal 5 4 3 7 2 4" xfId="32192" xr:uid="{C696BA58-80CB-4A9D-8466-538CD4F339DA}"/>
    <cellStyle name="Normal 5 4 3 7 3" xfId="19546" xr:uid="{3AD13F04-E909-45FB-9914-161BE3FDA13E}"/>
    <cellStyle name="Normal 5 4 3 7 4" xfId="11117" xr:uid="{4F97DC36-F75F-4514-9A81-B4D20341DD3C}"/>
    <cellStyle name="Normal 5 4 3 7 5" xfId="27975" xr:uid="{4D5F0F0E-0656-47EE-9ADB-929918ADD458}"/>
    <cellStyle name="Normal 5 4 3 8" xfId="4835" xr:uid="{00000000-0005-0000-0000-0000251B0000}"/>
    <cellStyle name="Normal 5 4 3 8 2" xfId="21699" xr:uid="{06155218-0239-465F-B4E7-D98B5D658FAA}"/>
    <cellStyle name="Normal 5 4 3 8 3" xfId="13270" xr:uid="{92769B64-7818-4647-AF23-73E75AE7BA6F}"/>
    <cellStyle name="Normal 5 4 3 8 4" xfId="30127" xr:uid="{BF48F881-31D1-41BF-8D89-4375DE06B037}"/>
    <cellStyle name="Normal 5 4 3 9" xfId="17481" xr:uid="{69215907-4B5A-44F8-A842-1AB4D79CC62E}"/>
    <cellStyle name="Normal 5 4 4" xfId="463" xr:uid="{00000000-0005-0000-0000-0000261B0000}"/>
    <cellStyle name="Normal 5 4 4 10" xfId="25912" xr:uid="{AFAC7EBC-2A22-45D3-B283-28BDB5D8F9FE}"/>
    <cellStyle name="Normal 5 4 4 2" xfId="938" xr:uid="{00000000-0005-0000-0000-0000271B0000}"/>
    <cellStyle name="Normal 5 4 4 2 2" xfId="3172" xr:uid="{00000000-0005-0000-0000-0000281B0000}"/>
    <cellStyle name="Normal 5 4 4 2 2 2" xfId="7395" xr:uid="{00000000-0005-0000-0000-0000291B0000}"/>
    <cellStyle name="Normal 5 4 4 2 2 2 2" xfId="24259" xr:uid="{C3F28A6C-F609-4E6B-9AEA-BD7C23885B45}"/>
    <cellStyle name="Normal 5 4 4 2 2 2 3" xfId="15830" xr:uid="{75BF2B10-F963-4381-959B-EF2E03567219}"/>
    <cellStyle name="Normal 5 4 4 2 2 2 4" xfId="32687" xr:uid="{FF38D9AB-C16F-456A-8675-026E1603F931}"/>
    <cellStyle name="Normal 5 4 4 2 2 3" xfId="20041" xr:uid="{86FFD9AD-63DC-4398-8AEA-83A05522F5A0}"/>
    <cellStyle name="Normal 5 4 4 2 2 4" xfId="11612" xr:uid="{6BB587DB-F6B1-4E0F-BB55-18D764F09210}"/>
    <cellStyle name="Normal 5 4 4 2 2 5" xfId="28470" xr:uid="{B26109A9-6DB2-4480-A70A-062C2BA2EB31}"/>
    <cellStyle name="Normal 5 4 4 2 3" xfId="5250" xr:uid="{00000000-0005-0000-0000-00002A1B0000}"/>
    <cellStyle name="Normal 5 4 4 2 3 2" xfId="22114" xr:uid="{B810396C-62EA-4AA4-AF9B-C3B0F9F11DA4}"/>
    <cellStyle name="Normal 5 4 4 2 3 3" xfId="13685" xr:uid="{FDF1D882-B180-43AB-A397-706FC6CE4AE5}"/>
    <cellStyle name="Normal 5 4 4 2 3 4" xfId="30542" xr:uid="{A2543786-EBBA-4BA3-BE32-D72034F17A89}"/>
    <cellStyle name="Normal 5 4 4 2 4" xfId="17896" xr:uid="{D148329F-5A7C-4663-8746-D690E4EAD8BB}"/>
    <cellStyle name="Normal 5 4 4 2 5" xfId="9467" xr:uid="{D640639F-B581-4296-9F85-1C053EB4F9C7}"/>
    <cellStyle name="Normal 5 4 4 2 6" xfId="26325" xr:uid="{D9EBE4EE-D29D-4B3C-96CC-6BD0769F3004}"/>
    <cellStyle name="Normal 5 4 4 3" xfId="1355" xr:uid="{00000000-0005-0000-0000-00002B1B0000}"/>
    <cellStyle name="Normal 5 4 4 3 2" xfId="3585" xr:uid="{00000000-0005-0000-0000-00002C1B0000}"/>
    <cellStyle name="Normal 5 4 4 3 2 2" xfId="7808" xr:uid="{00000000-0005-0000-0000-00002D1B0000}"/>
    <cellStyle name="Normal 5 4 4 3 2 2 2" xfId="24672" xr:uid="{741A43F2-6532-4156-839B-05B7EE402D85}"/>
    <cellStyle name="Normal 5 4 4 3 2 2 3" xfId="16243" xr:uid="{E361CE22-D670-413F-9823-C908851EA554}"/>
    <cellStyle name="Normal 5 4 4 3 2 2 4" xfId="33100" xr:uid="{C78ABA07-4868-4226-8924-094BAFEA6062}"/>
    <cellStyle name="Normal 5 4 4 3 2 3" xfId="20454" xr:uid="{6AADC366-787A-4888-839B-0555CF72332E}"/>
    <cellStyle name="Normal 5 4 4 3 2 4" xfId="12025" xr:uid="{03996E08-9668-41B9-86CE-57D9933979A8}"/>
    <cellStyle name="Normal 5 4 4 3 2 5" xfId="28883" xr:uid="{EF024956-8E61-4423-9282-58D779481109}"/>
    <cellStyle name="Normal 5 4 4 3 3" xfId="5663" xr:uid="{00000000-0005-0000-0000-00002E1B0000}"/>
    <cellStyle name="Normal 5 4 4 3 3 2" xfId="22527" xr:uid="{45F3EDA1-E34F-40AF-9C74-BE4F8B0685EB}"/>
    <cellStyle name="Normal 5 4 4 3 3 3" xfId="14098" xr:uid="{BC7DD351-0577-4108-AE07-D8EACEE8C5AC}"/>
    <cellStyle name="Normal 5 4 4 3 3 4" xfId="30955" xr:uid="{F497C54B-F422-4688-9688-93AD5CA319B9}"/>
    <cellStyle name="Normal 5 4 4 3 4" xfId="18309" xr:uid="{DBA0759B-E372-4D1C-A6C0-1AE947E09F35}"/>
    <cellStyle name="Normal 5 4 4 3 5" xfId="9880" xr:uid="{B2BB6194-84A2-414F-8944-03C8A95DD7A1}"/>
    <cellStyle name="Normal 5 4 4 3 6" xfId="26738" xr:uid="{263B2FF2-3114-41C5-8499-C6AF085DA888}"/>
    <cellStyle name="Normal 5 4 4 4" xfId="1768" xr:uid="{00000000-0005-0000-0000-00002F1B0000}"/>
    <cellStyle name="Normal 5 4 4 4 2" xfId="3998" xr:uid="{00000000-0005-0000-0000-0000301B0000}"/>
    <cellStyle name="Normal 5 4 4 4 2 2" xfId="8221" xr:uid="{00000000-0005-0000-0000-0000311B0000}"/>
    <cellStyle name="Normal 5 4 4 4 2 2 2" xfId="25085" xr:uid="{23E91897-3EA6-4480-A1BD-EC9219090BAB}"/>
    <cellStyle name="Normal 5 4 4 4 2 2 3" xfId="16656" xr:uid="{168145BB-5274-4AA4-AF78-2669428C59B8}"/>
    <cellStyle name="Normal 5 4 4 4 2 2 4" xfId="33513" xr:uid="{263D0517-CF6C-4955-8AC5-33A294A4ACBC}"/>
    <cellStyle name="Normal 5 4 4 4 2 3" xfId="20867" xr:uid="{41ECFB9D-D56B-499B-BBED-152EC47985ED}"/>
    <cellStyle name="Normal 5 4 4 4 2 4" xfId="12438" xr:uid="{4C7127E2-7CCF-423E-82AA-78666746D063}"/>
    <cellStyle name="Normal 5 4 4 4 2 5" xfId="29296" xr:uid="{E41DE2CC-8701-415E-8D57-DBD122611031}"/>
    <cellStyle name="Normal 5 4 4 4 3" xfId="6076" xr:uid="{00000000-0005-0000-0000-0000321B0000}"/>
    <cellStyle name="Normal 5 4 4 4 3 2" xfId="22940" xr:uid="{2DE7E04F-586F-4739-B0E2-815BEFABC2A7}"/>
    <cellStyle name="Normal 5 4 4 4 3 3" xfId="14511" xr:uid="{E3B763E1-0CB7-4305-AD38-9CC933B3FA53}"/>
    <cellStyle name="Normal 5 4 4 4 3 4" xfId="31368" xr:uid="{D603E429-9AE6-4D6B-8FDB-AE94A231F2EB}"/>
    <cellStyle name="Normal 5 4 4 4 4" xfId="18722" xr:uid="{A2BEF4A0-EA9A-4243-ACF2-46C649143BC3}"/>
    <cellStyle name="Normal 5 4 4 4 5" xfId="10293" xr:uid="{59188914-6B3A-49DD-8DF5-ED8DF85F85A9}"/>
    <cellStyle name="Normal 5 4 4 4 6" xfId="27151" xr:uid="{ABBF99C1-BDB8-4D8C-AE4B-56712B01B0F3}"/>
    <cellStyle name="Normal 5 4 4 5" xfId="2182" xr:uid="{00000000-0005-0000-0000-0000331B0000}"/>
    <cellStyle name="Normal 5 4 4 5 2" xfId="4411" xr:uid="{00000000-0005-0000-0000-0000341B0000}"/>
    <cellStyle name="Normal 5 4 4 5 2 2" xfId="8634" xr:uid="{00000000-0005-0000-0000-0000351B0000}"/>
    <cellStyle name="Normal 5 4 4 5 2 2 2" xfId="25498" xr:uid="{E54F7BBC-5E00-447D-AE91-73B9E2218C6E}"/>
    <cellStyle name="Normal 5 4 4 5 2 2 3" xfId="17069" xr:uid="{7708FD85-0775-4A6B-BF3A-DEAC7545AD78}"/>
    <cellStyle name="Normal 5 4 4 5 2 2 4" xfId="33926" xr:uid="{BAC4587C-908D-46B9-A942-E287C0B3DC1F}"/>
    <cellStyle name="Normal 5 4 4 5 2 3" xfId="21280" xr:uid="{FE7208D0-51B9-4E2D-9336-C6C0A83D7DD4}"/>
    <cellStyle name="Normal 5 4 4 5 2 4" xfId="12851" xr:uid="{06567811-B639-45D9-A0B6-9B170F117290}"/>
    <cellStyle name="Normal 5 4 4 5 2 5" xfId="29709" xr:uid="{3FEF62E5-6C21-40B4-87DA-A20A72D1AFA7}"/>
    <cellStyle name="Normal 5 4 4 5 3" xfId="6489" xr:uid="{00000000-0005-0000-0000-0000361B0000}"/>
    <cellStyle name="Normal 5 4 4 5 3 2" xfId="23353" xr:uid="{6A567380-EB53-4110-8491-7972BDBC3612}"/>
    <cellStyle name="Normal 5 4 4 5 3 3" xfId="14924" xr:uid="{4C52FE1E-92FD-4512-95DA-29B1AD80FCBA}"/>
    <cellStyle name="Normal 5 4 4 5 3 4" xfId="31781" xr:uid="{E783A5A1-77D4-4A15-B49A-4243DA78C5E6}"/>
    <cellStyle name="Normal 5 4 4 5 4" xfId="19135" xr:uid="{14DD2F8F-B21D-4DC7-AF27-93EDF9974CCF}"/>
    <cellStyle name="Normal 5 4 4 5 5" xfId="10706" xr:uid="{ECFA4876-D192-471E-B118-DB6DFC5F92D9}"/>
    <cellStyle name="Normal 5 4 4 5 6" xfId="27564" xr:uid="{25457A0B-32B3-4F68-B9F4-5BB8DC8A1844}"/>
    <cellStyle name="Normal 5 4 4 6" xfId="2618" xr:uid="{00000000-0005-0000-0000-0000371B0000}"/>
    <cellStyle name="Normal 5 4 4 6 2" xfId="6902" xr:uid="{00000000-0005-0000-0000-0000381B0000}"/>
    <cellStyle name="Normal 5 4 4 6 2 2" xfId="23766" xr:uid="{B23C6CE7-7809-42DF-BB2A-1E6F5018B729}"/>
    <cellStyle name="Normal 5 4 4 6 2 3" xfId="15337" xr:uid="{08F05A1F-82B4-429D-AFFD-E9090D6E92DC}"/>
    <cellStyle name="Normal 5 4 4 6 2 4" xfId="32194" xr:uid="{DA1C03C9-FAE3-48D2-90DA-19CDE41A4915}"/>
    <cellStyle name="Normal 5 4 4 6 3" xfId="19548" xr:uid="{1922FF6A-CC40-4F80-AA69-69738006E0E8}"/>
    <cellStyle name="Normal 5 4 4 6 4" xfId="11119" xr:uid="{0081070C-4385-4B2C-B3D8-41D3768AEFC6}"/>
    <cellStyle name="Normal 5 4 4 6 5" xfId="27977" xr:uid="{B48524D0-99CA-42AE-957A-0B9F665B4452}"/>
    <cellStyle name="Normal 5 4 4 7" xfId="4837" xr:uid="{00000000-0005-0000-0000-0000391B0000}"/>
    <cellStyle name="Normal 5 4 4 7 2" xfId="21701" xr:uid="{9F4B5E22-5226-41E0-8BA0-92F4DE726C63}"/>
    <cellStyle name="Normal 5 4 4 7 3" xfId="13272" xr:uid="{CF05E53E-81AE-43CB-9594-83BE8D6CC60C}"/>
    <cellStyle name="Normal 5 4 4 7 4" xfId="30129" xr:uid="{C40B1E89-1931-4386-B65C-B7674AE384B5}"/>
    <cellStyle name="Normal 5 4 4 8" xfId="17483" xr:uid="{A3512D81-425B-4630-B1CD-0B347397C684}"/>
    <cellStyle name="Normal 5 4 4 9" xfId="9054" xr:uid="{D99BF1B2-2BC7-482E-8CD9-1C715B02F80F}"/>
    <cellStyle name="Normal 5 4 5" xfId="931" xr:uid="{00000000-0005-0000-0000-00003A1B0000}"/>
    <cellStyle name="Normal 5 4 5 2" xfId="3165" xr:uid="{00000000-0005-0000-0000-00003B1B0000}"/>
    <cellStyle name="Normal 5 4 5 2 2" xfId="7388" xr:uid="{00000000-0005-0000-0000-00003C1B0000}"/>
    <cellStyle name="Normal 5 4 5 2 2 2" xfId="24252" xr:uid="{F26DFDB5-228E-480E-975E-1E0C2DADDFDD}"/>
    <cellStyle name="Normal 5 4 5 2 2 3" xfId="15823" xr:uid="{858A79B0-9071-4431-890D-C350FE62895C}"/>
    <cellStyle name="Normal 5 4 5 2 2 4" xfId="32680" xr:uid="{8FC5BAE4-F680-4B27-AE05-72AB36CB9639}"/>
    <cellStyle name="Normal 5 4 5 2 3" xfId="20034" xr:uid="{17ABA046-3C11-49AB-8B8B-2365DAC64F44}"/>
    <cellStyle name="Normal 5 4 5 2 4" xfId="11605" xr:uid="{5E3DFE72-7334-4229-947A-43C29D9DD30F}"/>
    <cellStyle name="Normal 5 4 5 2 5" xfId="28463" xr:uid="{67C9D6F6-C4B8-428B-BE1C-E57BA739CD26}"/>
    <cellStyle name="Normal 5 4 5 3" xfId="5243" xr:uid="{00000000-0005-0000-0000-00003D1B0000}"/>
    <cellStyle name="Normal 5 4 5 3 2" xfId="22107" xr:uid="{57FB2BDB-7E0C-40DA-9628-2A18B4A4F20D}"/>
    <cellStyle name="Normal 5 4 5 3 3" xfId="13678" xr:uid="{F8732BD9-3A87-4F42-B65F-75653D8A8BA3}"/>
    <cellStyle name="Normal 5 4 5 3 4" xfId="30535" xr:uid="{C886B36D-487B-455F-82AA-950D42020B69}"/>
    <cellStyle name="Normal 5 4 5 4" xfId="17889" xr:uid="{3535B6AA-8759-4A20-88CF-A0E37FE05B7A}"/>
    <cellStyle name="Normal 5 4 5 5" xfId="9460" xr:uid="{906E65E7-5A37-49D3-918C-2B71393ED835}"/>
    <cellStyle name="Normal 5 4 5 6" xfId="26318" xr:uid="{9A0BC9CF-47F7-4948-B3F9-68E447B56C70}"/>
    <cellStyle name="Normal 5 4 6" xfId="1348" xr:uid="{00000000-0005-0000-0000-00003E1B0000}"/>
    <cellStyle name="Normal 5 4 6 2" xfId="3578" xr:uid="{00000000-0005-0000-0000-00003F1B0000}"/>
    <cellStyle name="Normal 5 4 6 2 2" xfId="7801" xr:uid="{00000000-0005-0000-0000-0000401B0000}"/>
    <cellStyle name="Normal 5 4 6 2 2 2" xfId="24665" xr:uid="{4E1AB938-C1DE-4162-AA24-6D81DFDFCA66}"/>
    <cellStyle name="Normal 5 4 6 2 2 3" xfId="16236" xr:uid="{5FD85140-7D36-428D-B0B3-A775292206C0}"/>
    <cellStyle name="Normal 5 4 6 2 2 4" xfId="33093" xr:uid="{2FA40462-1895-417A-A10B-242724410C04}"/>
    <cellStyle name="Normal 5 4 6 2 3" xfId="20447" xr:uid="{664603EB-5A4C-44AD-A511-DAA709E2682E}"/>
    <cellStyle name="Normal 5 4 6 2 4" xfId="12018" xr:uid="{BD0E957D-FCED-41AF-91C4-6883D1C701F0}"/>
    <cellStyle name="Normal 5 4 6 2 5" xfId="28876" xr:uid="{3FADCCE3-FF16-4C99-BA10-F4451A3416F6}"/>
    <cellStyle name="Normal 5 4 6 3" xfId="5656" xr:uid="{00000000-0005-0000-0000-0000411B0000}"/>
    <cellStyle name="Normal 5 4 6 3 2" xfId="22520" xr:uid="{87CB3737-9F95-4221-AE4C-EE59C7D3E083}"/>
    <cellStyle name="Normal 5 4 6 3 3" xfId="14091" xr:uid="{95679598-4123-4655-B6F9-709F0500BCBF}"/>
    <cellStyle name="Normal 5 4 6 3 4" xfId="30948" xr:uid="{C11D69CB-3147-4B30-93C7-9034083D065C}"/>
    <cellStyle name="Normal 5 4 6 4" xfId="18302" xr:uid="{0600AD00-BED1-4654-BCBE-4752245B84D3}"/>
    <cellStyle name="Normal 5 4 6 5" xfId="9873" xr:uid="{481D0223-271A-483F-A890-8A8618828C21}"/>
    <cellStyle name="Normal 5 4 6 6" xfId="26731" xr:uid="{72B747D3-BD5C-4633-BEA3-7056E034E1F3}"/>
    <cellStyle name="Normal 5 4 7" xfId="1761" xr:uid="{00000000-0005-0000-0000-0000421B0000}"/>
    <cellStyle name="Normal 5 4 7 2" xfId="3991" xr:uid="{00000000-0005-0000-0000-0000431B0000}"/>
    <cellStyle name="Normal 5 4 7 2 2" xfId="8214" xr:uid="{00000000-0005-0000-0000-0000441B0000}"/>
    <cellStyle name="Normal 5 4 7 2 2 2" xfId="25078" xr:uid="{4A7EDBCE-5F61-41D8-97D4-343FC5BF5D79}"/>
    <cellStyle name="Normal 5 4 7 2 2 3" xfId="16649" xr:uid="{F7FBAFF5-5F3D-4701-8A1C-2B5D5D1F0EA5}"/>
    <cellStyle name="Normal 5 4 7 2 2 4" xfId="33506" xr:uid="{A222630A-FA82-4E8F-A292-E0DB3E325DA0}"/>
    <cellStyle name="Normal 5 4 7 2 3" xfId="20860" xr:uid="{4AEA47A6-D27E-4D0C-AC4C-DAE4A2FA4340}"/>
    <cellStyle name="Normal 5 4 7 2 4" xfId="12431" xr:uid="{D256D293-BEA4-4100-88AE-53DEF75F14F0}"/>
    <cellStyle name="Normal 5 4 7 2 5" xfId="29289" xr:uid="{8E12BD9A-639D-4343-BDCA-A270A3E99F91}"/>
    <cellStyle name="Normal 5 4 7 3" xfId="6069" xr:uid="{00000000-0005-0000-0000-0000451B0000}"/>
    <cellStyle name="Normal 5 4 7 3 2" xfId="22933" xr:uid="{A5FBFFFE-31FD-466A-B0C8-37D9C9479027}"/>
    <cellStyle name="Normal 5 4 7 3 3" xfId="14504" xr:uid="{A1B89D54-063F-4E7C-A24F-67554E280DCB}"/>
    <cellStyle name="Normal 5 4 7 3 4" xfId="31361" xr:uid="{B0F2F2A5-2935-4EE6-BCF9-825F6DC6BADF}"/>
    <cellStyle name="Normal 5 4 7 4" xfId="18715" xr:uid="{C81F00FF-6C07-4829-87D7-448FBAC9D83A}"/>
    <cellStyle name="Normal 5 4 7 5" xfId="10286" xr:uid="{7F56BBD7-2630-470C-A83B-BC26501B7E0D}"/>
    <cellStyle name="Normal 5 4 7 6" xfId="27144" xr:uid="{C5E104DE-799A-41F6-B45E-758C8E819895}"/>
    <cellStyle name="Normal 5 4 8" xfId="2175" xr:uid="{00000000-0005-0000-0000-0000461B0000}"/>
    <cellStyle name="Normal 5 4 8 2" xfId="4404" xr:uid="{00000000-0005-0000-0000-0000471B0000}"/>
    <cellStyle name="Normal 5 4 8 2 2" xfId="8627" xr:uid="{00000000-0005-0000-0000-0000481B0000}"/>
    <cellStyle name="Normal 5 4 8 2 2 2" xfId="25491" xr:uid="{C7811A02-0F72-467C-8038-FD5D98CFE75C}"/>
    <cellStyle name="Normal 5 4 8 2 2 3" xfId="17062" xr:uid="{59F17013-B509-452B-8D84-02ACBDB13431}"/>
    <cellStyle name="Normal 5 4 8 2 2 4" xfId="33919" xr:uid="{2C9B04E4-4BBE-468B-A3F4-20BEAA14AEB6}"/>
    <cellStyle name="Normal 5 4 8 2 3" xfId="21273" xr:uid="{18FED473-30BC-44C1-AB9E-D64C47A5AD87}"/>
    <cellStyle name="Normal 5 4 8 2 4" xfId="12844" xr:uid="{6DEC4B04-4345-4C85-AC2B-5A06D40F37D2}"/>
    <cellStyle name="Normal 5 4 8 2 5" xfId="29702" xr:uid="{19277BB4-1357-45C3-A288-8DE967365713}"/>
    <cellStyle name="Normal 5 4 8 3" xfId="6482" xr:uid="{00000000-0005-0000-0000-0000491B0000}"/>
    <cellStyle name="Normal 5 4 8 3 2" xfId="23346" xr:uid="{AC6AB4EE-699C-401C-B8D9-356723992CFB}"/>
    <cellStyle name="Normal 5 4 8 3 3" xfId="14917" xr:uid="{08662CB7-DE5D-49E6-B27B-9E01AE603F2B}"/>
    <cellStyle name="Normal 5 4 8 3 4" xfId="31774" xr:uid="{D2632525-B480-46FD-BD3A-425CA5B657F2}"/>
    <cellStyle name="Normal 5 4 8 4" xfId="19128" xr:uid="{3EB637F2-CE25-486B-AA3F-DB4D2B2499BD}"/>
    <cellStyle name="Normal 5 4 8 5" xfId="10699" xr:uid="{B4EFC8FB-62EC-4284-B6F5-7048B4A0F318}"/>
    <cellStyle name="Normal 5 4 8 6" xfId="27557" xr:uid="{327567BE-6A3B-4965-B500-D89635AADA38}"/>
    <cellStyle name="Normal 5 4 9" xfId="2611" xr:uid="{00000000-0005-0000-0000-00004A1B0000}"/>
    <cellStyle name="Normal 5 4 9 2" xfId="6895" xr:uid="{00000000-0005-0000-0000-00004B1B0000}"/>
    <cellStyle name="Normal 5 4 9 2 2" xfId="23759" xr:uid="{7AD634D8-DF70-49CB-A192-F02B9795CF24}"/>
    <cellStyle name="Normal 5 4 9 2 3" xfId="15330" xr:uid="{B8C0D99D-94F3-411B-A73B-C52816CBAAED}"/>
    <cellStyle name="Normal 5 4 9 2 4" xfId="32187" xr:uid="{8E1DCC6C-DA39-49FD-AC4A-0F487B73BA98}"/>
    <cellStyle name="Normal 5 4 9 3" xfId="19541" xr:uid="{DD0F9A4B-0A12-40A6-8233-FACBFE7E7A01}"/>
    <cellStyle name="Normal 5 4 9 4" xfId="11112" xr:uid="{11D3DC53-C100-49C5-BD41-F56C1D245467}"/>
    <cellStyle name="Normal 5 4 9 5" xfId="27970" xr:uid="{3A4F9ACA-F4B9-4008-A0E5-E21BFF853A7E}"/>
    <cellStyle name="Normal 5 5" xfId="464" xr:uid="{00000000-0005-0000-0000-00004C1B0000}"/>
    <cellStyle name="Normal 5 5 10" xfId="17484" xr:uid="{4CB35BDD-AF50-40F7-A616-D95429E51355}"/>
    <cellStyle name="Normal 5 5 11" xfId="9055" xr:uid="{F11AB4A8-2DE6-45A3-A5CE-D896FDF417ED}"/>
    <cellStyle name="Normal 5 5 12" xfId="25913" xr:uid="{78CCC530-C4F5-4EC1-82D6-B2C410C693E8}"/>
    <cellStyle name="Normal 5 5 2" xfId="465" xr:uid="{00000000-0005-0000-0000-00004D1B0000}"/>
    <cellStyle name="Normal 5 5 2 10" xfId="9056" xr:uid="{A16273F5-4EA4-4912-BFC5-DA1DFEAB601C}"/>
    <cellStyle name="Normal 5 5 2 11" xfId="25914" xr:uid="{FF581B10-1F3B-41CD-BB3A-64FA06321AED}"/>
    <cellStyle name="Normal 5 5 2 2" xfId="466" xr:uid="{00000000-0005-0000-0000-00004E1B0000}"/>
    <cellStyle name="Normal 5 5 2 2 10" xfId="25915" xr:uid="{595A9F6D-9EA9-4A0E-BEE4-C1D7C82510B7}"/>
    <cellStyle name="Normal 5 5 2 2 2" xfId="941" xr:uid="{00000000-0005-0000-0000-00004F1B0000}"/>
    <cellStyle name="Normal 5 5 2 2 2 2" xfId="3175" xr:uid="{00000000-0005-0000-0000-0000501B0000}"/>
    <cellStyle name="Normal 5 5 2 2 2 2 2" xfId="7398" xr:uid="{00000000-0005-0000-0000-0000511B0000}"/>
    <cellStyle name="Normal 5 5 2 2 2 2 2 2" xfId="24262" xr:uid="{101B1F74-D272-4B20-B8F1-DCC872BC27B0}"/>
    <cellStyle name="Normal 5 5 2 2 2 2 2 3" xfId="15833" xr:uid="{E6D7E7FD-AEAE-48AD-B5C8-00B9C3484F8F}"/>
    <cellStyle name="Normal 5 5 2 2 2 2 2 4" xfId="32690" xr:uid="{34C49B61-D935-433A-9A74-DA5F9737B6A1}"/>
    <cellStyle name="Normal 5 5 2 2 2 2 3" xfId="20044" xr:uid="{F5AE6A6F-F2A4-49E2-ACFA-F631583A9A68}"/>
    <cellStyle name="Normal 5 5 2 2 2 2 4" xfId="11615" xr:uid="{C1A9E359-015D-4D96-8446-A6BF9345C982}"/>
    <cellStyle name="Normal 5 5 2 2 2 2 5" xfId="28473" xr:uid="{CD0A9E78-C499-4B35-B167-5CE70F1216DA}"/>
    <cellStyle name="Normal 5 5 2 2 2 3" xfId="5253" xr:uid="{00000000-0005-0000-0000-0000521B0000}"/>
    <cellStyle name="Normal 5 5 2 2 2 3 2" xfId="22117" xr:uid="{70A1F337-3298-4B92-9C75-6E19C2BF1D2E}"/>
    <cellStyle name="Normal 5 5 2 2 2 3 3" xfId="13688" xr:uid="{30CB4947-4466-4E8B-B47D-03C27E708246}"/>
    <cellStyle name="Normal 5 5 2 2 2 3 4" xfId="30545" xr:uid="{BECBB7EF-7ADF-4471-A4D6-D21F4FD5AF6F}"/>
    <cellStyle name="Normal 5 5 2 2 2 4" xfId="17899" xr:uid="{3FD4EDED-3CCD-4CF0-ACF5-C6C191FA76FF}"/>
    <cellStyle name="Normal 5 5 2 2 2 5" xfId="9470" xr:uid="{6834F4E9-7555-4DBA-A20A-7D98B7E5CE1F}"/>
    <cellStyle name="Normal 5 5 2 2 2 6" xfId="26328" xr:uid="{55B3B797-D4F1-4123-933E-66445B161F8E}"/>
    <cellStyle name="Normal 5 5 2 2 3" xfId="1358" xr:uid="{00000000-0005-0000-0000-0000531B0000}"/>
    <cellStyle name="Normal 5 5 2 2 3 2" xfId="3588" xr:uid="{00000000-0005-0000-0000-0000541B0000}"/>
    <cellStyle name="Normal 5 5 2 2 3 2 2" xfId="7811" xr:uid="{00000000-0005-0000-0000-0000551B0000}"/>
    <cellStyle name="Normal 5 5 2 2 3 2 2 2" xfId="24675" xr:uid="{362E6C79-8255-4BC5-9B68-EC7675046E7B}"/>
    <cellStyle name="Normal 5 5 2 2 3 2 2 3" xfId="16246" xr:uid="{241B76C3-C1A0-4546-835B-847BB6A4F36A}"/>
    <cellStyle name="Normal 5 5 2 2 3 2 2 4" xfId="33103" xr:uid="{6B6077C1-B9AE-4F11-A81C-FFECE87DE0D1}"/>
    <cellStyle name="Normal 5 5 2 2 3 2 3" xfId="20457" xr:uid="{3941FB30-8175-4E6D-B17E-A30502817F79}"/>
    <cellStyle name="Normal 5 5 2 2 3 2 4" xfId="12028" xr:uid="{66CA17D3-D5C2-4657-8291-6A420DC04D58}"/>
    <cellStyle name="Normal 5 5 2 2 3 2 5" xfId="28886" xr:uid="{DA1AA455-2F0D-4938-8DFE-CC1127CAD4D0}"/>
    <cellStyle name="Normal 5 5 2 2 3 3" xfId="5666" xr:uid="{00000000-0005-0000-0000-0000561B0000}"/>
    <cellStyle name="Normal 5 5 2 2 3 3 2" xfId="22530" xr:uid="{EFDAEA24-4F83-41A8-B978-4BC07713D497}"/>
    <cellStyle name="Normal 5 5 2 2 3 3 3" xfId="14101" xr:uid="{E84BBF1C-3D3C-4F48-B528-014484E67DE6}"/>
    <cellStyle name="Normal 5 5 2 2 3 3 4" xfId="30958" xr:uid="{20F41524-4971-41EE-9FF3-0C13002FEBB2}"/>
    <cellStyle name="Normal 5 5 2 2 3 4" xfId="18312" xr:uid="{0EEFCBEC-A260-40F4-8212-B39D298CDCA5}"/>
    <cellStyle name="Normal 5 5 2 2 3 5" xfId="9883" xr:uid="{5EB0A71F-AB00-4499-ACD4-E0A25CCBD194}"/>
    <cellStyle name="Normal 5 5 2 2 3 6" xfId="26741" xr:uid="{CF466239-FB83-400E-A2D5-C0663CAF28A8}"/>
    <cellStyle name="Normal 5 5 2 2 4" xfId="1771" xr:uid="{00000000-0005-0000-0000-0000571B0000}"/>
    <cellStyle name="Normal 5 5 2 2 4 2" xfId="4001" xr:uid="{00000000-0005-0000-0000-0000581B0000}"/>
    <cellStyle name="Normal 5 5 2 2 4 2 2" xfId="8224" xr:uid="{00000000-0005-0000-0000-0000591B0000}"/>
    <cellStyle name="Normal 5 5 2 2 4 2 2 2" xfId="25088" xr:uid="{04A11882-CFD4-4B14-8501-BBF03F176E17}"/>
    <cellStyle name="Normal 5 5 2 2 4 2 2 3" xfId="16659" xr:uid="{9AAA9D72-A8F0-4E53-B51E-9633584D6A70}"/>
    <cellStyle name="Normal 5 5 2 2 4 2 2 4" xfId="33516" xr:uid="{805BFDCB-2296-4C24-A8A5-422D5E45365A}"/>
    <cellStyle name="Normal 5 5 2 2 4 2 3" xfId="20870" xr:uid="{1FD58EAE-BC81-460D-808B-B3B924D6A16B}"/>
    <cellStyle name="Normal 5 5 2 2 4 2 4" xfId="12441" xr:uid="{C533BE1E-5212-4279-A362-DE4B0DE7B543}"/>
    <cellStyle name="Normal 5 5 2 2 4 2 5" xfId="29299" xr:uid="{95DF505E-1364-4CB4-8775-9928E0F1B7CA}"/>
    <cellStyle name="Normal 5 5 2 2 4 3" xfId="6079" xr:uid="{00000000-0005-0000-0000-00005A1B0000}"/>
    <cellStyle name="Normal 5 5 2 2 4 3 2" xfId="22943" xr:uid="{AD84A3AB-27B7-4E3D-B870-A6AF461685CC}"/>
    <cellStyle name="Normal 5 5 2 2 4 3 3" xfId="14514" xr:uid="{73E48934-09F5-458D-9EC3-D08559EC78BE}"/>
    <cellStyle name="Normal 5 5 2 2 4 3 4" xfId="31371" xr:uid="{14E30E50-3CC5-451E-B9FA-0D632F50140C}"/>
    <cellStyle name="Normal 5 5 2 2 4 4" xfId="18725" xr:uid="{BB590ED4-68E2-4262-BAB1-11DA01E153CD}"/>
    <cellStyle name="Normal 5 5 2 2 4 5" xfId="10296" xr:uid="{2A550F15-0084-4A63-B30A-3F42A69B60A5}"/>
    <cellStyle name="Normal 5 5 2 2 4 6" xfId="27154" xr:uid="{BDBEDD96-64C9-454E-A45D-DCD481F27178}"/>
    <cellStyle name="Normal 5 5 2 2 5" xfId="2185" xr:uid="{00000000-0005-0000-0000-00005B1B0000}"/>
    <cellStyle name="Normal 5 5 2 2 5 2" xfId="4414" xr:uid="{00000000-0005-0000-0000-00005C1B0000}"/>
    <cellStyle name="Normal 5 5 2 2 5 2 2" xfId="8637" xr:uid="{00000000-0005-0000-0000-00005D1B0000}"/>
    <cellStyle name="Normal 5 5 2 2 5 2 2 2" xfId="25501" xr:uid="{EC286A91-2B0B-48FE-8165-757C242562E9}"/>
    <cellStyle name="Normal 5 5 2 2 5 2 2 3" xfId="17072" xr:uid="{8B3F10DB-4B18-4156-A5E5-F4A5FD941015}"/>
    <cellStyle name="Normal 5 5 2 2 5 2 2 4" xfId="33929" xr:uid="{53B19CE3-855F-4AAA-9B06-2EC2070E475D}"/>
    <cellStyle name="Normal 5 5 2 2 5 2 3" xfId="21283" xr:uid="{B9E2E935-89DB-4109-B439-A6C18A6F4959}"/>
    <cellStyle name="Normal 5 5 2 2 5 2 4" xfId="12854" xr:uid="{B5266E9E-793F-457B-8BAE-F251FAD5D1E8}"/>
    <cellStyle name="Normal 5 5 2 2 5 2 5" xfId="29712" xr:uid="{4E13EB3E-5B5F-4941-94EA-44AF40B60C88}"/>
    <cellStyle name="Normal 5 5 2 2 5 3" xfId="6492" xr:uid="{00000000-0005-0000-0000-00005E1B0000}"/>
    <cellStyle name="Normal 5 5 2 2 5 3 2" xfId="23356" xr:uid="{0E26C915-E97C-411C-9DE2-954B7BAE8D3E}"/>
    <cellStyle name="Normal 5 5 2 2 5 3 3" xfId="14927" xr:uid="{AF457727-D3CC-4349-98C9-7FB9822CD1BA}"/>
    <cellStyle name="Normal 5 5 2 2 5 3 4" xfId="31784" xr:uid="{071AA763-26C9-41A9-BFA6-0CE742CFBBE6}"/>
    <cellStyle name="Normal 5 5 2 2 5 4" xfId="19138" xr:uid="{EF5A076B-A8B8-41C0-A7C4-8F49C0F4564D}"/>
    <cellStyle name="Normal 5 5 2 2 5 5" xfId="10709" xr:uid="{27264A47-923E-4EDB-A8BF-AB749C99D1D3}"/>
    <cellStyle name="Normal 5 5 2 2 5 6" xfId="27567" xr:uid="{D91E0197-FCEC-47F7-831D-FD1CFF041644}"/>
    <cellStyle name="Normal 5 5 2 2 6" xfId="2621" xr:uid="{00000000-0005-0000-0000-00005F1B0000}"/>
    <cellStyle name="Normal 5 5 2 2 6 2" xfId="6905" xr:uid="{00000000-0005-0000-0000-0000601B0000}"/>
    <cellStyle name="Normal 5 5 2 2 6 2 2" xfId="23769" xr:uid="{B61E2CD6-5E06-48DE-8435-CC26F862CE3E}"/>
    <cellStyle name="Normal 5 5 2 2 6 2 3" xfId="15340" xr:uid="{A05D6FA0-BCEF-40C0-AE57-5FBA2EFF4CF8}"/>
    <cellStyle name="Normal 5 5 2 2 6 2 4" xfId="32197" xr:uid="{98F29C7E-DC08-4572-957F-6AC616B4E58A}"/>
    <cellStyle name="Normal 5 5 2 2 6 3" xfId="19551" xr:uid="{F98D03FE-CE8C-4F68-9BF6-D4577133CE72}"/>
    <cellStyle name="Normal 5 5 2 2 6 4" xfId="11122" xr:uid="{319C49B4-090A-446E-91AD-B5A809D1D9F0}"/>
    <cellStyle name="Normal 5 5 2 2 6 5" xfId="27980" xr:uid="{B5104967-F5B1-46E7-9361-91F728326A93}"/>
    <cellStyle name="Normal 5 5 2 2 7" xfId="4840" xr:uid="{00000000-0005-0000-0000-0000611B0000}"/>
    <cellStyle name="Normal 5 5 2 2 7 2" xfId="21704" xr:uid="{A2EA6A78-51D0-4CE0-BBE4-69665D196B96}"/>
    <cellStyle name="Normal 5 5 2 2 7 3" xfId="13275" xr:uid="{C835BD3A-9560-4301-9ECC-A0A8D5EB92F4}"/>
    <cellStyle name="Normal 5 5 2 2 7 4" xfId="30132" xr:uid="{CAADB262-3C93-4537-A8C7-F29E8DCF9E74}"/>
    <cellStyle name="Normal 5 5 2 2 8" xfId="17486" xr:uid="{20414B0D-A343-47E6-8D6B-D3477F0E1735}"/>
    <cellStyle name="Normal 5 5 2 2 9" xfId="9057" xr:uid="{FFEADD61-2D43-4034-8CD0-EE916544D152}"/>
    <cellStyle name="Normal 5 5 2 3" xfId="940" xr:uid="{00000000-0005-0000-0000-0000621B0000}"/>
    <cellStyle name="Normal 5 5 2 3 2" xfId="3174" xr:uid="{00000000-0005-0000-0000-0000631B0000}"/>
    <cellStyle name="Normal 5 5 2 3 2 2" xfId="7397" xr:uid="{00000000-0005-0000-0000-0000641B0000}"/>
    <cellStyle name="Normal 5 5 2 3 2 2 2" xfId="24261" xr:uid="{B58F4BB4-9C84-4CCB-91BC-0A2BFF68D4C4}"/>
    <cellStyle name="Normal 5 5 2 3 2 2 3" xfId="15832" xr:uid="{9D9425B2-7BC5-4078-BD43-933241DC2033}"/>
    <cellStyle name="Normal 5 5 2 3 2 2 4" xfId="32689" xr:uid="{633BD8DF-3E5C-4219-959F-98C0F4801BAE}"/>
    <cellStyle name="Normal 5 5 2 3 2 3" xfId="20043" xr:uid="{731ACBEF-8B67-4724-A890-E24F326B99B3}"/>
    <cellStyle name="Normal 5 5 2 3 2 4" xfId="11614" xr:uid="{0353EB08-1ACB-4404-9A9B-8E246D97B3B1}"/>
    <cellStyle name="Normal 5 5 2 3 2 5" xfId="28472" xr:uid="{7488BC6B-B264-40E3-B764-7D34F3A774CB}"/>
    <cellStyle name="Normal 5 5 2 3 3" xfId="5252" xr:uid="{00000000-0005-0000-0000-0000651B0000}"/>
    <cellStyle name="Normal 5 5 2 3 3 2" xfId="22116" xr:uid="{A7843B38-E35B-4698-BE4D-85B10EBD85E3}"/>
    <cellStyle name="Normal 5 5 2 3 3 3" xfId="13687" xr:uid="{8A9C065D-2EE7-4E9B-9627-0C5ED7118A35}"/>
    <cellStyle name="Normal 5 5 2 3 3 4" xfId="30544" xr:uid="{C6202DF2-E428-45DD-841C-568E82358CB6}"/>
    <cellStyle name="Normal 5 5 2 3 4" xfId="17898" xr:uid="{90C120F2-A021-41F2-BAF5-D2433A4C7CA0}"/>
    <cellStyle name="Normal 5 5 2 3 5" xfId="9469" xr:uid="{4BB2ACD8-31AF-4491-A92C-9C9E2284D9B2}"/>
    <cellStyle name="Normal 5 5 2 3 6" xfId="26327" xr:uid="{3ED5B634-64B2-4B2D-B85D-AFC1AE2FFA31}"/>
    <cellStyle name="Normal 5 5 2 4" xfId="1357" xr:uid="{00000000-0005-0000-0000-0000661B0000}"/>
    <cellStyle name="Normal 5 5 2 4 2" xfId="3587" xr:uid="{00000000-0005-0000-0000-0000671B0000}"/>
    <cellStyle name="Normal 5 5 2 4 2 2" xfId="7810" xr:uid="{00000000-0005-0000-0000-0000681B0000}"/>
    <cellStyle name="Normal 5 5 2 4 2 2 2" xfId="24674" xr:uid="{F778F74A-AD7D-493C-A24A-B14057B0ADE3}"/>
    <cellStyle name="Normal 5 5 2 4 2 2 3" xfId="16245" xr:uid="{32A67F14-4B77-485F-8C82-7B3C14ABD3F3}"/>
    <cellStyle name="Normal 5 5 2 4 2 2 4" xfId="33102" xr:uid="{1FAA428F-A8FA-46CC-A7C4-F65F67BDDB5B}"/>
    <cellStyle name="Normal 5 5 2 4 2 3" xfId="20456" xr:uid="{CCFCC997-D4C4-49EE-87C3-F151BB73444F}"/>
    <cellStyle name="Normal 5 5 2 4 2 4" xfId="12027" xr:uid="{C022C023-408E-41E8-A6C6-EC5AC13F3F15}"/>
    <cellStyle name="Normal 5 5 2 4 2 5" xfId="28885" xr:uid="{47B14F91-652E-4FE6-B4E7-2DD59207CE85}"/>
    <cellStyle name="Normal 5 5 2 4 3" xfId="5665" xr:uid="{00000000-0005-0000-0000-0000691B0000}"/>
    <cellStyle name="Normal 5 5 2 4 3 2" xfId="22529" xr:uid="{61AF0E14-0320-49B9-A651-7D9836C3D3EF}"/>
    <cellStyle name="Normal 5 5 2 4 3 3" xfId="14100" xr:uid="{63F30835-8F14-418C-BE31-68E5DE28BEC6}"/>
    <cellStyle name="Normal 5 5 2 4 3 4" xfId="30957" xr:uid="{69D73B59-1D9D-4BB1-8754-15E1F4730E77}"/>
    <cellStyle name="Normal 5 5 2 4 4" xfId="18311" xr:uid="{420677AB-1771-4220-8A97-1D7AC1BD96E9}"/>
    <cellStyle name="Normal 5 5 2 4 5" xfId="9882" xr:uid="{AE31E898-C15D-422E-A77E-C630E73E1533}"/>
    <cellStyle name="Normal 5 5 2 4 6" xfId="26740" xr:uid="{26075CB3-04BF-44C0-87A0-35F46772491E}"/>
    <cellStyle name="Normal 5 5 2 5" xfId="1770" xr:uid="{00000000-0005-0000-0000-00006A1B0000}"/>
    <cellStyle name="Normal 5 5 2 5 2" xfId="4000" xr:uid="{00000000-0005-0000-0000-00006B1B0000}"/>
    <cellStyle name="Normal 5 5 2 5 2 2" xfId="8223" xr:uid="{00000000-0005-0000-0000-00006C1B0000}"/>
    <cellStyle name="Normal 5 5 2 5 2 2 2" xfId="25087" xr:uid="{FE0857BE-4A8B-4C21-9957-E2252243FBD9}"/>
    <cellStyle name="Normal 5 5 2 5 2 2 3" xfId="16658" xr:uid="{C2C754C1-2B99-4EBD-865B-E63682DD4DCD}"/>
    <cellStyle name="Normal 5 5 2 5 2 2 4" xfId="33515" xr:uid="{DD4632AC-44B4-4EE6-AC33-38701B8D3F87}"/>
    <cellStyle name="Normal 5 5 2 5 2 3" xfId="20869" xr:uid="{BAFC29F0-3819-4220-95E7-500B68E3EDA9}"/>
    <cellStyle name="Normal 5 5 2 5 2 4" xfId="12440" xr:uid="{B6B10B28-7FB0-440D-957D-E1D04C54FEDF}"/>
    <cellStyle name="Normal 5 5 2 5 2 5" xfId="29298" xr:uid="{28ABFA0E-4D06-4C7D-B1EF-FC13440E1F8C}"/>
    <cellStyle name="Normal 5 5 2 5 3" xfId="6078" xr:uid="{00000000-0005-0000-0000-00006D1B0000}"/>
    <cellStyle name="Normal 5 5 2 5 3 2" xfId="22942" xr:uid="{092230C1-8694-4712-B9C6-1274F68927D1}"/>
    <cellStyle name="Normal 5 5 2 5 3 3" xfId="14513" xr:uid="{06E856EF-1C72-4C0E-98DF-3C1F6392F374}"/>
    <cellStyle name="Normal 5 5 2 5 3 4" xfId="31370" xr:uid="{F26A1E76-BB80-4E34-85CF-DA5896AF558E}"/>
    <cellStyle name="Normal 5 5 2 5 4" xfId="18724" xr:uid="{A466D3CE-5A0F-4D0D-BC6F-9F928770CA00}"/>
    <cellStyle name="Normal 5 5 2 5 5" xfId="10295" xr:uid="{8AC17095-ECDC-4BC7-858D-6183DC8A4478}"/>
    <cellStyle name="Normal 5 5 2 5 6" xfId="27153" xr:uid="{6780DAE0-95D1-4F25-B327-241DF8195947}"/>
    <cellStyle name="Normal 5 5 2 6" xfId="2184" xr:uid="{00000000-0005-0000-0000-00006E1B0000}"/>
    <cellStyle name="Normal 5 5 2 6 2" xfId="4413" xr:uid="{00000000-0005-0000-0000-00006F1B0000}"/>
    <cellStyle name="Normal 5 5 2 6 2 2" xfId="8636" xr:uid="{00000000-0005-0000-0000-0000701B0000}"/>
    <cellStyle name="Normal 5 5 2 6 2 2 2" xfId="25500" xr:uid="{340EEBB6-B9B9-48CD-81A8-F4397C5F0E2F}"/>
    <cellStyle name="Normal 5 5 2 6 2 2 3" xfId="17071" xr:uid="{8EE6F97E-7EDA-482D-94FF-61DD126B9ACA}"/>
    <cellStyle name="Normal 5 5 2 6 2 2 4" xfId="33928" xr:uid="{5C76FB48-B163-45FD-B174-5806B7FEA153}"/>
    <cellStyle name="Normal 5 5 2 6 2 3" xfId="21282" xr:uid="{8596A4B1-C405-4275-ABBB-CAB20A26C91B}"/>
    <cellStyle name="Normal 5 5 2 6 2 4" xfId="12853" xr:uid="{3FCFD765-ED05-4B82-8890-F34DB5981392}"/>
    <cellStyle name="Normal 5 5 2 6 2 5" xfId="29711" xr:uid="{379C9DFB-ABDB-4C3A-A20B-A7F9CF9062B2}"/>
    <cellStyle name="Normal 5 5 2 6 3" xfId="6491" xr:uid="{00000000-0005-0000-0000-0000711B0000}"/>
    <cellStyle name="Normal 5 5 2 6 3 2" xfId="23355" xr:uid="{E9728F95-29E7-4E59-ADC8-A1A8466A9256}"/>
    <cellStyle name="Normal 5 5 2 6 3 3" xfId="14926" xr:uid="{908B7560-17C2-40B2-9887-C20BBAD4628F}"/>
    <cellStyle name="Normal 5 5 2 6 3 4" xfId="31783" xr:uid="{129A7630-39F0-405A-B3FA-03D373D28C2F}"/>
    <cellStyle name="Normal 5 5 2 6 4" xfId="19137" xr:uid="{E8D76975-B5EB-49B2-9CCD-9F04B2F0F369}"/>
    <cellStyle name="Normal 5 5 2 6 5" xfId="10708" xr:uid="{17397692-F75F-4822-926C-2FA3EF2B6296}"/>
    <cellStyle name="Normal 5 5 2 6 6" xfId="27566" xr:uid="{0F2B4079-1234-468B-B4D5-A60702890BF6}"/>
    <cellStyle name="Normal 5 5 2 7" xfId="2620" xr:uid="{00000000-0005-0000-0000-0000721B0000}"/>
    <cellStyle name="Normal 5 5 2 7 2" xfId="6904" xr:uid="{00000000-0005-0000-0000-0000731B0000}"/>
    <cellStyle name="Normal 5 5 2 7 2 2" xfId="23768" xr:uid="{682DBBEB-D481-4395-8E0C-E6DAC08BC011}"/>
    <cellStyle name="Normal 5 5 2 7 2 3" xfId="15339" xr:uid="{D5A65167-9476-4426-B026-235F56DCDCE9}"/>
    <cellStyle name="Normal 5 5 2 7 2 4" xfId="32196" xr:uid="{F987675E-61BA-42C5-8E10-190EE742486F}"/>
    <cellStyle name="Normal 5 5 2 7 3" xfId="19550" xr:uid="{7840FD8F-430A-4467-ADD7-8D0D3D4DA839}"/>
    <cellStyle name="Normal 5 5 2 7 4" xfId="11121" xr:uid="{829571CD-7596-46D6-B8C5-5093D5A83D41}"/>
    <cellStyle name="Normal 5 5 2 7 5" xfId="27979" xr:uid="{6C65AA15-94CF-43D7-911D-D9F440ADFEF9}"/>
    <cellStyle name="Normal 5 5 2 8" xfId="4839" xr:uid="{00000000-0005-0000-0000-0000741B0000}"/>
    <cellStyle name="Normal 5 5 2 8 2" xfId="21703" xr:uid="{66999635-33E6-4591-88D8-94C1E1689685}"/>
    <cellStyle name="Normal 5 5 2 8 3" xfId="13274" xr:uid="{461A88BC-5536-4A3C-A1B6-C49C14EC40D8}"/>
    <cellStyle name="Normal 5 5 2 8 4" xfId="30131" xr:uid="{9D190F93-0EA9-48F4-B85F-919413873B76}"/>
    <cellStyle name="Normal 5 5 2 9" xfId="17485" xr:uid="{FBC2B6C0-2FDC-42D7-A38D-34B3D183AF27}"/>
    <cellStyle name="Normal 5 5 3" xfId="467" xr:uid="{00000000-0005-0000-0000-0000751B0000}"/>
    <cellStyle name="Normal 5 5 3 10" xfId="25916" xr:uid="{1D838E82-CB55-4706-AB36-04F3836AD2D2}"/>
    <cellStyle name="Normal 5 5 3 2" xfId="942" xr:uid="{00000000-0005-0000-0000-0000761B0000}"/>
    <cellStyle name="Normal 5 5 3 2 2" xfId="3176" xr:uid="{00000000-0005-0000-0000-0000771B0000}"/>
    <cellStyle name="Normal 5 5 3 2 2 2" xfId="7399" xr:uid="{00000000-0005-0000-0000-0000781B0000}"/>
    <cellStyle name="Normal 5 5 3 2 2 2 2" xfId="24263" xr:uid="{6291769D-7D0A-434C-B15D-FF6F3F1CBBEF}"/>
    <cellStyle name="Normal 5 5 3 2 2 2 3" xfId="15834" xr:uid="{137FB9C8-955F-4353-87BB-3A5C3C35DF03}"/>
    <cellStyle name="Normal 5 5 3 2 2 2 4" xfId="32691" xr:uid="{F45C4EC7-9431-473B-B2C1-2702ACCA4BE2}"/>
    <cellStyle name="Normal 5 5 3 2 2 3" xfId="20045" xr:uid="{9E832822-D837-4BF6-A820-75C334930EA0}"/>
    <cellStyle name="Normal 5 5 3 2 2 4" xfId="11616" xr:uid="{62E75578-6880-4F2F-8BDE-2B8D8AAC83CB}"/>
    <cellStyle name="Normal 5 5 3 2 2 5" xfId="28474" xr:uid="{AA644980-6DF6-4462-AF9B-4ABF6B8AC24B}"/>
    <cellStyle name="Normal 5 5 3 2 3" xfId="5254" xr:uid="{00000000-0005-0000-0000-0000791B0000}"/>
    <cellStyle name="Normal 5 5 3 2 3 2" xfId="22118" xr:uid="{370C6B08-708B-4624-86A7-A39D15594FCF}"/>
    <cellStyle name="Normal 5 5 3 2 3 3" xfId="13689" xr:uid="{9C82AB92-DDB1-49F9-8DCE-19F440EC4B11}"/>
    <cellStyle name="Normal 5 5 3 2 3 4" xfId="30546" xr:uid="{FB919093-ED33-40F5-B9EA-439CBC6A9C91}"/>
    <cellStyle name="Normal 5 5 3 2 4" xfId="17900" xr:uid="{0CE4AE5D-B3FD-4249-AC37-CBE0E4CE31A2}"/>
    <cellStyle name="Normal 5 5 3 2 5" xfId="9471" xr:uid="{7F70F341-8B35-4324-B90B-EE74C06DFD34}"/>
    <cellStyle name="Normal 5 5 3 2 6" xfId="26329" xr:uid="{4FBA5A9E-15EE-4A00-8E80-25D6DB850AC9}"/>
    <cellStyle name="Normal 5 5 3 3" xfId="1359" xr:uid="{00000000-0005-0000-0000-00007A1B0000}"/>
    <cellStyle name="Normal 5 5 3 3 2" xfId="3589" xr:uid="{00000000-0005-0000-0000-00007B1B0000}"/>
    <cellStyle name="Normal 5 5 3 3 2 2" xfId="7812" xr:uid="{00000000-0005-0000-0000-00007C1B0000}"/>
    <cellStyle name="Normal 5 5 3 3 2 2 2" xfId="24676" xr:uid="{3F19EFCC-58C4-43AF-9EFD-7A835B4BC5AB}"/>
    <cellStyle name="Normal 5 5 3 3 2 2 3" xfId="16247" xr:uid="{47A30F2E-D0AA-4879-BFE5-695A968D57CF}"/>
    <cellStyle name="Normal 5 5 3 3 2 2 4" xfId="33104" xr:uid="{F17DE1BE-39B7-4B86-9A51-CFA99F387B07}"/>
    <cellStyle name="Normal 5 5 3 3 2 3" xfId="20458" xr:uid="{C09453F8-5784-4238-9257-02556E7C037E}"/>
    <cellStyle name="Normal 5 5 3 3 2 4" xfId="12029" xr:uid="{FC6C8C2E-68C7-483D-BB5A-0A537219E903}"/>
    <cellStyle name="Normal 5 5 3 3 2 5" xfId="28887" xr:uid="{795F3BBA-B419-46D1-B315-0117C35BA2DD}"/>
    <cellStyle name="Normal 5 5 3 3 3" xfId="5667" xr:uid="{00000000-0005-0000-0000-00007D1B0000}"/>
    <cellStyle name="Normal 5 5 3 3 3 2" xfId="22531" xr:uid="{3F4F0FD2-0376-49AA-BBF4-CDB172443FD4}"/>
    <cellStyle name="Normal 5 5 3 3 3 3" xfId="14102" xr:uid="{580FAEB9-99B3-4D19-807F-CC3A1FD4D402}"/>
    <cellStyle name="Normal 5 5 3 3 3 4" xfId="30959" xr:uid="{00B30422-BE30-4768-ACE4-DCF2CD574FBF}"/>
    <cellStyle name="Normal 5 5 3 3 4" xfId="18313" xr:uid="{AE8555D9-5B5A-498B-8E3B-EBEBB496F282}"/>
    <cellStyle name="Normal 5 5 3 3 5" xfId="9884" xr:uid="{72A84162-0BE9-4414-BD71-2941967ED988}"/>
    <cellStyle name="Normal 5 5 3 3 6" xfId="26742" xr:uid="{D3A1B85B-0A0E-4EDF-96DC-A0F7514AA536}"/>
    <cellStyle name="Normal 5 5 3 4" xfId="1772" xr:uid="{00000000-0005-0000-0000-00007E1B0000}"/>
    <cellStyle name="Normal 5 5 3 4 2" xfId="4002" xr:uid="{00000000-0005-0000-0000-00007F1B0000}"/>
    <cellStyle name="Normal 5 5 3 4 2 2" xfId="8225" xr:uid="{00000000-0005-0000-0000-0000801B0000}"/>
    <cellStyle name="Normal 5 5 3 4 2 2 2" xfId="25089" xr:uid="{28BE460D-353E-44D3-AACE-49EA8BB15423}"/>
    <cellStyle name="Normal 5 5 3 4 2 2 3" xfId="16660" xr:uid="{E931324A-450F-46C8-AE35-74A0BB1DBA27}"/>
    <cellStyle name="Normal 5 5 3 4 2 2 4" xfId="33517" xr:uid="{CA1DA1C9-44C0-4219-9FA7-EA1855440679}"/>
    <cellStyle name="Normal 5 5 3 4 2 3" xfId="20871" xr:uid="{E588C799-4E99-442F-AE89-F7889BD057C1}"/>
    <cellStyle name="Normal 5 5 3 4 2 4" xfId="12442" xr:uid="{624C28C1-E8F1-43EB-B9F0-97BD732603BC}"/>
    <cellStyle name="Normal 5 5 3 4 2 5" xfId="29300" xr:uid="{D8326B53-82CD-4670-9853-145C345319BF}"/>
    <cellStyle name="Normal 5 5 3 4 3" xfId="6080" xr:uid="{00000000-0005-0000-0000-0000811B0000}"/>
    <cellStyle name="Normal 5 5 3 4 3 2" xfId="22944" xr:uid="{30ADEDF7-ED20-4D81-BF4F-5A135B612FD9}"/>
    <cellStyle name="Normal 5 5 3 4 3 3" xfId="14515" xr:uid="{C2CC0E6C-1219-4FA0-AFBE-786F0AE87D59}"/>
    <cellStyle name="Normal 5 5 3 4 3 4" xfId="31372" xr:uid="{CCEE2EFE-4608-472F-BF17-0C9E20375A7B}"/>
    <cellStyle name="Normal 5 5 3 4 4" xfId="18726" xr:uid="{47BAD828-7B5D-4C74-8CA3-AABFB4CB8603}"/>
    <cellStyle name="Normal 5 5 3 4 5" xfId="10297" xr:uid="{A4B33053-611E-47B9-AEFB-426983A7255E}"/>
    <cellStyle name="Normal 5 5 3 4 6" xfId="27155" xr:uid="{A6189364-69D0-45E9-9653-CB73F4F1E84B}"/>
    <cellStyle name="Normal 5 5 3 5" xfId="2186" xr:uid="{00000000-0005-0000-0000-0000821B0000}"/>
    <cellStyle name="Normal 5 5 3 5 2" xfId="4415" xr:uid="{00000000-0005-0000-0000-0000831B0000}"/>
    <cellStyle name="Normal 5 5 3 5 2 2" xfId="8638" xr:uid="{00000000-0005-0000-0000-0000841B0000}"/>
    <cellStyle name="Normal 5 5 3 5 2 2 2" xfId="25502" xr:uid="{F09E8634-AAF7-4979-B4D8-81315CB250FB}"/>
    <cellStyle name="Normal 5 5 3 5 2 2 3" xfId="17073" xr:uid="{55E3328E-BD7A-4234-AF75-754CA2C89EB6}"/>
    <cellStyle name="Normal 5 5 3 5 2 2 4" xfId="33930" xr:uid="{266A0293-5FAB-4086-AA5A-84902AD6E09B}"/>
    <cellStyle name="Normal 5 5 3 5 2 3" xfId="21284" xr:uid="{221FF6B9-1766-46D0-8054-74E0BF6A7FB0}"/>
    <cellStyle name="Normal 5 5 3 5 2 4" xfId="12855" xr:uid="{C6C66699-C161-47CD-9787-64B7927ACAF0}"/>
    <cellStyle name="Normal 5 5 3 5 2 5" xfId="29713" xr:uid="{B26550A8-545E-4616-876D-9BE915E5A7F2}"/>
    <cellStyle name="Normal 5 5 3 5 3" xfId="6493" xr:uid="{00000000-0005-0000-0000-0000851B0000}"/>
    <cellStyle name="Normal 5 5 3 5 3 2" xfId="23357" xr:uid="{4AC86A50-C019-4890-957F-DC436105ECF0}"/>
    <cellStyle name="Normal 5 5 3 5 3 3" xfId="14928" xr:uid="{60EC9CE8-192A-4183-B685-95C7FDDB66BF}"/>
    <cellStyle name="Normal 5 5 3 5 3 4" xfId="31785" xr:uid="{E7652ACD-32CF-4BBE-B6F1-D2E92E7339D1}"/>
    <cellStyle name="Normal 5 5 3 5 4" xfId="19139" xr:uid="{556A9EFB-EA4F-4952-A280-6825A68BBF11}"/>
    <cellStyle name="Normal 5 5 3 5 5" xfId="10710" xr:uid="{5505E04A-1C34-4B5A-88B2-C306D5E50BFF}"/>
    <cellStyle name="Normal 5 5 3 5 6" xfId="27568" xr:uid="{9F0585C6-1482-416C-8D48-8BC4EF86CFD3}"/>
    <cellStyle name="Normal 5 5 3 6" xfId="2622" xr:uid="{00000000-0005-0000-0000-0000861B0000}"/>
    <cellStyle name="Normal 5 5 3 6 2" xfId="6906" xr:uid="{00000000-0005-0000-0000-0000871B0000}"/>
    <cellStyle name="Normal 5 5 3 6 2 2" xfId="23770" xr:uid="{ABE51BE4-5004-4551-8508-060203BC3F2D}"/>
    <cellStyle name="Normal 5 5 3 6 2 3" xfId="15341" xr:uid="{2CA69892-8EB9-4E07-8F50-41362CF9DBFA}"/>
    <cellStyle name="Normal 5 5 3 6 2 4" xfId="32198" xr:uid="{294EB760-CFCC-4DB8-A5CF-1EF4F03F09F4}"/>
    <cellStyle name="Normal 5 5 3 6 3" xfId="19552" xr:uid="{AB574617-619F-4596-8609-ED5AF18C3209}"/>
    <cellStyle name="Normal 5 5 3 6 4" xfId="11123" xr:uid="{F7790B5D-B06E-4940-9FE0-E445005DEF82}"/>
    <cellStyle name="Normal 5 5 3 6 5" xfId="27981" xr:uid="{39C58D08-E1E5-49AC-8E3B-35FFBA151C5A}"/>
    <cellStyle name="Normal 5 5 3 7" xfId="4841" xr:uid="{00000000-0005-0000-0000-0000881B0000}"/>
    <cellStyle name="Normal 5 5 3 7 2" xfId="21705" xr:uid="{2730D398-F0C6-4EC4-8464-290B6A0E471B}"/>
    <cellStyle name="Normal 5 5 3 7 3" xfId="13276" xr:uid="{4A674467-8331-4CCB-94E7-2AA10DACFB83}"/>
    <cellStyle name="Normal 5 5 3 7 4" xfId="30133" xr:uid="{6F555310-37B4-4D8A-BAB4-40E562B86F96}"/>
    <cellStyle name="Normal 5 5 3 8" xfId="17487" xr:uid="{26883713-672B-459A-BC4C-0492D32AFD33}"/>
    <cellStyle name="Normal 5 5 3 9" xfId="9058" xr:uid="{FE8D519D-41E7-46C6-A548-FE0768B202BD}"/>
    <cellStyle name="Normal 5 5 4" xfId="939" xr:uid="{00000000-0005-0000-0000-0000891B0000}"/>
    <cellStyle name="Normal 5 5 4 2" xfId="3173" xr:uid="{00000000-0005-0000-0000-00008A1B0000}"/>
    <cellStyle name="Normal 5 5 4 2 2" xfId="7396" xr:uid="{00000000-0005-0000-0000-00008B1B0000}"/>
    <cellStyle name="Normal 5 5 4 2 2 2" xfId="24260" xr:uid="{10C3F312-7087-4962-B7A8-9B12F2A4A687}"/>
    <cellStyle name="Normal 5 5 4 2 2 3" xfId="15831" xr:uid="{A9FEA43E-FE44-4BB6-A9F3-9FFC6BB9D0D3}"/>
    <cellStyle name="Normal 5 5 4 2 2 4" xfId="32688" xr:uid="{87262E93-6EED-4939-B5E3-F26221C3B60B}"/>
    <cellStyle name="Normal 5 5 4 2 3" xfId="20042" xr:uid="{7CF9655D-012D-48BC-BE9F-DDE764BBCA10}"/>
    <cellStyle name="Normal 5 5 4 2 4" xfId="11613" xr:uid="{587D6588-8FAB-41A1-99BC-87C15EBC9D37}"/>
    <cellStyle name="Normal 5 5 4 2 5" xfId="28471" xr:uid="{2E7D3E9F-1C45-4C84-9088-A2B35AF39A7A}"/>
    <cellStyle name="Normal 5 5 4 3" xfId="5251" xr:uid="{00000000-0005-0000-0000-00008C1B0000}"/>
    <cellStyle name="Normal 5 5 4 3 2" xfId="22115" xr:uid="{F681D005-DEBF-4F78-A5D9-BCC5C2D48C0B}"/>
    <cellStyle name="Normal 5 5 4 3 3" xfId="13686" xr:uid="{3B286650-FA55-4C24-9D3C-A17E5364E111}"/>
    <cellStyle name="Normal 5 5 4 3 4" xfId="30543" xr:uid="{A1F0A34C-2DED-4E45-B9F9-90E15EBB1832}"/>
    <cellStyle name="Normal 5 5 4 4" xfId="17897" xr:uid="{3955C0A3-B915-4D30-829F-E8CB322D3B48}"/>
    <cellStyle name="Normal 5 5 4 5" xfId="9468" xr:uid="{B97954BB-CBF2-4F5F-A256-88B15C5ECA82}"/>
    <cellStyle name="Normal 5 5 4 6" xfId="26326" xr:uid="{9D604F75-CCCC-4797-B7C0-C35B8548C3E4}"/>
    <cellStyle name="Normal 5 5 5" xfId="1356" xr:uid="{00000000-0005-0000-0000-00008D1B0000}"/>
    <cellStyle name="Normal 5 5 5 2" xfId="3586" xr:uid="{00000000-0005-0000-0000-00008E1B0000}"/>
    <cellStyle name="Normal 5 5 5 2 2" xfId="7809" xr:uid="{00000000-0005-0000-0000-00008F1B0000}"/>
    <cellStyle name="Normal 5 5 5 2 2 2" xfId="24673" xr:uid="{1352A5E9-9BAC-4902-B46F-C6504656D562}"/>
    <cellStyle name="Normal 5 5 5 2 2 3" xfId="16244" xr:uid="{5AD9A2CC-6145-4100-BBCF-E34049E2AFDF}"/>
    <cellStyle name="Normal 5 5 5 2 2 4" xfId="33101" xr:uid="{37433BFD-C16F-4EA0-96B8-B50AFA56D828}"/>
    <cellStyle name="Normal 5 5 5 2 3" xfId="20455" xr:uid="{C09FCED7-ECD3-4E66-A737-630357C998BE}"/>
    <cellStyle name="Normal 5 5 5 2 4" xfId="12026" xr:uid="{94E1B926-6437-4764-894F-14291C319B97}"/>
    <cellStyle name="Normal 5 5 5 2 5" xfId="28884" xr:uid="{1E62468B-F7A0-44A8-A4E3-3DCCF716CEFF}"/>
    <cellStyle name="Normal 5 5 5 3" xfId="5664" xr:uid="{00000000-0005-0000-0000-0000901B0000}"/>
    <cellStyle name="Normal 5 5 5 3 2" xfId="22528" xr:uid="{48B3B0D4-0C06-496A-90EE-B4AF7B95C9C2}"/>
    <cellStyle name="Normal 5 5 5 3 3" xfId="14099" xr:uid="{AB6F3B26-CCD4-4864-89CC-6CD8C69389CD}"/>
    <cellStyle name="Normal 5 5 5 3 4" xfId="30956" xr:uid="{9C9E5B03-6C26-40D1-9E92-2AEFC31917BD}"/>
    <cellStyle name="Normal 5 5 5 4" xfId="18310" xr:uid="{922CE1AD-AC72-4F43-83AD-AA7970B7E9BC}"/>
    <cellStyle name="Normal 5 5 5 5" xfId="9881" xr:uid="{74E6D0DF-3CB2-49F7-BAED-BF15631AEE37}"/>
    <cellStyle name="Normal 5 5 5 6" xfId="26739" xr:uid="{74BA13E6-3DE3-4B00-903B-F0E96F231FD6}"/>
    <cellStyle name="Normal 5 5 6" xfId="1769" xr:uid="{00000000-0005-0000-0000-0000911B0000}"/>
    <cellStyle name="Normal 5 5 6 2" xfId="3999" xr:uid="{00000000-0005-0000-0000-0000921B0000}"/>
    <cellStyle name="Normal 5 5 6 2 2" xfId="8222" xr:uid="{00000000-0005-0000-0000-0000931B0000}"/>
    <cellStyle name="Normal 5 5 6 2 2 2" xfId="25086" xr:uid="{96005C89-9020-4075-AC5F-887D933827E8}"/>
    <cellStyle name="Normal 5 5 6 2 2 3" xfId="16657" xr:uid="{EDFA9C16-F128-4E09-981D-F9ECD73FE235}"/>
    <cellStyle name="Normal 5 5 6 2 2 4" xfId="33514" xr:uid="{CF54E4A3-61E8-471C-A8D3-5F5DE9761AF2}"/>
    <cellStyle name="Normal 5 5 6 2 3" xfId="20868" xr:uid="{5B3C0971-A127-4302-9189-EF2BD7342879}"/>
    <cellStyle name="Normal 5 5 6 2 4" xfId="12439" xr:uid="{F2408D74-B17D-4705-AD7C-146A6A9EF3D7}"/>
    <cellStyle name="Normal 5 5 6 2 5" xfId="29297" xr:uid="{51C75BD1-3CDF-4191-B02D-7FCC17ABFA6A}"/>
    <cellStyle name="Normal 5 5 6 3" xfId="6077" xr:uid="{00000000-0005-0000-0000-0000941B0000}"/>
    <cellStyle name="Normal 5 5 6 3 2" xfId="22941" xr:uid="{D2681020-0245-43EB-B082-1CAA13E8C9F5}"/>
    <cellStyle name="Normal 5 5 6 3 3" xfId="14512" xr:uid="{242323EB-4A4F-4D8E-8EE9-E412AE7FE2DB}"/>
    <cellStyle name="Normal 5 5 6 3 4" xfId="31369" xr:uid="{08B45DBF-A6CC-42E8-9715-434075FE5156}"/>
    <cellStyle name="Normal 5 5 6 4" xfId="18723" xr:uid="{D5736926-2D7A-4C47-9299-ABDF1935D930}"/>
    <cellStyle name="Normal 5 5 6 5" xfId="10294" xr:uid="{3B302390-744C-4F89-A0EB-AAD0CA315C1B}"/>
    <cellStyle name="Normal 5 5 6 6" xfId="27152" xr:uid="{D817B81E-0351-40C9-93FD-0A5BF326064E}"/>
    <cellStyle name="Normal 5 5 7" xfId="2183" xr:uid="{00000000-0005-0000-0000-0000951B0000}"/>
    <cellStyle name="Normal 5 5 7 2" xfId="4412" xr:uid="{00000000-0005-0000-0000-0000961B0000}"/>
    <cellStyle name="Normal 5 5 7 2 2" xfId="8635" xr:uid="{00000000-0005-0000-0000-0000971B0000}"/>
    <cellStyle name="Normal 5 5 7 2 2 2" xfId="25499" xr:uid="{A935BD35-0302-4CA1-91C4-65740AF851C4}"/>
    <cellStyle name="Normal 5 5 7 2 2 3" xfId="17070" xr:uid="{0CF76316-6DEC-4893-844D-F6BFD1F1745A}"/>
    <cellStyle name="Normal 5 5 7 2 2 4" xfId="33927" xr:uid="{BDBBE754-F545-4278-A765-1B5EA6DE570E}"/>
    <cellStyle name="Normal 5 5 7 2 3" xfId="21281" xr:uid="{8710FDAF-28C5-4969-88AD-DB0F18CB41A9}"/>
    <cellStyle name="Normal 5 5 7 2 4" xfId="12852" xr:uid="{D0DB472B-BF36-469D-AC19-19B3BB44B8D1}"/>
    <cellStyle name="Normal 5 5 7 2 5" xfId="29710" xr:uid="{3A05155E-B8B8-4387-BBF1-CACD6D50C673}"/>
    <cellStyle name="Normal 5 5 7 3" xfId="6490" xr:uid="{00000000-0005-0000-0000-0000981B0000}"/>
    <cellStyle name="Normal 5 5 7 3 2" xfId="23354" xr:uid="{0B1791D3-6CCD-4A69-AED8-A170F5B3BD0F}"/>
    <cellStyle name="Normal 5 5 7 3 3" xfId="14925" xr:uid="{FB201A72-9228-424C-A791-E13092D78E1D}"/>
    <cellStyle name="Normal 5 5 7 3 4" xfId="31782" xr:uid="{FA5097D7-F870-4FF4-9684-41B763D20FB7}"/>
    <cellStyle name="Normal 5 5 7 4" xfId="19136" xr:uid="{1F7E0B85-7EF9-4F37-BDA4-D7CB49145C21}"/>
    <cellStyle name="Normal 5 5 7 5" xfId="10707" xr:uid="{56DC501D-C293-4881-9432-9ED74A048B93}"/>
    <cellStyle name="Normal 5 5 7 6" xfId="27565" xr:uid="{77442952-F152-4FE4-A1CD-9B00EEF393FC}"/>
    <cellStyle name="Normal 5 5 8" xfId="2619" xr:uid="{00000000-0005-0000-0000-0000991B0000}"/>
    <cellStyle name="Normal 5 5 8 2" xfId="6903" xr:uid="{00000000-0005-0000-0000-00009A1B0000}"/>
    <cellStyle name="Normal 5 5 8 2 2" xfId="23767" xr:uid="{7F1A7D6A-C269-439B-8551-E667E5781F0E}"/>
    <cellStyle name="Normal 5 5 8 2 3" xfId="15338" xr:uid="{3C052299-75BD-4ADE-AA2F-8E87D321A6D4}"/>
    <cellStyle name="Normal 5 5 8 2 4" xfId="32195" xr:uid="{AF62B230-6FB6-4F5C-918D-77AE85EB0D32}"/>
    <cellStyle name="Normal 5 5 8 3" xfId="19549" xr:uid="{65A9AA0C-917C-4A86-AFBC-6454D76782AC}"/>
    <cellStyle name="Normal 5 5 8 4" xfId="11120" xr:uid="{822E9265-5D66-4C4E-9073-4C20C168F151}"/>
    <cellStyle name="Normal 5 5 8 5" xfId="27978" xr:uid="{DBF86626-EB80-4E1B-8A7C-B272031FCFCE}"/>
    <cellStyle name="Normal 5 5 9" xfId="4838" xr:uid="{00000000-0005-0000-0000-00009B1B0000}"/>
    <cellStyle name="Normal 5 5 9 2" xfId="21702" xr:uid="{0F0EA37B-A86D-49DE-AE15-3921E466A5A6}"/>
    <cellStyle name="Normal 5 5 9 3" xfId="13273" xr:uid="{B7A6D820-3B70-4294-A8FA-E42C23627A5D}"/>
    <cellStyle name="Normal 5 5 9 4" xfId="30130" xr:uid="{62BEF366-F45B-45AA-9EC3-179A0BCB5110}"/>
    <cellStyle name="Normal 5 6" xfId="468" xr:uid="{00000000-0005-0000-0000-00009C1B0000}"/>
    <cellStyle name="Normal 5 6 10" xfId="9059" xr:uid="{8843F27C-76AC-4EF3-AE37-84A30DE7FCFA}"/>
    <cellStyle name="Normal 5 6 11" xfId="25917" xr:uid="{EF00B48E-D327-4154-89D6-DAF89D430638}"/>
    <cellStyle name="Normal 5 6 2" xfId="469" xr:uid="{00000000-0005-0000-0000-00009D1B0000}"/>
    <cellStyle name="Normal 5 6 2 10" xfId="25918" xr:uid="{E3DE5593-C021-40D0-8A54-153B6BABADD7}"/>
    <cellStyle name="Normal 5 6 2 2" xfId="944" xr:uid="{00000000-0005-0000-0000-00009E1B0000}"/>
    <cellStyle name="Normal 5 6 2 2 2" xfId="3178" xr:uid="{00000000-0005-0000-0000-00009F1B0000}"/>
    <cellStyle name="Normal 5 6 2 2 2 2" xfId="7401" xr:uid="{00000000-0005-0000-0000-0000A01B0000}"/>
    <cellStyle name="Normal 5 6 2 2 2 2 2" xfId="24265" xr:uid="{A37102C1-4AD9-4AAE-9A57-9AF3C3AF4CAB}"/>
    <cellStyle name="Normal 5 6 2 2 2 2 3" xfId="15836" xr:uid="{88847ABE-B184-42A4-8C56-8D0C0D11C9EA}"/>
    <cellStyle name="Normal 5 6 2 2 2 2 4" xfId="32693" xr:uid="{07700922-2663-4ABC-9DDC-434553D450E6}"/>
    <cellStyle name="Normal 5 6 2 2 2 3" xfId="20047" xr:uid="{D04532FA-6291-463A-8DCC-295DB06C9A31}"/>
    <cellStyle name="Normal 5 6 2 2 2 4" xfId="11618" xr:uid="{B59E169E-6A65-406F-9274-158CE6217524}"/>
    <cellStyle name="Normal 5 6 2 2 2 5" xfId="28476" xr:uid="{54C1CC45-6AB3-4245-86DA-7BBB821C6204}"/>
    <cellStyle name="Normal 5 6 2 2 3" xfId="5256" xr:uid="{00000000-0005-0000-0000-0000A11B0000}"/>
    <cellStyle name="Normal 5 6 2 2 3 2" xfId="22120" xr:uid="{81F140E4-F254-4292-9ED6-31B58923C3C2}"/>
    <cellStyle name="Normal 5 6 2 2 3 3" xfId="13691" xr:uid="{741F61A3-943A-4F61-8FC5-1FB55A52875F}"/>
    <cellStyle name="Normal 5 6 2 2 3 4" xfId="30548" xr:uid="{9A6F29D9-52F3-4D40-B5F7-805701085FA4}"/>
    <cellStyle name="Normal 5 6 2 2 4" xfId="17902" xr:uid="{805335C1-FF89-4D1A-805D-F56E013D6BE8}"/>
    <cellStyle name="Normal 5 6 2 2 5" xfId="9473" xr:uid="{9E7BFC2F-B10B-463E-AE0E-94510DCD8676}"/>
    <cellStyle name="Normal 5 6 2 2 6" xfId="26331" xr:uid="{2D1FA813-8ECC-463A-AB26-F3A4D0FBA7DF}"/>
    <cellStyle name="Normal 5 6 2 3" xfId="1361" xr:uid="{00000000-0005-0000-0000-0000A21B0000}"/>
    <cellStyle name="Normal 5 6 2 3 2" xfId="3591" xr:uid="{00000000-0005-0000-0000-0000A31B0000}"/>
    <cellStyle name="Normal 5 6 2 3 2 2" xfId="7814" xr:uid="{00000000-0005-0000-0000-0000A41B0000}"/>
    <cellStyle name="Normal 5 6 2 3 2 2 2" xfId="24678" xr:uid="{9150B53F-0AFA-43A6-B406-F861C5E2C8F1}"/>
    <cellStyle name="Normal 5 6 2 3 2 2 3" xfId="16249" xr:uid="{47EF7194-80CD-4B14-ABAC-77C710963632}"/>
    <cellStyle name="Normal 5 6 2 3 2 2 4" xfId="33106" xr:uid="{E99050D0-21AD-4565-8CEA-6BAC4FC87697}"/>
    <cellStyle name="Normal 5 6 2 3 2 3" xfId="20460" xr:uid="{5D256527-966A-40DC-AD78-F77EC70E8F48}"/>
    <cellStyle name="Normal 5 6 2 3 2 4" xfId="12031" xr:uid="{F77FD4F2-E6BB-4870-AF7F-4916654D9E43}"/>
    <cellStyle name="Normal 5 6 2 3 2 5" xfId="28889" xr:uid="{34580A8D-2E44-4021-9245-DCE0419BDD2C}"/>
    <cellStyle name="Normal 5 6 2 3 3" xfId="5669" xr:uid="{00000000-0005-0000-0000-0000A51B0000}"/>
    <cellStyle name="Normal 5 6 2 3 3 2" xfId="22533" xr:uid="{8034A3E5-CDF5-46DF-90C5-E4511AB8C670}"/>
    <cellStyle name="Normal 5 6 2 3 3 3" xfId="14104" xr:uid="{5034D0E4-482E-4CD8-B22A-061A6DD039A7}"/>
    <cellStyle name="Normal 5 6 2 3 3 4" xfId="30961" xr:uid="{2CFCB85C-41BD-4C57-9498-646F047E4CFF}"/>
    <cellStyle name="Normal 5 6 2 3 4" xfId="18315" xr:uid="{E9FA56E4-AAE4-4CF7-B098-204855044C5C}"/>
    <cellStyle name="Normal 5 6 2 3 5" xfId="9886" xr:uid="{76B44E19-4D4A-42C5-8617-6DC9390238D7}"/>
    <cellStyle name="Normal 5 6 2 3 6" xfId="26744" xr:uid="{E6334D98-610A-4AE9-A695-AD845519394F}"/>
    <cellStyle name="Normal 5 6 2 4" xfId="1774" xr:uid="{00000000-0005-0000-0000-0000A61B0000}"/>
    <cellStyle name="Normal 5 6 2 4 2" xfId="4004" xr:uid="{00000000-0005-0000-0000-0000A71B0000}"/>
    <cellStyle name="Normal 5 6 2 4 2 2" xfId="8227" xr:uid="{00000000-0005-0000-0000-0000A81B0000}"/>
    <cellStyle name="Normal 5 6 2 4 2 2 2" xfId="25091" xr:uid="{4DDC2945-BF35-4279-BFA3-0BD2D866F9C6}"/>
    <cellStyle name="Normal 5 6 2 4 2 2 3" xfId="16662" xr:uid="{1023E7AC-352C-45E0-8E77-C4F9182714E1}"/>
    <cellStyle name="Normal 5 6 2 4 2 2 4" xfId="33519" xr:uid="{AD93515C-3110-4865-BBD7-F36F314EC720}"/>
    <cellStyle name="Normal 5 6 2 4 2 3" xfId="20873" xr:uid="{95574668-C058-4164-99A9-EE2154C38BB9}"/>
    <cellStyle name="Normal 5 6 2 4 2 4" xfId="12444" xr:uid="{2C8A9A31-9BCA-4AD4-9136-B42643D7259C}"/>
    <cellStyle name="Normal 5 6 2 4 2 5" xfId="29302" xr:uid="{64B9FFC7-E066-4EE6-8C8E-86F47FEDAA20}"/>
    <cellStyle name="Normal 5 6 2 4 3" xfId="6082" xr:uid="{00000000-0005-0000-0000-0000A91B0000}"/>
    <cellStyle name="Normal 5 6 2 4 3 2" xfId="22946" xr:uid="{5E77E7B3-11D2-4914-956D-169A690D7182}"/>
    <cellStyle name="Normal 5 6 2 4 3 3" xfId="14517" xr:uid="{B9EDADD8-0D4E-474E-BBAC-62D513D3A546}"/>
    <cellStyle name="Normal 5 6 2 4 3 4" xfId="31374" xr:uid="{B72F4C6E-85DE-4D5A-898A-FD41413DDF45}"/>
    <cellStyle name="Normal 5 6 2 4 4" xfId="18728" xr:uid="{68891B78-8F51-4F17-8210-625CBBF550EB}"/>
    <cellStyle name="Normal 5 6 2 4 5" xfId="10299" xr:uid="{E23370B2-BAF2-4122-8980-F6A960E1FA66}"/>
    <cellStyle name="Normal 5 6 2 4 6" xfId="27157" xr:uid="{D586B970-8330-4D89-8DAC-3E867C654D1E}"/>
    <cellStyle name="Normal 5 6 2 5" xfId="2188" xr:uid="{00000000-0005-0000-0000-0000AA1B0000}"/>
    <cellStyle name="Normal 5 6 2 5 2" xfId="4417" xr:uid="{00000000-0005-0000-0000-0000AB1B0000}"/>
    <cellStyle name="Normal 5 6 2 5 2 2" xfId="8640" xr:uid="{00000000-0005-0000-0000-0000AC1B0000}"/>
    <cellStyle name="Normal 5 6 2 5 2 2 2" xfId="25504" xr:uid="{08DA0A1A-8412-4FF2-B4D7-649D90260AEC}"/>
    <cellStyle name="Normal 5 6 2 5 2 2 3" xfId="17075" xr:uid="{D2B5E71A-43FB-4EBF-A8A9-FF26ABFB449F}"/>
    <cellStyle name="Normal 5 6 2 5 2 2 4" xfId="33932" xr:uid="{A591AC90-5380-428D-8512-482E91576A30}"/>
    <cellStyle name="Normal 5 6 2 5 2 3" xfId="21286" xr:uid="{2069BD3A-E633-4FB1-8BB4-192AA63F099E}"/>
    <cellStyle name="Normal 5 6 2 5 2 4" xfId="12857" xr:uid="{D31B57FA-E1EA-4457-AD39-0249E7B84A67}"/>
    <cellStyle name="Normal 5 6 2 5 2 5" xfId="29715" xr:uid="{CD8C30E4-AA16-4808-9D99-DA223B68D9EC}"/>
    <cellStyle name="Normal 5 6 2 5 3" xfId="6495" xr:uid="{00000000-0005-0000-0000-0000AD1B0000}"/>
    <cellStyle name="Normal 5 6 2 5 3 2" xfId="23359" xr:uid="{8CB3106D-8348-4544-811F-7E0EEAB037DF}"/>
    <cellStyle name="Normal 5 6 2 5 3 3" xfId="14930" xr:uid="{A03B7912-08C9-4506-819F-AC1A1F76ACAF}"/>
    <cellStyle name="Normal 5 6 2 5 3 4" xfId="31787" xr:uid="{12A098DF-FD90-4BA8-AAE1-B5CD35414ADA}"/>
    <cellStyle name="Normal 5 6 2 5 4" xfId="19141" xr:uid="{1AF4DC89-FD22-45D1-8AD4-82F56E8A7B87}"/>
    <cellStyle name="Normal 5 6 2 5 5" xfId="10712" xr:uid="{80FEA4DF-5AA3-428C-8ED7-5CC8E472E060}"/>
    <cellStyle name="Normal 5 6 2 5 6" xfId="27570" xr:uid="{5EE1F5D7-EE59-46ED-B911-F9A6AEDA0D23}"/>
    <cellStyle name="Normal 5 6 2 6" xfId="2624" xr:uid="{00000000-0005-0000-0000-0000AE1B0000}"/>
    <cellStyle name="Normal 5 6 2 6 2" xfId="6908" xr:uid="{00000000-0005-0000-0000-0000AF1B0000}"/>
    <cellStyle name="Normal 5 6 2 6 2 2" xfId="23772" xr:uid="{20558B93-DF00-4CD8-A721-669CE795C9FC}"/>
    <cellStyle name="Normal 5 6 2 6 2 3" xfId="15343" xr:uid="{8F43CFE2-9204-4705-BDB1-42D813B3975E}"/>
    <cellStyle name="Normal 5 6 2 6 2 4" xfId="32200" xr:uid="{CE5FCF0D-1AD7-4D88-804E-871FA3B880D9}"/>
    <cellStyle name="Normal 5 6 2 6 3" xfId="19554" xr:uid="{B9893FF7-9EBB-43B3-A187-E989B5BDD935}"/>
    <cellStyle name="Normal 5 6 2 6 4" xfId="11125" xr:uid="{B8C88CDF-9E20-4303-9FA9-B3BCFA91634C}"/>
    <cellStyle name="Normal 5 6 2 6 5" xfId="27983" xr:uid="{3188A818-1037-462B-ACA1-9FF5455E5F2B}"/>
    <cellStyle name="Normal 5 6 2 7" xfId="4843" xr:uid="{00000000-0005-0000-0000-0000B01B0000}"/>
    <cellStyle name="Normal 5 6 2 7 2" xfId="21707" xr:uid="{FB3AC399-42C9-4446-8849-CDFFDC157E5C}"/>
    <cellStyle name="Normal 5 6 2 7 3" xfId="13278" xr:uid="{2FFA64DC-2376-4894-AD7D-B77AC42CFD55}"/>
    <cellStyle name="Normal 5 6 2 7 4" xfId="30135" xr:uid="{6E6A4AA0-714C-4262-929D-AEC72B5334A1}"/>
    <cellStyle name="Normal 5 6 2 8" xfId="17489" xr:uid="{88F41879-F399-4A85-8FEB-EDE6068C71A4}"/>
    <cellStyle name="Normal 5 6 2 9" xfId="9060" xr:uid="{7B2EB3E0-0A6C-44D2-91E9-95DE310E3A30}"/>
    <cellStyle name="Normal 5 6 3" xfId="943" xr:uid="{00000000-0005-0000-0000-0000B11B0000}"/>
    <cellStyle name="Normal 5 6 3 2" xfId="3177" xr:uid="{00000000-0005-0000-0000-0000B21B0000}"/>
    <cellStyle name="Normal 5 6 3 2 2" xfId="7400" xr:uid="{00000000-0005-0000-0000-0000B31B0000}"/>
    <cellStyle name="Normal 5 6 3 2 2 2" xfId="24264" xr:uid="{D651DF27-6B1C-4037-9E40-8D21D7378078}"/>
    <cellStyle name="Normal 5 6 3 2 2 3" xfId="15835" xr:uid="{91D02B19-D939-463D-94DF-C30E314941BF}"/>
    <cellStyle name="Normal 5 6 3 2 2 4" xfId="32692" xr:uid="{4DA9CACC-027F-460F-835A-5B1300CF6FD8}"/>
    <cellStyle name="Normal 5 6 3 2 3" xfId="20046" xr:uid="{A17F6C43-4BE4-41E7-8E11-D93D9D6BE48E}"/>
    <cellStyle name="Normal 5 6 3 2 4" xfId="11617" xr:uid="{25509CCF-3983-4899-9A08-786B6911D429}"/>
    <cellStyle name="Normal 5 6 3 2 5" xfId="28475" xr:uid="{BC8BC482-9C3C-4B39-BC97-A37EC5DC569B}"/>
    <cellStyle name="Normal 5 6 3 3" xfId="5255" xr:uid="{00000000-0005-0000-0000-0000B41B0000}"/>
    <cellStyle name="Normal 5 6 3 3 2" xfId="22119" xr:uid="{2C060DFF-E7BC-4D85-9BF5-425451096319}"/>
    <cellStyle name="Normal 5 6 3 3 3" xfId="13690" xr:uid="{85FD9ED3-BF8F-4AC3-AE5D-91F6ABA50B02}"/>
    <cellStyle name="Normal 5 6 3 3 4" xfId="30547" xr:uid="{3030CF8E-3CBD-4724-B499-BBE3ACBDE0A5}"/>
    <cellStyle name="Normal 5 6 3 4" xfId="17901" xr:uid="{6CA07035-B647-4A6F-A86C-D7F695100FD7}"/>
    <cellStyle name="Normal 5 6 3 5" xfId="9472" xr:uid="{40CB2D4D-509D-427A-8574-6F68353B7BE5}"/>
    <cellStyle name="Normal 5 6 3 6" xfId="26330" xr:uid="{BEB0422E-A84C-4C46-BBB0-0F2D831F28FC}"/>
    <cellStyle name="Normal 5 6 4" xfId="1360" xr:uid="{00000000-0005-0000-0000-0000B51B0000}"/>
    <cellStyle name="Normal 5 6 4 2" xfId="3590" xr:uid="{00000000-0005-0000-0000-0000B61B0000}"/>
    <cellStyle name="Normal 5 6 4 2 2" xfId="7813" xr:uid="{00000000-0005-0000-0000-0000B71B0000}"/>
    <cellStyle name="Normal 5 6 4 2 2 2" xfId="24677" xr:uid="{3275622D-3FA1-4C9C-B6D1-F3F294EF4627}"/>
    <cellStyle name="Normal 5 6 4 2 2 3" xfId="16248" xr:uid="{2BC75936-43EF-4263-80DF-EAE8FA5F90B0}"/>
    <cellStyle name="Normal 5 6 4 2 2 4" xfId="33105" xr:uid="{5F046F8F-045C-4544-B1E1-E50CB6393081}"/>
    <cellStyle name="Normal 5 6 4 2 3" xfId="20459" xr:uid="{7F36E9C3-08FC-4218-8498-A8B98D19B772}"/>
    <cellStyle name="Normal 5 6 4 2 4" xfId="12030" xr:uid="{A0C84A6D-9A31-4541-AD3D-659091F2DADA}"/>
    <cellStyle name="Normal 5 6 4 2 5" xfId="28888" xr:uid="{5F76260F-3907-4718-B908-387946E81E22}"/>
    <cellStyle name="Normal 5 6 4 3" xfId="5668" xr:uid="{00000000-0005-0000-0000-0000B81B0000}"/>
    <cellStyle name="Normal 5 6 4 3 2" xfId="22532" xr:uid="{EC4A49EC-9D22-43F7-AE06-8A37446B3ACB}"/>
    <cellStyle name="Normal 5 6 4 3 3" xfId="14103" xr:uid="{6BB45EC8-C839-49B6-AE7C-413E0900492E}"/>
    <cellStyle name="Normal 5 6 4 3 4" xfId="30960" xr:uid="{693C1A99-6A17-422B-969E-3662837C377C}"/>
    <cellStyle name="Normal 5 6 4 4" xfId="18314" xr:uid="{0C022682-61A0-465F-BD3D-E17F5D5462C1}"/>
    <cellStyle name="Normal 5 6 4 5" xfId="9885" xr:uid="{A4ED6970-1FA9-474D-B26B-75F2CDF6EFF4}"/>
    <cellStyle name="Normal 5 6 4 6" xfId="26743" xr:uid="{4C625FEC-7B23-4691-BF96-C49B8816905F}"/>
    <cellStyle name="Normal 5 6 5" xfId="1773" xr:uid="{00000000-0005-0000-0000-0000B91B0000}"/>
    <cellStyle name="Normal 5 6 5 2" xfId="4003" xr:uid="{00000000-0005-0000-0000-0000BA1B0000}"/>
    <cellStyle name="Normal 5 6 5 2 2" xfId="8226" xr:uid="{00000000-0005-0000-0000-0000BB1B0000}"/>
    <cellStyle name="Normal 5 6 5 2 2 2" xfId="25090" xr:uid="{F3F5861E-DD5E-4E2D-B854-E930C19E2EA3}"/>
    <cellStyle name="Normal 5 6 5 2 2 3" xfId="16661" xr:uid="{241EAF2C-4D86-4323-AEA8-237ED3BE6180}"/>
    <cellStyle name="Normal 5 6 5 2 2 4" xfId="33518" xr:uid="{7F679EB8-BE10-4BAF-8DE3-090BDAFE48AB}"/>
    <cellStyle name="Normal 5 6 5 2 3" xfId="20872" xr:uid="{3AABCB16-8A6C-4CB4-AA84-7ABC0F9DB944}"/>
    <cellStyle name="Normal 5 6 5 2 4" xfId="12443" xr:uid="{84B85CA9-76FE-4D04-A217-22BFD38B6698}"/>
    <cellStyle name="Normal 5 6 5 2 5" xfId="29301" xr:uid="{B0ADB9F3-9F86-45B3-8C52-A5606CDA465F}"/>
    <cellStyle name="Normal 5 6 5 3" xfId="6081" xr:uid="{00000000-0005-0000-0000-0000BC1B0000}"/>
    <cellStyle name="Normal 5 6 5 3 2" xfId="22945" xr:uid="{C85E2870-672A-4854-BE00-709791065209}"/>
    <cellStyle name="Normal 5 6 5 3 3" xfId="14516" xr:uid="{98B43295-D0EF-4BED-8218-144C95F4C2C7}"/>
    <cellStyle name="Normal 5 6 5 3 4" xfId="31373" xr:uid="{2BC12109-0027-4683-9A66-ABDA128076A6}"/>
    <cellStyle name="Normal 5 6 5 4" xfId="18727" xr:uid="{A48374B4-C1BD-4317-84EC-455C12B4C99F}"/>
    <cellStyle name="Normal 5 6 5 5" xfId="10298" xr:uid="{D1EEAA32-0E7B-4C30-A459-4EFE9BEB0917}"/>
    <cellStyle name="Normal 5 6 5 6" xfId="27156" xr:uid="{4861D0C6-70CF-4605-831D-4B4F0BD852CF}"/>
    <cellStyle name="Normal 5 6 6" xfId="2187" xr:uid="{00000000-0005-0000-0000-0000BD1B0000}"/>
    <cellStyle name="Normal 5 6 6 2" xfId="4416" xr:uid="{00000000-0005-0000-0000-0000BE1B0000}"/>
    <cellStyle name="Normal 5 6 6 2 2" xfId="8639" xr:uid="{00000000-0005-0000-0000-0000BF1B0000}"/>
    <cellStyle name="Normal 5 6 6 2 2 2" xfId="25503" xr:uid="{86B24172-EABE-458E-9EEC-0D6565C0B9D8}"/>
    <cellStyle name="Normal 5 6 6 2 2 3" xfId="17074" xr:uid="{B20DBFE2-21E1-49BC-8F06-6468BD3CF836}"/>
    <cellStyle name="Normal 5 6 6 2 2 4" xfId="33931" xr:uid="{9B0921D6-68B6-499F-8ADC-996D97071DFE}"/>
    <cellStyle name="Normal 5 6 6 2 3" xfId="21285" xr:uid="{803D756F-5CDA-4BB7-8BCC-D639623C45B8}"/>
    <cellStyle name="Normal 5 6 6 2 4" xfId="12856" xr:uid="{91618295-8388-4931-8FA1-D19BC3CA2113}"/>
    <cellStyle name="Normal 5 6 6 2 5" xfId="29714" xr:uid="{FED8D3CC-CA4F-4C82-A0A1-50F2EB34199E}"/>
    <cellStyle name="Normal 5 6 6 3" xfId="6494" xr:uid="{00000000-0005-0000-0000-0000C01B0000}"/>
    <cellStyle name="Normal 5 6 6 3 2" xfId="23358" xr:uid="{EBEA4177-6FAB-495A-AF80-AE4FC840A308}"/>
    <cellStyle name="Normal 5 6 6 3 3" xfId="14929" xr:uid="{EFFEB45A-E7DA-4303-953B-54163B726D3E}"/>
    <cellStyle name="Normal 5 6 6 3 4" xfId="31786" xr:uid="{8E849838-DCC2-4CD9-B5AA-CACE94419CDE}"/>
    <cellStyle name="Normal 5 6 6 4" xfId="19140" xr:uid="{458ED89A-7359-4A97-B961-FCFA9C93A338}"/>
    <cellStyle name="Normal 5 6 6 5" xfId="10711" xr:uid="{12CDC435-6F19-4D00-AE80-DADBC77C42DC}"/>
    <cellStyle name="Normal 5 6 6 6" xfId="27569" xr:uid="{F71634C9-8C29-405B-BD8F-E56586653B60}"/>
    <cellStyle name="Normal 5 6 7" xfId="2623" xr:uid="{00000000-0005-0000-0000-0000C11B0000}"/>
    <cellStyle name="Normal 5 6 7 2" xfId="6907" xr:uid="{00000000-0005-0000-0000-0000C21B0000}"/>
    <cellStyle name="Normal 5 6 7 2 2" xfId="23771" xr:uid="{E639383F-48AD-433F-8F74-784583DC882D}"/>
    <cellStyle name="Normal 5 6 7 2 3" xfId="15342" xr:uid="{05144D66-6ECD-44C7-B2F2-D093CA483C79}"/>
    <cellStyle name="Normal 5 6 7 2 4" xfId="32199" xr:uid="{061087A1-72ED-454A-B1DC-D4F6BBAFBFCD}"/>
    <cellStyle name="Normal 5 6 7 3" xfId="19553" xr:uid="{39E6FED8-1C94-4ABB-AE05-F6CA360C7F43}"/>
    <cellStyle name="Normal 5 6 7 4" xfId="11124" xr:uid="{AD3E8302-3DC8-4DDB-9D35-22FC9DD9184D}"/>
    <cellStyle name="Normal 5 6 7 5" xfId="27982" xr:uid="{CD93B56B-E5BF-4807-89AD-FDBCC70A6225}"/>
    <cellStyle name="Normal 5 6 8" xfId="4842" xr:uid="{00000000-0005-0000-0000-0000C31B0000}"/>
    <cellStyle name="Normal 5 6 8 2" xfId="21706" xr:uid="{907B1AA4-41C1-4B60-856D-805755FFDF13}"/>
    <cellStyle name="Normal 5 6 8 3" xfId="13277" xr:uid="{7F327356-8485-401E-BC85-88E374151D65}"/>
    <cellStyle name="Normal 5 6 8 4" xfId="30134" xr:uid="{20B26B12-53D4-4525-8266-24FCD1504353}"/>
    <cellStyle name="Normal 5 6 9" xfId="17488" xr:uid="{518A84DF-18E5-47AB-AFAE-14A7A63698CA}"/>
    <cellStyle name="Normal 5 7" xfId="470" xr:uid="{00000000-0005-0000-0000-0000C41B0000}"/>
    <cellStyle name="Normal 5 7 10" xfId="25919" xr:uid="{273F597A-DB7B-4B35-B61B-9EE3CE7600FB}"/>
    <cellStyle name="Normal 5 7 2" xfId="945" xr:uid="{00000000-0005-0000-0000-0000C51B0000}"/>
    <cellStyle name="Normal 5 7 2 2" xfId="3179" xr:uid="{00000000-0005-0000-0000-0000C61B0000}"/>
    <cellStyle name="Normal 5 7 2 2 2" xfId="7402" xr:uid="{00000000-0005-0000-0000-0000C71B0000}"/>
    <cellStyle name="Normal 5 7 2 2 2 2" xfId="24266" xr:uid="{1D51ADF7-55E2-47FF-AA2F-E37A7C44C1B1}"/>
    <cellStyle name="Normal 5 7 2 2 2 3" xfId="15837" xr:uid="{DA9D6DDC-C7B0-409C-8BA4-5DC766929B83}"/>
    <cellStyle name="Normal 5 7 2 2 2 4" xfId="32694" xr:uid="{3F452E54-6026-4B0D-9E5B-A015B62DF4A4}"/>
    <cellStyle name="Normal 5 7 2 2 3" xfId="20048" xr:uid="{1F0D6301-CA2D-4329-B461-F246F68F7AE2}"/>
    <cellStyle name="Normal 5 7 2 2 4" xfId="11619" xr:uid="{F7CCE9D2-F3FA-4EB3-A9CF-0EE19AAC0922}"/>
    <cellStyle name="Normal 5 7 2 2 5" xfId="28477" xr:uid="{021D1CB4-C107-4E03-BFFA-DE2176635A42}"/>
    <cellStyle name="Normal 5 7 2 3" xfId="5257" xr:uid="{00000000-0005-0000-0000-0000C81B0000}"/>
    <cellStyle name="Normal 5 7 2 3 2" xfId="22121" xr:uid="{5B71E824-FD38-4445-97FA-2BC5515DC58D}"/>
    <cellStyle name="Normal 5 7 2 3 3" xfId="13692" xr:uid="{F2444E86-83E1-49D0-BF69-4BC21E94171E}"/>
    <cellStyle name="Normal 5 7 2 3 4" xfId="30549" xr:uid="{370E82B2-49FB-4317-9200-F052475DC128}"/>
    <cellStyle name="Normal 5 7 2 4" xfId="17903" xr:uid="{ED62666C-8B1C-4F3D-9A3C-3DB339B5E73C}"/>
    <cellStyle name="Normal 5 7 2 5" xfId="9474" xr:uid="{3C91600C-C6FC-46FF-B6D4-FB522883C666}"/>
    <cellStyle name="Normal 5 7 2 6" xfId="26332" xr:uid="{E012EF96-8B5C-4E6D-A5CB-D69B886B61F5}"/>
    <cellStyle name="Normal 5 7 3" xfId="1362" xr:uid="{00000000-0005-0000-0000-0000C91B0000}"/>
    <cellStyle name="Normal 5 7 3 2" xfId="3592" xr:uid="{00000000-0005-0000-0000-0000CA1B0000}"/>
    <cellStyle name="Normal 5 7 3 2 2" xfId="7815" xr:uid="{00000000-0005-0000-0000-0000CB1B0000}"/>
    <cellStyle name="Normal 5 7 3 2 2 2" xfId="24679" xr:uid="{61728DEC-59B9-4AD2-A3C8-F502356E0F79}"/>
    <cellStyle name="Normal 5 7 3 2 2 3" xfId="16250" xr:uid="{22D2C658-85B4-4E80-BDC4-07C546D10F31}"/>
    <cellStyle name="Normal 5 7 3 2 2 4" xfId="33107" xr:uid="{4BAF6F3F-0D04-4619-B04D-7E382691E656}"/>
    <cellStyle name="Normal 5 7 3 2 3" xfId="20461" xr:uid="{C75CB93A-FC7A-4AD5-B425-036BBAD6E88E}"/>
    <cellStyle name="Normal 5 7 3 2 4" xfId="12032" xr:uid="{EE0E35ED-6FDA-4116-A6B8-01FBEA27ABAD}"/>
    <cellStyle name="Normal 5 7 3 2 5" xfId="28890" xr:uid="{04A54718-FE58-42C1-9254-EB38641FD759}"/>
    <cellStyle name="Normal 5 7 3 3" xfId="5670" xr:uid="{00000000-0005-0000-0000-0000CC1B0000}"/>
    <cellStyle name="Normal 5 7 3 3 2" xfId="22534" xr:uid="{57351C19-03CA-40FD-B065-5779A639A912}"/>
    <cellStyle name="Normal 5 7 3 3 3" xfId="14105" xr:uid="{1D2D4230-EBEC-4489-A442-20E5654643EC}"/>
    <cellStyle name="Normal 5 7 3 3 4" xfId="30962" xr:uid="{8C162F00-BEFB-4B2F-B416-0E7E345E868D}"/>
    <cellStyle name="Normal 5 7 3 4" xfId="18316" xr:uid="{E61B79B6-993F-4C36-A9C8-2E083E787398}"/>
    <cellStyle name="Normal 5 7 3 5" xfId="9887" xr:uid="{8298877B-EF92-441F-A130-3298AFC66B49}"/>
    <cellStyle name="Normal 5 7 3 6" xfId="26745" xr:uid="{FA05F404-6BD9-4066-B08E-61B4AB5F4580}"/>
    <cellStyle name="Normal 5 7 4" xfId="1775" xr:uid="{00000000-0005-0000-0000-0000CD1B0000}"/>
    <cellStyle name="Normal 5 7 4 2" xfId="4005" xr:uid="{00000000-0005-0000-0000-0000CE1B0000}"/>
    <cellStyle name="Normal 5 7 4 2 2" xfId="8228" xr:uid="{00000000-0005-0000-0000-0000CF1B0000}"/>
    <cellStyle name="Normal 5 7 4 2 2 2" xfId="25092" xr:uid="{5E456844-F247-40B8-BB78-D86C01013A55}"/>
    <cellStyle name="Normal 5 7 4 2 2 3" xfId="16663" xr:uid="{5AF63894-AF93-4C55-B830-71A226AF83F0}"/>
    <cellStyle name="Normal 5 7 4 2 2 4" xfId="33520" xr:uid="{FD22C0F6-46F8-467C-9BEA-BD5721F20242}"/>
    <cellStyle name="Normal 5 7 4 2 3" xfId="20874" xr:uid="{C585545F-0841-4FBF-B4E6-26C0B1477E78}"/>
    <cellStyle name="Normal 5 7 4 2 4" xfId="12445" xr:uid="{1FF97C8C-E1F1-42C5-BD2F-21EA07A1A5AD}"/>
    <cellStyle name="Normal 5 7 4 2 5" xfId="29303" xr:uid="{83A6F99A-2963-448F-A9D2-C0C408F99DBB}"/>
    <cellStyle name="Normal 5 7 4 3" xfId="6083" xr:uid="{00000000-0005-0000-0000-0000D01B0000}"/>
    <cellStyle name="Normal 5 7 4 3 2" xfId="22947" xr:uid="{AEB5314A-E808-4605-8AE2-D33F8A6C8F45}"/>
    <cellStyle name="Normal 5 7 4 3 3" xfId="14518" xr:uid="{018F182F-2438-4929-8A91-CF567DF6141C}"/>
    <cellStyle name="Normal 5 7 4 3 4" xfId="31375" xr:uid="{D719C620-3D00-4363-A0A5-F1C3B8750001}"/>
    <cellStyle name="Normal 5 7 4 4" xfId="18729" xr:uid="{B302E40F-FAC5-472E-A7C3-8BD0A4EEFA8F}"/>
    <cellStyle name="Normal 5 7 4 5" xfId="10300" xr:uid="{4CF830D3-17A9-48F1-A64F-E011C749FDFA}"/>
    <cellStyle name="Normal 5 7 4 6" xfId="27158" xr:uid="{8E8D8187-6B2F-4AFE-A75D-E01B47515BC7}"/>
    <cellStyle name="Normal 5 7 5" xfId="2189" xr:uid="{00000000-0005-0000-0000-0000D11B0000}"/>
    <cellStyle name="Normal 5 7 5 2" xfId="4418" xr:uid="{00000000-0005-0000-0000-0000D21B0000}"/>
    <cellStyle name="Normal 5 7 5 2 2" xfId="8641" xr:uid="{00000000-0005-0000-0000-0000D31B0000}"/>
    <cellStyle name="Normal 5 7 5 2 2 2" xfId="25505" xr:uid="{77C1D08E-D8C2-45CD-B536-7BB8580148F8}"/>
    <cellStyle name="Normal 5 7 5 2 2 3" xfId="17076" xr:uid="{66727EDA-1DC2-400A-ADF3-49B7670191AD}"/>
    <cellStyle name="Normal 5 7 5 2 2 4" xfId="33933" xr:uid="{9801A561-53BD-400A-96B1-F4671E093AC9}"/>
    <cellStyle name="Normal 5 7 5 2 3" xfId="21287" xr:uid="{72E88B00-810C-4180-8F09-EF889FEFD8CF}"/>
    <cellStyle name="Normal 5 7 5 2 4" xfId="12858" xr:uid="{CEA118F3-B19F-40CC-8AC3-725C08A6BCFC}"/>
    <cellStyle name="Normal 5 7 5 2 5" xfId="29716" xr:uid="{ECAC801E-1229-4978-ABBE-5A616C355925}"/>
    <cellStyle name="Normal 5 7 5 3" xfId="6496" xr:uid="{00000000-0005-0000-0000-0000D41B0000}"/>
    <cellStyle name="Normal 5 7 5 3 2" xfId="23360" xr:uid="{F9FE4F50-3321-42DA-B159-B29F05EC281B}"/>
    <cellStyle name="Normal 5 7 5 3 3" xfId="14931" xr:uid="{939C7127-E8D1-4F43-A348-3C1950936A93}"/>
    <cellStyle name="Normal 5 7 5 3 4" xfId="31788" xr:uid="{DEC04AA7-4EEE-468A-8B14-49C198DBA483}"/>
    <cellStyle name="Normal 5 7 5 4" xfId="19142" xr:uid="{4324FE2E-0E60-4703-9C20-244AAFB897A9}"/>
    <cellStyle name="Normal 5 7 5 5" xfId="10713" xr:uid="{C08F628A-60AA-424B-B685-074FAEE6D835}"/>
    <cellStyle name="Normal 5 7 5 6" xfId="27571" xr:uid="{691C6EC7-6EFF-40E5-9207-C0A1D77E9D36}"/>
    <cellStyle name="Normal 5 7 6" xfId="2625" xr:uid="{00000000-0005-0000-0000-0000D51B0000}"/>
    <cellStyle name="Normal 5 7 6 2" xfId="6909" xr:uid="{00000000-0005-0000-0000-0000D61B0000}"/>
    <cellStyle name="Normal 5 7 6 2 2" xfId="23773" xr:uid="{C65BF531-8E06-41D1-8248-DB62CE5B80EF}"/>
    <cellStyle name="Normal 5 7 6 2 3" xfId="15344" xr:uid="{CAEAC928-1842-4940-813E-7EDBEF9937B8}"/>
    <cellStyle name="Normal 5 7 6 2 4" xfId="32201" xr:uid="{5DFA6DEA-8C72-4A25-BD39-5E468F474E8D}"/>
    <cellStyle name="Normal 5 7 6 3" xfId="19555" xr:uid="{FA9A9120-A493-42E6-8488-692646939488}"/>
    <cellStyle name="Normal 5 7 6 4" xfId="11126" xr:uid="{5550DF90-2786-4419-88F5-AEFC264F0192}"/>
    <cellStyle name="Normal 5 7 6 5" xfId="27984" xr:uid="{3CF42545-9F58-4F67-8BBC-308CAB429D60}"/>
    <cellStyle name="Normal 5 7 7" xfId="4844" xr:uid="{00000000-0005-0000-0000-0000D71B0000}"/>
    <cellStyle name="Normal 5 7 7 2" xfId="21708" xr:uid="{BEFCEEA0-FD75-4CF7-9C10-F29E8A7AC8D9}"/>
    <cellStyle name="Normal 5 7 7 3" xfId="13279" xr:uid="{F047C299-6B98-44C8-92C3-7778C377468E}"/>
    <cellStyle name="Normal 5 7 7 4" xfId="30136" xr:uid="{E32A1E97-6146-4B30-A692-26588B2C327D}"/>
    <cellStyle name="Normal 5 7 8" xfId="17490" xr:uid="{BEF21187-E684-4A93-AD2A-B298D12CCB71}"/>
    <cellStyle name="Normal 5 7 9" xfId="9061" xr:uid="{9E5D0787-F1BA-44A4-ACEF-63E60C83AB40}"/>
    <cellStyle name="Normal 5 8" xfId="881" xr:uid="{00000000-0005-0000-0000-0000D81B0000}"/>
    <cellStyle name="Normal 5 8 2" xfId="3116" xr:uid="{00000000-0005-0000-0000-0000D91B0000}"/>
    <cellStyle name="Normal 5 8 2 2" xfId="7339" xr:uid="{00000000-0005-0000-0000-0000DA1B0000}"/>
    <cellStyle name="Normal 5 8 2 2 2" xfId="24203" xr:uid="{02B871F2-A8B9-4E39-8378-83884B5D378B}"/>
    <cellStyle name="Normal 5 8 2 2 3" xfId="15774" xr:uid="{5AB284EC-9FC1-4AC2-9ED8-872A35D11906}"/>
    <cellStyle name="Normal 5 8 2 2 4" xfId="32631" xr:uid="{310F6518-C838-46C3-9A05-B914ADD0C84D}"/>
    <cellStyle name="Normal 5 8 2 3" xfId="19985" xr:uid="{2BE9A774-E361-46D0-A408-6DE9D92B4D25}"/>
    <cellStyle name="Normal 5 8 2 4" xfId="11556" xr:uid="{7AC7EEFF-EED1-4B77-9A51-CFBB207E95EA}"/>
    <cellStyle name="Normal 5 8 2 5" xfId="28414" xr:uid="{BE1BE9D8-B219-4F43-A0CC-847D25D24630}"/>
    <cellStyle name="Normal 5 8 3" xfId="5194" xr:uid="{00000000-0005-0000-0000-0000DB1B0000}"/>
    <cellStyle name="Normal 5 8 3 2" xfId="22058" xr:uid="{8864EB4B-9F0B-44B0-A767-AAE0D094781E}"/>
    <cellStyle name="Normal 5 8 3 3" xfId="13629" xr:uid="{82FEADDD-C6F2-41CF-B7FC-FA9EABDB34BE}"/>
    <cellStyle name="Normal 5 8 3 4" xfId="30486" xr:uid="{1649789F-E144-4DD0-AF46-106C3B202E32}"/>
    <cellStyle name="Normal 5 8 4" xfId="17840" xr:uid="{828E65AD-1D23-4BD1-9A27-F685D72AE531}"/>
    <cellStyle name="Normal 5 8 5" xfId="9411" xr:uid="{A95A0348-D60B-4510-84EF-56909F21B50F}"/>
    <cellStyle name="Normal 5 8 6" xfId="26269" xr:uid="{B04EAC35-DB3D-4415-8B52-66F14E1A885A}"/>
    <cellStyle name="Normal 5 9" xfId="1299" xr:uid="{00000000-0005-0000-0000-0000DC1B0000}"/>
    <cellStyle name="Normal 5 9 2" xfId="3529" xr:uid="{00000000-0005-0000-0000-0000DD1B0000}"/>
    <cellStyle name="Normal 5 9 2 2" xfId="7752" xr:uid="{00000000-0005-0000-0000-0000DE1B0000}"/>
    <cellStyle name="Normal 5 9 2 2 2" xfId="24616" xr:uid="{BDE3680E-4A1B-4C12-885E-91B0706B4CF0}"/>
    <cellStyle name="Normal 5 9 2 2 3" xfId="16187" xr:uid="{CBB1369A-9371-45F7-A637-59B3E69E169D}"/>
    <cellStyle name="Normal 5 9 2 2 4" xfId="33044" xr:uid="{11DC1137-28E1-4367-AB19-6CE493C84040}"/>
    <cellStyle name="Normal 5 9 2 3" xfId="20398" xr:uid="{9C0AD84A-C514-4C0B-9B75-35E0A8876E1B}"/>
    <cellStyle name="Normal 5 9 2 4" xfId="11969" xr:uid="{07F343EE-2D02-46ED-9876-A94A8B4354E9}"/>
    <cellStyle name="Normal 5 9 2 5" xfId="28827" xr:uid="{798D557E-0483-4081-8E60-E0C83E0C317D}"/>
    <cellStyle name="Normal 5 9 3" xfId="5607" xr:uid="{00000000-0005-0000-0000-0000DF1B0000}"/>
    <cellStyle name="Normal 5 9 3 2" xfId="22471" xr:uid="{7764EC28-1B50-4CB1-BAAB-D11F7157F9BF}"/>
    <cellStyle name="Normal 5 9 3 3" xfId="14042" xr:uid="{D97F4436-FA4C-4E79-AF9C-4C8D5D6659D8}"/>
    <cellStyle name="Normal 5 9 3 4" xfId="30899" xr:uid="{E70842C6-8FBE-430C-9C16-F684AF8B58D0}"/>
    <cellStyle name="Normal 5 9 4" xfId="18253" xr:uid="{64481C5D-3FBE-4BB1-91AB-2452FD28E66C}"/>
    <cellStyle name="Normal 5 9 5" xfId="9824" xr:uid="{00301C74-4E7F-4A68-BB6D-46D73F5A1E1E}"/>
    <cellStyle name="Normal 5 9 6" xfId="26682" xr:uid="{99E3B367-1D9F-4FF0-B8FB-EE28D0B403CE}"/>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2 2 2" xfId="25506" xr:uid="{B7825B73-2B38-4EA4-911D-E1C85BE0BA37}"/>
    <cellStyle name="Normal 8 10 2 2 3" xfId="17077" xr:uid="{1C148734-21EC-4CE9-9B51-B9C3E0147A6F}"/>
    <cellStyle name="Normal 8 10 2 2 4" xfId="33934" xr:uid="{215631E6-9010-4CE5-BEA2-4FC6E8EF6C14}"/>
    <cellStyle name="Normal 8 10 2 3" xfId="21288" xr:uid="{51D0484D-7CF4-45FE-A3CD-66D81FFF6A62}"/>
    <cellStyle name="Normal 8 10 2 4" xfId="12859" xr:uid="{22344A38-E727-4834-8543-A9DBEA340D6B}"/>
    <cellStyle name="Normal 8 10 2 5" xfId="29717" xr:uid="{8E764A7F-A283-4F62-84DE-E259CF2379F1}"/>
    <cellStyle name="Normal 8 10 3" xfId="6497" xr:uid="{00000000-0005-0000-0000-0000EB1B0000}"/>
    <cellStyle name="Normal 8 10 3 2" xfId="23361" xr:uid="{BECA2C6A-7A4F-44AD-8D9C-806A00916E67}"/>
    <cellStyle name="Normal 8 10 3 3" xfId="14932" xr:uid="{34D26B8C-03BF-4F02-AC1E-63751A462AA6}"/>
    <cellStyle name="Normal 8 10 3 4" xfId="31789" xr:uid="{53D96819-AC97-46B6-897B-327C3D167D63}"/>
    <cellStyle name="Normal 8 10 4" xfId="19143" xr:uid="{AE1CBCCB-9511-40D5-ABCB-1F7FADA2611F}"/>
    <cellStyle name="Normal 8 10 5" xfId="10714" xr:uid="{D41BE3B8-56A5-4EF0-A126-8729FEAC1EB8}"/>
    <cellStyle name="Normal 8 10 6" xfId="27572" xr:uid="{10A1D416-893A-4E25-9B47-9CF8F9A0CC55}"/>
    <cellStyle name="Normal 8 11" xfId="2626" xr:uid="{00000000-0005-0000-0000-0000EC1B0000}"/>
    <cellStyle name="Normal 8 11 2" xfId="6910" xr:uid="{00000000-0005-0000-0000-0000ED1B0000}"/>
    <cellStyle name="Normal 8 11 2 2" xfId="23774" xr:uid="{B8CE64A5-F35E-4C4A-B018-E7CB0985BDC4}"/>
    <cellStyle name="Normal 8 11 2 3" xfId="15345" xr:uid="{302395EE-0ABE-4923-A316-95C376EA5D01}"/>
    <cellStyle name="Normal 8 11 2 4" xfId="32202" xr:uid="{F4FC9F81-089F-4165-ABF1-866CE420C553}"/>
    <cellStyle name="Normal 8 11 3" xfId="19556" xr:uid="{3A6DF536-3E86-4613-B466-8F9E3D78049A}"/>
    <cellStyle name="Normal 8 11 4" xfId="11127" xr:uid="{2E88483E-E76E-4750-AD09-66032077FC03}"/>
    <cellStyle name="Normal 8 11 5" xfId="27985" xr:uid="{4653B324-366C-431F-A699-7B3854CDB47A}"/>
    <cellStyle name="Normal 8 12" xfId="4845" xr:uid="{00000000-0005-0000-0000-0000EE1B0000}"/>
    <cellStyle name="Normal 8 12 2" xfId="21709" xr:uid="{EFD16670-B2BC-4A69-A7A5-C95400D9F9C5}"/>
    <cellStyle name="Normal 8 12 3" xfId="13280" xr:uid="{3BC15081-A440-4496-BB13-7CFF123DCD95}"/>
    <cellStyle name="Normal 8 12 4" xfId="30137" xr:uid="{AB9C33E4-F11E-440A-96A8-42E206002613}"/>
    <cellStyle name="Normal 8 13" xfId="17491" xr:uid="{65A73404-8B75-45E9-BC2D-556B8CAC70A6}"/>
    <cellStyle name="Normal 8 14" xfId="9062" xr:uid="{57B2AB40-1AFC-4244-971A-5CEBF18C5D87}"/>
    <cellStyle name="Normal 8 15" xfId="25920" xr:uid="{7D4275BE-FC09-4B5E-A3E4-E33E2066A3C5}"/>
    <cellStyle name="Normal 8 2" xfId="479" xr:uid="{00000000-0005-0000-0000-0000EF1B0000}"/>
    <cellStyle name="Normal 8 2 10" xfId="2627" xr:uid="{00000000-0005-0000-0000-0000F01B0000}"/>
    <cellStyle name="Normal 8 2 10 2" xfId="6911" xr:uid="{00000000-0005-0000-0000-0000F11B0000}"/>
    <cellStyle name="Normal 8 2 10 2 2" xfId="23775" xr:uid="{44ABB693-9B5D-40CE-A97F-C903B5AF97D0}"/>
    <cellStyle name="Normal 8 2 10 2 3" xfId="15346" xr:uid="{1F8A51F9-8506-4BD5-9FD7-FFAC612C5BF3}"/>
    <cellStyle name="Normal 8 2 10 2 4" xfId="32203" xr:uid="{F60A2277-04D8-4A0A-A22F-971CF735A700}"/>
    <cellStyle name="Normal 8 2 10 3" xfId="19557" xr:uid="{3B46ACD0-3082-4BAC-8924-0EAC9F2A0775}"/>
    <cellStyle name="Normal 8 2 10 4" xfId="11128" xr:uid="{B9A10F88-4650-4C15-B2A2-CC2FFD8E70A6}"/>
    <cellStyle name="Normal 8 2 10 5" xfId="27986" xr:uid="{61EBC32B-E669-4DEB-97E7-FDB8DC9EFD0A}"/>
    <cellStyle name="Normal 8 2 11" xfId="4846" xr:uid="{00000000-0005-0000-0000-0000F21B0000}"/>
    <cellStyle name="Normal 8 2 11 2" xfId="21710" xr:uid="{F998B963-262A-40CD-8DF0-FFDB66735DDB}"/>
    <cellStyle name="Normal 8 2 11 3" xfId="13281" xr:uid="{1F16D2B5-AB2E-4C10-B2A6-34FA61BFB638}"/>
    <cellStyle name="Normal 8 2 11 4" xfId="30138" xr:uid="{3076C5F3-6029-4812-88CF-7DDB8B099CA4}"/>
    <cellStyle name="Normal 8 2 12" xfId="17492" xr:uid="{8BD9BA46-77A8-457F-AA76-866B69AFF3BC}"/>
    <cellStyle name="Normal 8 2 13" xfId="9063" xr:uid="{D5732343-C6CC-4C71-A968-3579FE501027}"/>
    <cellStyle name="Normal 8 2 14" xfId="25921" xr:uid="{9055EFBD-DBEA-41D3-A5D3-E709B699007A}"/>
    <cellStyle name="Normal 8 2 2" xfId="480" xr:uid="{00000000-0005-0000-0000-0000F31B0000}"/>
    <cellStyle name="Normal 8 2 2 10" xfId="4847" xr:uid="{00000000-0005-0000-0000-0000F41B0000}"/>
    <cellStyle name="Normal 8 2 2 10 2" xfId="21711" xr:uid="{4AFA81DD-7581-43B0-9ADE-BFA02EFAB8A9}"/>
    <cellStyle name="Normal 8 2 2 10 3" xfId="13282" xr:uid="{40576953-F3E1-4BB8-94DD-5C426020D71C}"/>
    <cellStyle name="Normal 8 2 2 10 4" xfId="30139" xr:uid="{E9DEF552-1113-443F-8E1F-F37FB73F5EAA}"/>
    <cellStyle name="Normal 8 2 2 11" xfId="17493" xr:uid="{7A4E6158-59A6-4C85-9CB5-450481C5AD2F}"/>
    <cellStyle name="Normal 8 2 2 12" xfId="9064" xr:uid="{AE26B05F-48CC-4D7F-ADF0-E19AB3ACE841}"/>
    <cellStyle name="Normal 8 2 2 13" xfId="25922" xr:uid="{DCB4F845-BE81-4A14-A0C8-737658140399}"/>
    <cellStyle name="Normal 8 2 2 2" xfId="481" xr:uid="{00000000-0005-0000-0000-0000F51B0000}"/>
    <cellStyle name="Normal 8 2 2 2 10" xfId="17494" xr:uid="{4612C3CB-93D2-4552-B1FE-42FADFBDB92A}"/>
    <cellStyle name="Normal 8 2 2 2 11" xfId="9065" xr:uid="{B80C9927-3F91-4EC7-B726-75CE3EE6A3A3}"/>
    <cellStyle name="Normal 8 2 2 2 12" xfId="25923" xr:uid="{C4AF306C-0B92-4EF3-AEDA-9E658E9D5D77}"/>
    <cellStyle name="Normal 8 2 2 2 2" xfId="482" xr:uid="{00000000-0005-0000-0000-0000F61B0000}"/>
    <cellStyle name="Normal 8 2 2 2 2 10" xfId="9066" xr:uid="{C115A3B7-0480-4513-A17B-16F95CB64A9B}"/>
    <cellStyle name="Normal 8 2 2 2 2 11" xfId="25924" xr:uid="{275E8491-828F-4B8A-BA07-C6C07483D7B7}"/>
    <cellStyle name="Normal 8 2 2 2 2 2" xfId="483" xr:uid="{00000000-0005-0000-0000-0000F71B0000}"/>
    <cellStyle name="Normal 8 2 2 2 2 2 10" xfId="25925" xr:uid="{58AC84F3-2C88-443C-8086-4DC8FB63DC84}"/>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2 2 2" xfId="24272" xr:uid="{7A4318B2-69C0-46A0-8D05-35BBB935DD4A}"/>
    <cellStyle name="Normal 8 2 2 2 2 2 2 2 2 3" xfId="15843" xr:uid="{3AC86928-B73E-448D-856E-5A883F937668}"/>
    <cellStyle name="Normal 8 2 2 2 2 2 2 2 2 4" xfId="32700" xr:uid="{0E9E6D7E-B1F7-412B-BEB0-36648B5A89C0}"/>
    <cellStyle name="Normal 8 2 2 2 2 2 2 2 3" xfId="20054" xr:uid="{6F9B9522-7716-414F-9AF6-1E39557F763A}"/>
    <cellStyle name="Normal 8 2 2 2 2 2 2 2 4" xfId="11625" xr:uid="{BD9D63AB-01AA-4340-B2B2-E1A91904F798}"/>
    <cellStyle name="Normal 8 2 2 2 2 2 2 2 5" xfId="28483" xr:uid="{7686C937-BF04-447F-9772-A0840725AC8E}"/>
    <cellStyle name="Normal 8 2 2 2 2 2 2 3" xfId="5263" xr:uid="{00000000-0005-0000-0000-0000FB1B0000}"/>
    <cellStyle name="Normal 8 2 2 2 2 2 2 3 2" xfId="22127" xr:uid="{9E36E688-A203-4CF1-BCAB-E4AF913D7CF0}"/>
    <cellStyle name="Normal 8 2 2 2 2 2 2 3 3" xfId="13698" xr:uid="{71C2BBCD-5D77-44B2-84DB-C6CEADEDC534}"/>
    <cellStyle name="Normal 8 2 2 2 2 2 2 3 4" xfId="30555" xr:uid="{507DFCAF-B6E9-44F7-A628-43EE06656227}"/>
    <cellStyle name="Normal 8 2 2 2 2 2 2 4" xfId="17909" xr:uid="{4C273A1E-9152-48F8-A901-EDE7876D033F}"/>
    <cellStyle name="Normal 8 2 2 2 2 2 2 5" xfId="9480" xr:uid="{35C4A2E8-5007-4149-8253-C76A0F7A65FD}"/>
    <cellStyle name="Normal 8 2 2 2 2 2 2 6" xfId="26338" xr:uid="{CEEDF7D7-C9D9-4454-9B40-42B4C17839A1}"/>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2 2 2" xfId="24685" xr:uid="{A1C21BE2-4FB1-4F5C-ABD7-3D9C4B32A165}"/>
    <cellStyle name="Normal 8 2 2 2 2 2 3 2 2 3" xfId="16256" xr:uid="{F9FE12F9-D905-454A-92ED-B0884939C657}"/>
    <cellStyle name="Normal 8 2 2 2 2 2 3 2 2 4" xfId="33113" xr:uid="{683AAB98-B40A-4600-B083-5565EF00E741}"/>
    <cellStyle name="Normal 8 2 2 2 2 2 3 2 3" xfId="20467" xr:uid="{CBF44771-DB8C-41B2-B1E0-DD4049EEA275}"/>
    <cellStyle name="Normal 8 2 2 2 2 2 3 2 4" xfId="12038" xr:uid="{F2F89DE3-EA3A-4A86-A526-407B954E4C7C}"/>
    <cellStyle name="Normal 8 2 2 2 2 2 3 2 5" xfId="28896" xr:uid="{4743376B-F71C-4607-AF41-EF8C74C5EE5A}"/>
    <cellStyle name="Normal 8 2 2 2 2 2 3 3" xfId="5676" xr:uid="{00000000-0005-0000-0000-0000FF1B0000}"/>
    <cellStyle name="Normal 8 2 2 2 2 2 3 3 2" xfId="22540" xr:uid="{D2182424-DDD9-4E72-A229-F354A7F901A8}"/>
    <cellStyle name="Normal 8 2 2 2 2 2 3 3 3" xfId="14111" xr:uid="{F784CE9D-628E-414E-AED7-B6F319FCE226}"/>
    <cellStyle name="Normal 8 2 2 2 2 2 3 3 4" xfId="30968" xr:uid="{48CC5883-004A-4E49-9D40-CCC569B5D6CD}"/>
    <cellStyle name="Normal 8 2 2 2 2 2 3 4" xfId="18322" xr:uid="{1AD0224B-3A8B-4ACC-8C9D-A07F23006167}"/>
    <cellStyle name="Normal 8 2 2 2 2 2 3 5" xfId="9893" xr:uid="{A9400D12-0DA9-4CEE-B32F-3E919375C330}"/>
    <cellStyle name="Normal 8 2 2 2 2 2 3 6" xfId="26751" xr:uid="{4BE8CC0D-024E-45F6-BB84-B56F05BEBD07}"/>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2 2 2" xfId="25098" xr:uid="{8CF6C5CC-7CA9-480D-9969-66ED67F4ED22}"/>
    <cellStyle name="Normal 8 2 2 2 2 2 4 2 2 3" xfId="16669" xr:uid="{8E6443B8-3ED5-4545-92A4-04111A55DE4F}"/>
    <cellStyle name="Normal 8 2 2 2 2 2 4 2 2 4" xfId="33526" xr:uid="{B10EFEA1-1A34-465F-B5A6-EEA1D0C01B56}"/>
    <cellStyle name="Normal 8 2 2 2 2 2 4 2 3" xfId="20880" xr:uid="{7D33F2CD-3006-4D44-A8C8-BAA602770250}"/>
    <cellStyle name="Normal 8 2 2 2 2 2 4 2 4" xfId="12451" xr:uid="{BBD7ACE2-5986-49E8-A735-64028956777F}"/>
    <cellStyle name="Normal 8 2 2 2 2 2 4 2 5" xfId="29309" xr:uid="{AFE0A6FE-976D-42EF-BE57-88F79BB031C3}"/>
    <cellStyle name="Normal 8 2 2 2 2 2 4 3" xfId="6089" xr:uid="{00000000-0005-0000-0000-0000031C0000}"/>
    <cellStyle name="Normal 8 2 2 2 2 2 4 3 2" xfId="22953" xr:uid="{A32F8E2A-2748-42AB-8649-8FD51F080AB6}"/>
    <cellStyle name="Normal 8 2 2 2 2 2 4 3 3" xfId="14524" xr:uid="{C4286474-7CD7-4384-9B64-2E3FCD85ABCC}"/>
    <cellStyle name="Normal 8 2 2 2 2 2 4 3 4" xfId="31381" xr:uid="{9B592EF7-0082-46D8-B5CB-D46FF7550232}"/>
    <cellStyle name="Normal 8 2 2 2 2 2 4 4" xfId="18735" xr:uid="{9303392F-D018-4E29-ACC2-E19CDD250124}"/>
    <cellStyle name="Normal 8 2 2 2 2 2 4 5" xfId="10306" xr:uid="{5C2822B0-EAB0-47F5-8D48-BD3DEC2E34EA}"/>
    <cellStyle name="Normal 8 2 2 2 2 2 4 6" xfId="27164" xr:uid="{A06EE93E-4C37-4ED8-9986-1C6F2085CEF7}"/>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2 2 2" xfId="25511" xr:uid="{6D89F6D5-6F35-47D7-838A-9A44E5DCBDE8}"/>
    <cellStyle name="Normal 8 2 2 2 2 2 5 2 2 3" xfId="17082" xr:uid="{4B2E9C44-A114-4D8E-836C-F1A65186B369}"/>
    <cellStyle name="Normal 8 2 2 2 2 2 5 2 2 4" xfId="33939" xr:uid="{BA97F076-9F66-410A-98F7-4F4E48221741}"/>
    <cellStyle name="Normal 8 2 2 2 2 2 5 2 3" xfId="21293" xr:uid="{658DCD03-D822-432E-BB53-E76304BE760F}"/>
    <cellStyle name="Normal 8 2 2 2 2 2 5 2 4" xfId="12864" xr:uid="{E653A697-11BA-478A-9BC6-2A9F08B87B7E}"/>
    <cellStyle name="Normal 8 2 2 2 2 2 5 2 5" xfId="29722" xr:uid="{348D98C1-CB92-4D01-9412-E4227ED5BB72}"/>
    <cellStyle name="Normal 8 2 2 2 2 2 5 3" xfId="6502" xr:uid="{00000000-0005-0000-0000-0000071C0000}"/>
    <cellStyle name="Normal 8 2 2 2 2 2 5 3 2" xfId="23366" xr:uid="{72E6E93E-C7C4-4622-98EE-76BAF814C95E}"/>
    <cellStyle name="Normal 8 2 2 2 2 2 5 3 3" xfId="14937" xr:uid="{1740958C-BE38-4804-A932-C6DBCBBF0BB9}"/>
    <cellStyle name="Normal 8 2 2 2 2 2 5 3 4" xfId="31794" xr:uid="{A7604002-6DCA-44F0-AF6A-B72A3C55E778}"/>
    <cellStyle name="Normal 8 2 2 2 2 2 5 4" xfId="19148" xr:uid="{B139E5E9-BAC4-4D5D-AFA8-90BBA10B6C5E}"/>
    <cellStyle name="Normal 8 2 2 2 2 2 5 5" xfId="10719" xr:uid="{0DACAC5C-92E5-460E-B3EA-6262FA4A5828}"/>
    <cellStyle name="Normal 8 2 2 2 2 2 5 6" xfId="27577" xr:uid="{71C33E13-7B51-4197-B59E-0C641DF0BED8}"/>
    <cellStyle name="Normal 8 2 2 2 2 2 6" xfId="2631" xr:uid="{00000000-0005-0000-0000-0000081C0000}"/>
    <cellStyle name="Normal 8 2 2 2 2 2 6 2" xfId="6915" xr:uid="{00000000-0005-0000-0000-0000091C0000}"/>
    <cellStyle name="Normal 8 2 2 2 2 2 6 2 2" xfId="23779" xr:uid="{4924EB16-50B7-40EE-824B-E6FD795F5AEB}"/>
    <cellStyle name="Normal 8 2 2 2 2 2 6 2 3" xfId="15350" xr:uid="{A135F255-CEF9-4C6F-96D1-851CB85C721F}"/>
    <cellStyle name="Normal 8 2 2 2 2 2 6 2 4" xfId="32207" xr:uid="{15772C5F-2AC9-433A-903A-94932A78B7F3}"/>
    <cellStyle name="Normal 8 2 2 2 2 2 6 3" xfId="19561" xr:uid="{6B9B648A-3C12-4567-938A-4DAF497892CE}"/>
    <cellStyle name="Normal 8 2 2 2 2 2 6 4" xfId="11132" xr:uid="{F870E5A1-A21F-4200-83D7-45B6253C1E89}"/>
    <cellStyle name="Normal 8 2 2 2 2 2 6 5" xfId="27990" xr:uid="{AE03FC2D-F441-489C-BA29-0542023CAEE3}"/>
    <cellStyle name="Normal 8 2 2 2 2 2 7" xfId="4850" xr:uid="{00000000-0005-0000-0000-00000A1C0000}"/>
    <cellStyle name="Normal 8 2 2 2 2 2 7 2" xfId="21714" xr:uid="{0EEE6AE0-9D48-467D-AE74-381700874C9F}"/>
    <cellStyle name="Normal 8 2 2 2 2 2 7 3" xfId="13285" xr:uid="{5E62F7AD-3B1A-43AB-9793-CC891B0E91BD}"/>
    <cellStyle name="Normal 8 2 2 2 2 2 7 4" xfId="30142" xr:uid="{A3509ACA-72C0-461A-A6AA-1DA016C769FC}"/>
    <cellStyle name="Normal 8 2 2 2 2 2 8" xfId="17496" xr:uid="{37606915-A7CA-4059-9846-162A4FA04864}"/>
    <cellStyle name="Normal 8 2 2 2 2 2 9" xfId="9067" xr:uid="{F2EE34F8-181C-45F9-A8DC-84C6563D7E08}"/>
    <cellStyle name="Normal 8 2 2 2 2 3" xfId="950" xr:uid="{00000000-0005-0000-0000-00000B1C0000}"/>
    <cellStyle name="Normal 8 2 2 2 2 3 2" xfId="3184" xr:uid="{00000000-0005-0000-0000-00000C1C0000}"/>
    <cellStyle name="Normal 8 2 2 2 2 3 2 2" xfId="7407" xr:uid="{00000000-0005-0000-0000-00000D1C0000}"/>
    <cellStyle name="Normal 8 2 2 2 2 3 2 2 2" xfId="24271" xr:uid="{26A7F1A9-AFE1-4CF5-9114-B34DF443DCDB}"/>
    <cellStyle name="Normal 8 2 2 2 2 3 2 2 3" xfId="15842" xr:uid="{BEB719B3-E11E-48EE-9D8E-44C7005998FF}"/>
    <cellStyle name="Normal 8 2 2 2 2 3 2 2 4" xfId="32699" xr:uid="{A2E7BD41-9D1F-4584-8CE8-D5258D5463DB}"/>
    <cellStyle name="Normal 8 2 2 2 2 3 2 3" xfId="20053" xr:uid="{D6032C8E-E6FC-492A-987A-D13B6324DF2D}"/>
    <cellStyle name="Normal 8 2 2 2 2 3 2 4" xfId="11624" xr:uid="{2A3F44D3-6B5F-42AF-A753-9720F36ED89B}"/>
    <cellStyle name="Normal 8 2 2 2 2 3 2 5" xfId="28482" xr:uid="{75E7CFA9-7E78-43EB-AB70-20B635204A2E}"/>
    <cellStyle name="Normal 8 2 2 2 2 3 3" xfId="5262" xr:uid="{00000000-0005-0000-0000-00000E1C0000}"/>
    <cellStyle name="Normal 8 2 2 2 2 3 3 2" xfId="22126" xr:uid="{3AAC7C95-4003-4CC2-B43C-29135BD39728}"/>
    <cellStyle name="Normal 8 2 2 2 2 3 3 3" xfId="13697" xr:uid="{DD265F2F-25C6-4B27-9A67-24B2564BA35C}"/>
    <cellStyle name="Normal 8 2 2 2 2 3 3 4" xfId="30554" xr:uid="{D659E32F-F1B9-41B7-B011-AF512B4FE6BB}"/>
    <cellStyle name="Normal 8 2 2 2 2 3 4" xfId="17908" xr:uid="{BED00A0F-4085-460B-8AC8-EE0FD10A8CF6}"/>
    <cellStyle name="Normal 8 2 2 2 2 3 5" xfId="9479" xr:uid="{3739E01F-17B1-4F05-9DAD-A0DE3F4794BD}"/>
    <cellStyle name="Normal 8 2 2 2 2 3 6" xfId="26337" xr:uid="{53ECD543-5DD8-4CCC-BD6A-2A927967A5AF}"/>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2 2 2" xfId="24684" xr:uid="{44C2B631-4C96-4E49-B900-7C30AD158DC2}"/>
    <cellStyle name="Normal 8 2 2 2 2 4 2 2 3" xfId="16255" xr:uid="{50D088F6-BF55-478F-BB74-F3B0583441B1}"/>
    <cellStyle name="Normal 8 2 2 2 2 4 2 2 4" xfId="33112" xr:uid="{CA7A1DF0-F792-4F12-A6BA-16E8275E2F03}"/>
    <cellStyle name="Normal 8 2 2 2 2 4 2 3" xfId="20466" xr:uid="{FD1B6C6B-C8E0-4A55-ABDC-98D29CB6686E}"/>
    <cellStyle name="Normal 8 2 2 2 2 4 2 4" xfId="12037" xr:uid="{1E5F0E8C-F84E-4A39-B5F1-DF9D5728F885}"/>
    <cellStyle name="Normal 8 2 2 2 2 4 2 5" xfId="28895" xr:uid="{219D521B-812F-4500-9BFB-78977EDC41D0}"/>
    <cellStyle name="Normal 8 2 2 2 2 4 3" xfId="5675" xr:uid="{00000000-0005-0000-0000-0000121C0000}"/>
    <cellStyle name="Normal 8 2 2 2 2 4 3 2" xfId="22539" xr:uid="{F89172EE-7327-4C6C-A1CD-031BF4F630FA}"/>
    <cellStyle name="Normal 8 2 2 2 2 4 3 3" xfId="14110" xr:uid="{79C73F73-8F6E-49CD-9A41-A6129F075642}"/>
    <cellStyle name="Normal 8 2 2 2 2 4 3 4" xfId="30967" xr:uid="{9E6ECE58-336B-4C27-88B0-305ED5231B49}"/>
    <cellStyle name="Normal 8 2 2 2 2 4 4" xfId="18321" xr:uid="{7034109B-7B70-4A39-AD52-5AEAD2A4B6CB}"/>
    <cellStyle name="Normal 8 2 2 2 2 4 5" xfId="9892" xr:uid="{42AA848E-060F-4F94-869A-BFBE940B0C34}"/>
    <cellStyle name="Normal 8 2 2 2 2 4 6" xfId="26750" xr:uid="{72D5A2C4-3E39-4DC0-B226-B44D26CF79DE}"/>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2 2 2" xfId="25097" xr:uid="{A737844A-58D2-464B-9CA2-F2CA164150BF}"/>
    <cellStyle name="Normal 8 2 2 2 2 5 2 2 3" xfId="16668" xr:uid="{74CCCA6C-D82A-42B4-9E30-DC2EF5C660FE}"/>
    <cellStyle name="Normal 8 2 2 2 2 5 2 2 4" xfId="33525" xr:uid="{17144438-0563-4B50-9AB7-6AA12C542B84}"/>
    <cellStyle name="Normal 8 2 2 2 2 5 2 3" xfId="20879" xr:uid="{7036FE06-82E9-49D6-96DB-DB428C383DCE}"/>
    <cellStyle name="Normal 8 2 2 2 2 5 2 4" xfId="12450" xr:uid="{C0ABBC3C-984A-4DF2-8C86-D5641365BBF0}"/>
    <cellStyle name="Normal 8 2 2 2 2 5 2 5" xfId="29308" xr:uid="{2F8D2F65-AF93-4493-9468-8041769DAC01}"/>
    <cellStyle name="Normal 8 2 2 2 2 5 3" xfId="6088" xr:uid="{00000000-0005-0000-0000-0000161C0000}"/>
    <cellStyle name="Normal 8 2 2 2 2 5 3 2" xfId="22952" xr:uid="{73BED616-8D08-419E-A3B3-DC5C73267569}"/>
    <cellStyle name="Normal 8 2 2 2 2 5 3 3" xfId="14523" xr:uid="{2D1AA665-6041-4C84-A313-875BA0718064}"/>
    <cellStyle name="Normal 8 2 2 2 2 5 3 4" xfId="31380" xr:uid="{D6FE4BAA-A924-4F14-BA08-0FB1E55AD72B}"/>
    <cellStyle name="Normal 8 2 2 2 2 5 4" xfId="18734" xr:uid="{1A008624-AAE4-44EB-8F2F-DD663D3C79D0}"/>
    <cellStyle name="Normal 8 2 2 2 2 5 5" xfId="10305" xr:uid="{885F5D1A-4238-4F6A-A2A4-684DFDDD80AF}"/>
    <cellStyle name="Normal 8 2 2 2 2 5 6" xfId="27163" xr:uid="{04ECD750-1F59-4AC0-8E84-1289A389DCF2}"/>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2 2 2" xfId="25510" xr:uid="{E54411FE-9ED0-44B6-80B5-713170977679}"/>
    <cellStyle name="Normal 8 2 2 2 2 6 2 2 3" xfId="17081" xr:uid="{52053861-6FB6-4B5E-9F59-95CA28495F8B}"/>
    <cellStyle name="Normal 8 2 2 2 2 6 2 2 4" xfId="33938" xr:uid="{D9C382EB-D325-4FDA-A276-2F96C479C6CF}"/>
    <cellStyle name="Normal 8 2 2 2 2 6 2 3" xfId="21292" xr:uid="{A2726706-DD5F-4A7D-83E8-8A6D41E8C24F}"/>
    <cellStyle name="Normal 8 2 2 2 2 6 2 4" xfId="12863" xr:uid="{3A7BE758-0A16-4B9E-ABEB-A79C1F9A7C6F}"/>
    <cellStyle name="Normal 8 2 2 2 2 6 2 5" xfId="29721" xr:uid="{570E91C7-A863-4B5C-969A-165F336F361D}"/>
    <cellStyle name="Normal 8 2 2 2 2 6 3" xfId="6501" xr:uid="{00000000-0005-0000-0000-00001A1C0000}"/>
    <cellStyle name="Normal 8 2 2 2 2 6 3 2" xfId="23365" xr:uid="{64F81775-1C34-451B-B228-EE1F889F7BBB}"/>
    <cellStyle name="Normal 8 2 2 2 2 6 3 3" xfId="14936" xr:uid="{08393774-4219-46FE-A71A-360EA3236ECF}"/>
    <cellStyle name="Normal 8 2 2 2 2 6 3 4" xfId="31793" xr:uid="{25CE45B7-D469-43FB-9CEF-2B865FDB33A3}"/>
    <cellStyle name="Normal 8 2 2 2 2 6 4" xfId="19147" xr:uid="{C9ECB682-7681-4433-8F59-9693EE423ACF}"/>
    <cellStyle name="Normal 8 2 2 2 2 6 5" xfId="10718" xr:uid="{C08EED40-A693-4624-A499-FE8CC80538F2}"/>
    <cellStyle name="Normal 8 2 2 2 2 6 6" xfId="27576" xr:uid="{DEC089DA-7ED0-481B-B193-220AD0B0F4F9}"/>
    <cellStyle name="Normal 8 2 2 2 2 7" xfId="2630" xr:uid="{00000000-0005-0000-0000-00001B1C0000}"/>
    <cellStyle name="Normal 8 2 2 2 2 7 2" xfId="6914" xr:uid="{00000000-0005-0000-0000-00001C1C0000}"/>
    <cellStyle name="Normal 8 2 2 2 2 7 2 2" xfId="23778" xr:uid="{8F257DD4-935A-4727-B7D4-A3C1B538AC0C}"/>
    <cellStyle name="Normal 8 2 2 2 2 7 2 3" xfId="15349" xr:uid="{6E23EA6D-A959-4D30-9793-66615CE7F4C9}"/>
    <cellStyle name="Normal 8 2 2 2 2 7 2 4" xfId="32206" xr:uid="{1B36CD41-02CA-4E2B-B6B3-DC6627EB91CF}"/>
    <cellStyle name="Normal 8 2 2 2 2 7 3" xfId="19560" xr:uid="{6EF32AE3-27EE-463B-97D9-F8FBDC7B8686}"/>
    <cellStyle name="Normal 8 2 2 2 2 7 4" xfId="11131" xr:uid="{D61FA628-1876-4F20-8FEF-E476C0FBAF14}"/>
    <cellStyle name="Normal 8 2 2 2 2 7 5" xfId="27989" xr:uid="{DC3BA6A9-ECE6-430E-A68C-4A74A05722C4}"/>
    <cellStyle name="Normal 8 2 2 2 2 8" xfId="4849" xr:uid="{00000000-0005-0000-0000-00001D1C0000}"/>
    <cellStyle name="Normal 8 2 2 2 2 8 2" xfId="21713" xr:uid="{5A52F31F-4521-471C-BA20-3D80C73DC8E4}"/>
    <cellStyle name="Normal 8 2 2 2 2 8 3" xfId="13284" xr:uid="{E6FBF783-B766-4A2D-AC0C-4FA98B3CC65F}"/>
    <cellStyle name="Normal 8 2 2 2 2 8 4" xfId="30141" xr:uid="{E2D7FB37-1355-4424-B35A-5DDC7D5C5718}"/>
    <cellStyle name="Normal 8 2 2 2 2 9" xfId="17495" xr:uid="{6B16838F-1115-43DF-81BD-C1EF09971704}"/>
    <cellStyle name="Normal 8 2 2 2 3" xfId="484" xr:uid="{00000000-0005-0000-0000-00001E1C0000}"/>
    <cellStyle name="Normal 8 2 2 2 3 10" xfId="25926" xr:uid="{8892A7AF-0E58-4813-A32E-200F57B9DDDA}"/>
    <cellStyle name="Normal 8 2 2 2 3 2" xfId="952" xr:uid="{00000000-0005-0000-0000-00001F1C0000}"/>
    <cellStyle name="Normal 8 2 2 2 3 2 2" xfId="3186" xr:uid="{00000000-0005-0000-0000-0000201C0000}"/>
    <cellStyle name="Normal 8 2 2 2 3 2 2 2" xfId="7409" xr:uid="{00000000-0005-0000-0000-0000211C0000}"/>
    <cellStyle name="Normal 8 2 2 2 3 2 2 2 2" xfId="24273" xr:uid="{E302C536-9037-4140-9829-D0558FCCE86C}"/>
    <cellStyle name="Normal 8 2 2 2 3 2 2 2 3" xfId="15844" xr:uid="{EC69AB0A-45CD-4F15-B7A4-92A3C7682081}"/>
    <cellStyle name="Normal 8 2 2 2 3 2 2 2 4" xfId="32701" xr:uid="{A82F52E7-5CE8-4319-A290-D1A1EDA3FBA2}"/>
    <cellStyle name="Normal 8 2 2 2 3 2 2 3" xfId="20055" xr:uid="{3F07B9AE-189F-4A5A-94FC-8A99DEF845A8}"/>
    <cellStyle name="Normal 8 2 2 2 3 2 2 4" xfId="11626" xr:uid="{42F1264D-53B9-4E1A-ACE8-6E840A9DE174}"/>
    <cellStyle name="Normal 8 2 2 2 3 2 2 5" xfId="28484" xr:uid="{B229F894-4B2E-4272-BC8E-3A5B71BAB85C}"/>
    <cellStyle name="Normal 8 2 2 2 3 2 3" xfId="5264" xr:uid="{00000000-0005-0000-0000-0000221C0000}"/>
    <cellStyle name="Normal 8 2 2 2 3 2 3 2" xfId="22128" xr:uid="{4C9F83D7-684E-4852-880B-C4E19ADE6D4F}"/>
    <cellStyle name="Normal 8 2 2 2 3 2 3 3" xfId="13699" xr:uid="{6ADA68E3-B4EC-4C28-A32E-2B8ACDF7280D}"/>
    <cellStyle name="Normal 8 2 2 2 3 2 3 4" xfId="30556" xr:uid="{6BA5D0F1-4BBE-49AA-BE1F-C5D4711CE414}"/>
    <cellStyle name="Normal 8 2 2 2 3 2 4" xfId="17910" xr:uid="{C2FEEEBE-5B1D-49E2-98D6-1D806D692FCB}"/>
    <cellStyle name="Normal 8 2 2 2 3 2 5" xfId="9481" xr:uid="{E2BE0707-09D5-482F-9FA6-D8E7408C92F6}"/>
    <cellStyle name="Normal 8 2 2 2 3 2 6" xfId="26339" xr:uid="{892FE61F-A0C8-45CE-AB86-001F73CACBBA}"/>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2 2 2" xfId="24686" xr:uid="{DDB04D50-2EF1-4F24-BC16-91836F7E8C03}"/>
    <cellStyle name="Normal 8 2 2 2 3 3 2 2 3" xfId="16257" xr:uid="{07AC6683-02DA-4930-ACDF-040585C593DA}"/>
    <cellStyle name="Normal 8 2 2 2 3 3 2 2 4" xfId="33114" xr:uid="{2063B58C-8DCC-4BC3-93D4-ABA87F328C5F}"/>
    <cellStyle name="Normal 8 2 2 2 3 3 2 3" xfId="20468" xr:uid="{AF2DBA4A-099C-4A24-B169-7B49BA6E4265}"/>
    <cellStyle name="Normal 8 2 2 2 3 3 2 4" xfId="12039" xr:uid="{560D71AE-F1C9-4A68-9164-4079758B6744}"/>
    <cellStyle name="Normal 8 2 2 2 3 3 2 5" xfId="28897" xr:uid="{FF0960BF-181D-4F20-BE18-8181B84665B2}"/>
    <cellStyle name="Normal 8 2 2 2 3 3 3" xfId="5677" xr:uid="{00000000-0005-0000-0000-0000261C0000}"/>
    <cellStyle name="Normal 8 2 2 2 3 3 3 2" xfId="22541" xr:uid="{2DB0E935-1105-4739-9388-3B7F7A650B2D}"/>
    <cellStyle name="Normal 8 2 2 2 3 3 3 3" xfId="14112" xr:uid="{68432BE4-3EA0-4C97-8D13-F16E831C059C}"/>
    <cellStyle name="Normal 8 2 2 2 3 3 3 4" xfId="30969" xr:uid="{35AA8B65-2D06-4F66-A609-A5F857B39C7B}"/>
    <cellStyle name="Normal 8 2 2 2 3 3 4" xfId="18323" xr:uid="{146D1522-CA71-4DA9-8AC0-D927A93B9F54}"/>
    <cellStyle name="Normal 8 2 2 2 3 3 5" xfId="9894" xr:uid="{7EB4718F-1634-403D-9A12-12E15333746A}"/>
    <cellStyle name="Normal 8 2 2 2 3 3 6" xfId="26752" xr:uid="{2FFA4D74-F5A3-400E-9F4F-3EB7D00B0181}"/>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2 2 2" xfId="25099" xr:uid="{872D73ED-D55B-4666-9E38-E4DBB48625C5}"/>
    <cellStyle name="Normal 8 2 2 2 3 4 2 2 3" xfId="16670" xr:uid="{72E82CAD-5C17-4F31-8774-FB7EB51541CE}"/>
    <cellStyle name="Normal 8 2 2 2 3 4 2 2 4" xfId="33527" xr:uid="{048970DA-1756-4F99-BF09-EF83484FE191}"/>
    <cellStyle name="Normal 8 2 2 2 3 4 2 3" xfId="20881" xr:uid="{8EEFB610-E971-4BA3-AB25-7F37AE09105B}"/>
    <cellStyle name="Normal 8 2 2 2 3 4 2 4" xfId="12452" xr:uid="{83412D52-0039-47EC-B27D-53363CCC3A1B}"/>
    <cellStyle name="Normal 8 2 2 2 3 4 2 5" xfId="29310" xr:uid="{25C25309-7293-4909-960A-30D1DC0DCB51}"/>
    <cellStyle name="Normal 8 2 2 2 3 4 3" xfId="6090" xr:uid="{00000000-0005-0000-0000-00002A1C0000}"/>
    <cellStyle name="Normal 8 2 2 2 3 4 3 2" xfId="22954" xr:uid="{140649DC-B3D3-4958-8561-C570C003B7C0}"/>
    <cellStyle name="Normal 8 2 2 2 3 4 3 3" xfId="14525" xr:uid="{4862B42F-A087-406F-AB60-1F94EB9C7FF9}"/>
    <cellStyle name="Normal 8 2 2 2 3 4 3 4" xfId="31382" xr:uid="{B98603D2-5AAF-40F9-920C-382130AB8AFB}"/>
    <cellStyle name="Normal 8 2 2 2 3 4 4" xfId="18736" xr:uid="{1BA16E2A-3F34-4631-B38C-D9B4DE330039}"/>
    <cellStyle name="Normal 8 2 2 2 3 4 5" xfId="10307" xr:uid="{5AD86AF9-4632-4659-8221-89710C2BF24D}"/>
    <cellStyle name="Normal 8 2 2 2 3 4 6" xfId="27165" xr:uid="{929CD724-932F-45F1-BE56-65C2576F17B8}"/>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2 2 2" xfId="25512" xr:uid="{6801B272-4D2B-44B2-8746-CB4717B861C4}"/>
    <cellStyle name="Normal 8 2 2 2 3 5 2 2 3" xfId="17083" xr:uid="{4BF11BFC-8E64-4046-91B8-E999FBF2EE8E}"/>
    <cellStyle name="Normal 8 2 2 2 3 5 2 2 4" xfId="33940" xr:uid="{4D69240A-FB02-42E0-80EE-79DB17C87509}"/>
    <cellStyle name="Normal 8 2 2 2 3 5 2 3" xfId="21294" xr:uid="{41052448-48D5-4F60-87AE-1AC4EEF37E96}"/>
    <cellStyle name="Normal 8 2 2 2 3 5 2 4" xfId="12865" xr:uid="{871D326E-45FB-490A-A006-FC94DBCE131E}"/>
    <cellStyle name="Normal 8 2 2 2 3 5 2 5" xfId="29723" xr:uid="{10D01F18-9C02-438D-A58E-CDE4E599988A}"/>
    <cellStyle name="Normal 8 2 2 2 3 5 3" xfId="6503" xr:uid="{00000000-0005-0000-0000-00002E1C0000}"/>
    <cellStyle name="Normal 8 2 2 2 3 5 3 2" xfId="23367" xr:uid="{3E21B8A3-8CA0-4E4C-B0F7-754992E8EFA2}"/>
    <cellStyle name="Normal 8 2 2 2 3 5 3 3" xfId="14938" xr:uid="{562AA330-D6F9-41A5-8E3C-7C3E5628F07D}"/>
    <cellStyle name="Normal 8 2 2 2 3 5 3 4" xfId="31795" xr:uid="{30BCBA8F-A0C3-4F63-A7A6-2086C0715AF3}"/>
    <cellStyle name="Normal 8 2 2 2 3 5 4" xfId="19149" xr:uid="{34AB6C3E-2321-4910-9161-29CB8B3338DA}"/>
    <cellStyle name="Normal 8 2 2 2 3 5 5" xfId="10720" xr:uid="{2D1B257C-30C3-4E54-8B47-9A7D7CFE94BB}"/>
    <cellStyle name="Normal 8 2 2 2 3 5 6" xfId="27578" xr:uid="{7FF763D5-2F39-4D94-80B8-3A0F192EEF55}"/>
    <cellStyle name="Normal 8 2 2 2 3 6" xfId="2632" xr:uid="{00000000-0005-0000-0000-00002F1C0000}"/>
    <cellStyle name="Normal 8 2 2 2 3 6 2" xfId="6916" xr:uid="{00000000-0005-0000-0000-0000301C0000}"/>
    <cellStyle name="Normal 8 2 2 2 3 6 2 2" xfId="23780" xr:uid="{A0BC7D18-E8D8-4D67-9C0A-02FAEFC861C1}"/>
    <cellStyle name="Normal 8 2 2 2 3 6 2 3" xfId="15351" xr:uid="{9B2053CD-42D4-4616-95B8-F6CC36954CB7}"/>
    <cellStyle name="Normal 8 2 2 2 3 6 2 4" xfId="32208" xr:uid="{68579B23-C7BE-4128-A1A9-0002D5D410CC}"/>
    <cellStyle name="Normal 8 2 2 2 3 6 3" xfId="19562" xr:uid="{318DA17D-F0D3-4FEC-A9FB-E05288981A63}"/>
    <cellStyle name="Normal 8 2 2 2 3 6 4" xfId="11133" xr:uid="{71AE7B8C-44F2-4D43-8158-0C71D478AF67}"/>
    <cellStyle name="Normal 8 2 2 2 3 6 5" xfId="27991" xr:uid="{503C7A26-BDE5-42EF-B6B0-CC85F879C568}"/>
    <cellStyle name="Normal 8 2 2 2 3 7" xfId="4851" xr:uid="{00000000-0005-0000-0000-0000311C0000}"/>
    <cellStyle name="Normal 8 2 2 2 3 7 2" xfId="21715" xr:uid="{C3A9CA1E-AD69-4DBE-82CD-EA848DE4C2EB}"/>
    <cellStyle name="Normal 8 2 2 2 3 7 3" xfId="13286" xr:uid="{DC00D60B-471C-4A39-B022-45BF98775594}"/>
    <cellStyle name="Normal 8 2 2 2 3 7 4" xfId="30143" xr:uid="{8171B7AF-F779-4CBD-9D37-E44878B03CF3}"/>
    <cellStyle name="Normal 8 2 2 2 3 8" xfId="17497" xr:uid="{CF2F9863-BA93-4DB9-8D75-4C0236B5E7C3}"/>
    <cellStyle name="Normal 8 2 2 2 3 9" xfId="9068" xr:uid="{539EF3CC-7092-4AE2-8ED4-90507BEC8D29}"/>
    <cellStyle name="Normal 8 2 2 2 4" xfId="949" xr:uid="{00000000-0005-0000-0000-0000321C0000}"/>
    <cellStyle name="Normal 8 2 2 2 4 2" xfId="3183" xr:uid="{00000000-0005-0000-0000-0000331C0000}"/>
    <cellStyle name="Normal 8 2 2 2 4 2 2" xfId="7406" xr:uid="{00000000-0005-0000-0000-0000341C0000}"/>
    <cellStyle name="Normal 8 2 2 2 4 2 2 2" xfId="24270" xr:uid="{AC941C11-3B28-4F94-99BC-847EC264A4F7}"/>
    <cellStyle name="Normal 8 2 2 2 4 2 2 3" xfId="15841" xr:uid="{1F405E5B-3D5F-4576-A0FA-9BBBCA9269CD}"/>
    <cellStyle name="Normal 8 2 2 2 4 2 2 4" xfId="32698" xr:uid="{89808A69-DE06-43BC-B5FD-734A27572DD4}"/>
    <cellStyle name="Normal 8 2 2 2 4 2 3" xfId="20052" xr:uid="{34B2F3B9-D94E-4E0D-9918-D7D706018449}"/>
    <cellStyle name="Normal 8 2 2 2 4 2 4" xfId="11623" xr:uid="{38FF8144-B1AD-4593-964B-30065A22E391}"/>
    <cellStyle name="Normal 8 2 2 2 4 2 5" xfId="28481" xr:uid="{1E19414C-3E08-4146-9FBD-02BB17883145}"/>
    <cellStyle name="Normal 8 2 2 2 4 3" xfId="5261" xr:uid="{00000000-0005-0000-0000-0000351C0000}"/>
    <cellStyle name="Normal 8 2 2 2 4 3 2" xfId="22125" xr:uid="{2A78D740-88E6-49B5-A9E3-871970F3A2A9}"/>
    <cellStyle name="Normal 8 2 2 2 4 3 3" xfId="13696" xr:uid="{8D4E90A7-8A45-451D-9BD1-A3CA74D78E5A}"/>
    <cellStyle name="Normal 8 2 2 2 4 3 4" xfId="30553" xr:uid="{6BF01E49-16F0-44BB-AD37-8494FF1CB897}"/>
    <cellStyle name="Normal 8 2 2 2 4 4" xfId="17907" xr:uid="{78F1BFCD-56BD-48C4-9F3A-FE1B7E3FBB19}"/>
    <cellStyle name="Normal 8 2 2 2 4 5" xfId="9478" xr:uid="{EF20FE3B-5606-4097-A574-0B7D5958B31D}"/>
    <cellStyle name="Normal 8 2 2 2 4 6" xfId="26336" xr:uid="{78E09024-6E7D-4DFE-8979-7F02999B39ED}"/>
    <cellStyle name="Normal 8 2 2 2 5" xfId="1366" xr:uid="{00000000-0005-0000-0000-0000361C0000}"/>
    <cellStyle name="Normal 8 2 2 2 5 2" xfId="3596" xr:uid="{00000000-0005-0000-0000-0000371C0000}"/>
    <cellStyle name="Normal 8 2 2 2 5 2 2" xfId="7819" xr:uid="{00000000-0005-0000-0000-0000381C0000}"/>
    <cellStyle name="Normal 8 2 2 2 5 2 2 2" xfId="24683" xr:uid="{060B6B0E-A0E9-4A42-B28F-A8B9B29B889D}"/>
    <cellStyle name="Normal 8 2 2 2 5 2 2 3" xfId="16254" xr:uid="{8380613F-3E8B-4B0C-A6C2-E60E5621C193}"/>
    <cellStyle name="Normal 8 2 2 2 5 2 2 4" xfId="33111" xr:uid="{0BFA97E8-0CC8-43F8-82E1-FE00F1762BFF}"/>
    <cellStyle name="Normal 8 2 2 2 5 2 3" xfId="20465" xr:uid="{8E8B3F44-8016-4EE8-9315-8C8EFA60BEEB}"/>
    <cellStyle name="Normal 8 2 2 2 5 2 4" xfId="12036" xr:uid="{04759553-3969-4C6C-8247-4E4D13D38545}"/>
    <cellStyle name="Normal 8 2 2 2 5 2 5" xfId="28894" xr:uid="{1C98E26F-B68C-4C84-921C-5C3ADEA13E94}"/>
    <cellStyle name="Normal 8 2 2 2 5 3" xfId="5674" xr:uid="{00000000-0005-0000-0000-0000391C0000}"/>
    <cellStyle name="Normal 8 2 2 2 5 3 2" xfId="22538" xr:uid="{C21BE1A2-34A2-4C2C-AD5C-C120B6C3837E}"/>
    <cellStyle name="Normal 8 2 2 2 5 3 3" xfId="14109" xr:uid="{3685B5D0-0D0C-4C62-B240-100262D33B15}"/>
    <cellStyle name="Normal 8 2 2 2 5 3 4" xfId="30966" xr:uid="{C2CCC6EE-E6E6-474F-8FA9-14647D91B5F2}"/>
    <cellStyle name="Normal 8 2 2 2 5 4" xfId="18320" xr:uid="{5365D577-BACE-490A-ADB1-C4FE14659A26}"/>
    <cellStyle name="Normal 8 2 2 2 5 5" xfId="9891" xr:uid="{AE70369A-B898-4B5E-B55F-97D4B43645A1}"/>
    <cellStyle name="Normal 8 2 2 2 5 6" xfId="26749" xr:uid="{339C0D95-EAD3-4264-97C8-6AD535BE89F2}"/>
    <cellStyle name="Normal 8 2 2 2 6" xfId="1779" xr:uid="{00000000-0005-0000-0000-00003A1C0000}"/>
    <cellStyle name="Normal 8 2 2 2 6 2" xfId="4009" xr:uid="{00000000-0005-0000-0000-00003B1C0000}"/>
    <cellStyle name="Normal 8 2 2 2 6 2 2" xfId="8232" xr:uid="{00000000-0005-0000-0000-00003C1C0000}"/>
    <cellStyle name="Normal 8 2 2 2 6 2 2 2" xfId="25096" xr:uid="{6D35A4E2-10B7-43A5-BA98-7D222B86F939}"/>
    <cellStyle name="Normal 8 2 2 2 6 2 2 3" xfId="16667" xr:uid="{832EB56C-7AD8-46C8-9154-EC8C37A5F55D}"/>
    <cellStyle name="Normal 8 2 2 2 6 2 2 4" xfId="33524" xr:uid="{DE31D59C-C91F-4B25-9FC1-0CC6543D7675}"/>
    <cellStyle name="Normal 8 2 2 2 6 2 3" xfId="20878" xr:uid="{023A755E-3195-4822-ADB2-9E719B71AA4E}"/>
    <cellStyle name="Normal 8 2 2 2 6 2 4" xfId="12449" xr:uid="{6AE2BDBA-4C71-4B4C-8D7E-FCDE736577D8}"/>
    <cellStyle name="Normal 8 2 2 2 6 2 5" xfId="29307" xr:uid="{7BA81BAF-2C85-4507-9E53-75829893EB1D}"/>
    <cellStyle name="Normal 8 2 2 2 6 3" xfId="6087" xr:uid="{00000000-0005-0000-0000-00003D1C0000}"/>
    <cellStyle name="Normal 8 2 2 2 6 3 2" xfId="22951" xr:uid="{42B0838F-6723-489E-91D3-864112E5FFA8}"/>
    <cellStyle name="Normal 8 2 2 2 6 3 3" xfId="14522" xr:uid="{6AA0EB70-7D0E-4816-B820-B6755F1A26BB}"/>
    <cellStyle name="Normal 8 2 2 2 6 3 4" xfId="31379" xr:uid="{0CDD6D9B-EA01-4B5B-94CA-AFE8DD514654}"/>
    <cellStyle name="Normal 8 2 2 2 6 4" xfId="18733" xr:uid="{84FE6CC8-B82C-4E26-B0CD-D06D2E56614F}"/>
    <cellStyle name="Normal 8 2 2 2 6 5" xfId="10304" xr:uid="{0697D113-04EA-45EA-B016-C1F01EECF909}"/>
    <cellStyle name="Normal 8 2 2 2 6 6" xfId="27162" xr:uid="{7423856B-01B3-4D5D-96A8-5F796FE9D9B9}"/>
    <cellStyle name="Normal 8 2 2 2 7" xfId="2193" xr:uid="{00000000-0005-0000-0000-00003E1C0000}"/>
    <cellStyle name="Normal 8 2 2 2 7 2" xfId="4422" xr:uid="{00000000-0005-0000-0000-00003F1C0000}"/>
    <cellStyle name="Normal 8 2 2 2 7 2 2" xfId="8645" xr:uid="{00000000-0005-0000-0000-0000401C0000}"/>
    <cellStyle name="Normal 8 2 2 2 7 2 2 2" xfId="25509" xr:uid="{D2992FBB-BD45-49F8-A7A2-BCF4F94B7D8F}"/>
    <cellStyle name="Normal 8 2 2 2 7 2 2 3" xfId="17080" xr:uid="{DDE25B60-7D4C-44E7-B417-10BCFB97E9E8}"/>
    <cellStyle name="Normal 8 2 2 2 7 2 2 4" xfId="33937" xr:uid="{57EDFA50-0A39-4019-BB53-6BB8070FF851}"/>
    <cellStyle name="Normal 8 2 2 2 7 2 3" xfId="21291" xr:uid="{691D0922-6642-48BE-A476-32538A40E0A8}"/>
    <cellStyle name="Normal 8 2 2 2 7 2 4" xfId="12862" xr:uid="{ECACBEE3-AC83-49A5-B98C-A7919AA6B25A}"/>
    <cellStyle name="Normal 8 2 2 2 7 2 5" xfId="29720" xr:uid="{A9410589-6A59-48D2-9340-CA70CF601C6E}"/>
    <cellStyle name="Normal 8 2 2 2 7 3" xfId="6500" xr:uid="{00000000-0005-0000-0000-0000411C0000}"/>
    <cellStyle name="Normal 8 2 2 2 7 3 2" xfId="23364" xr:uid="{1C023C98-76EE-4F0F-9BE9-E1133BCE8E76}"/>
    <cellStyle name="Normal 8 2 2 2 7 3 3" xfId="14935" xr:uid="{179938F0-8FB0-4558-9415-0E1269532417}"/>
    <cellStyle name="Normal 8 2 2 2 7 3 4" xfId="31792" xr:uid="{3A1FDE7F-70D9-4091-B65E-CB45EE8EDA81}"/>
    <cellStyle name="Normal 8 2 2 2 7 4" xfId="19146" xr:uid="{1D4EBD16-380B-420B-89A9-DC6501FFBF4E}"/>
    <cellStyle name="Normal 8 2 2 2 7 5" xfId="10717" xr:uid="{3EF3F49D-0B83-48A5-91CA-28612D7A5389}"/>
    <cellStyle name="Normal 8 2 2 2 7 6" xfId="27575" xr:uid="{958250A1-08D2-47DF-BD78-B2ED8F4ADAF0}"/>
    <cellStyle name="Normal 8 2 2 2 8" xfId="2629" xr:uid="{00000000-0005-0000-0000-0000421C0000}"/>
    <cellStyle name="Normal 8 2 2 2 8 2" xfId="6913" xr:uid="{00000000-0005-0000-0000-0000431C0000}"/>
    <cellStyle name="Normal 8 2 2 2 8 2 2" xfId="23777" xr:uid="{B3E80B49-174B-4EE4-B3EE-FF0386420849}"/>
    <cellStyle name="Normal 8 2 2 2 8 2 3" xfId="15348" xr:uid="{9F388357-6D62-4C89-B0FB-265C071288B1}"/>
    <cellStyle name="Normal 8 2 2 2 8 2 4" xfId="32205" xr:uid="{4233C0F7-6A00-46C8-981C-B117E2C0C499}"/>
    <cellStyle name="Normal 8 2 2 2 8 3" xfId="19559" xr:uid="{41BAEB72-9F60-474A-A148-020F779B7AB2}"/>
    <cellStyle name="Normal 8 2 2 2 8 4" xfId="11130" xr:uid="{5B013825-5396-48CB-AE24-BFFD768FE908}"/>
    <cellStyle name="Normal 8 2 2 2 8 5" xfId="27988" xr:uid="{0D0ED60E-9EA2-485E-B7E6-A85986B7EFEE}"/>
    <cellStyle name="Normal 8 2 2 2 9" xfId="4848" xr:uid="{00000000-0005-0000-0000-0000441C0000}"/>
    <cellStyle name="Normal 8 2 2 2 9 2" xfId="21712" xr:uid="{060E5E68-1AFE-41E0-A61D-FB9D3DD910D9}"/>
    <cellStyle name="Normal 8 2 2 2 9 3" xfId="13283" xr:uid="{D571120E-2392-4656-BC3A-A02385ABE0BC}"/>
    <cellStyle name="Normal 8 2 2 2 9 4" xfId="30140" xr:uid="{3A661A11-516F-42C7-911E-14A4B7EF19D7}"/>
    <cellStyle name="Normal 8 2 2 3" xfId="485" xr:uid="{00000000-0005-0000-0000-0000451C0000}"/>
    <cellStyle name="Normal 8 2 2 3 10" xfId="9069" xr:uid="{83D231DB-06BF-481C-8C55-DFBE5F17A007}"/>
    <cellStyle name="Normal 8 2 2 3 11" xfId="25927" xr:uid="{A495DDCC-2CF2-4AB9-A9D7-F174498B75ED}"/>
    <cellStyle name="Normal 8 2 2 3 2" xfId="486" xr:uid="{00000000-0005-0000-0000-0000461C0000}"/>
    <cellStyle name="Normal 8 2 2 3 2 10" xfId="25928" xr:uid="{12A7D150-D467-45D9-AB6F-6B3D6AD8B80B}"/>
    <cellStyle name="Normal 8 2 2 3 2 2" xfId="954" xr:uid="{00000000-0005-0000-0000-0000471C0000}"/>
    <cellStyle name="Normal 8 2 2 3 2 2 2" xfId="3188" xr:uid="{00000000-0005-0000-0000-0000481C0000}"/>
    <cellStyle name="Normal 8 2 2 3 2 2 2 2" xfId="7411" xr:uid="{00000000-0005-0000-0000-0000491C0000}"/>
    <cellStyle name="Normal 8 2 2 3 2 2 2 2 2" xfId="24275" xr:uid="{8A2DB329-3E0D-4522-BC1F-39841C148537}"/>
    <cellStyle name="Normal 8 2 2 3 2 2 2 2 3" xfId="15846" xr:uid="{9A09F2D9-73AD-4983-A4A1-50C5AE7D5EE4}"/>
    <cellStyle name="Normal 8 2 2 3 2 2 2 2 4" xfId="32703" xr:uid="{4F1FDF3A-D13F-4707-BE3B-A0A93AE853B7}"/>
    <cellStyle name="Normal 8 2 2 3 2 2 2 3" xfId="20057" xr:uid="{A710A77D-25C7-4FBF-97E0-F2CB55243CFB}"/>
    <cellStyle name="Normal 8 2 2 3 2 2 2 4" xfId="11628" xr:uid="{55DC5707-2C3F-4E1A-8A11-9DD8CEB55C91}"/>
    <cellStyle name="Normal 8 2 2 3 2 2 2 5" xfId="28486" xr:uid="{63911EA5-6A1C-4CFE-AED0-11E148345317}"/>
    <cellStyle name="Normal 8 2 2 3 2 2 3" xfId="5266" xr:uid="{00000000-0005-0000-0000-00004A1C0000}"/>
    <cellStyle name="Normal 8 2 2 3 2 2 3 2" xfId="22130" xr:uid="{9C39D4EA-8AB3-4404-9BB1-D19D93FF2720}"/>
    <cellStyle name="Normal 8 2 2 3 2 2 3 3" xfId="13701" xr:uid="{AF689C67-4DE3-4636-871C-799101ACD982}"/>
    <cellStyle name="Normal 8 2 2 3 2 2 3 4" xfId="30558" xr:uid="{AC350622-DF52-4C36-9993-B3DAA0E6454A}"/>
    <cellStyle name="Normal 8 2 2 3 2 2 4" xfId="17912" xr:uid="{BB055616-918D-4821-92D3-87C2A7EE2DD0}"/>
    <cellStyle name="Normal 8 2 2 3 2 2 5" xfId="9483" xr:uid="{015EE162-536B-4386-910D-126A01EAD212}"/>
    <cellStyle name="Normal 8 2 2 3 2 2 6" xfId="26341" xr:uid="{055D6102-5073-49BE-AFA1-0170E91712F9}"/>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2 2 2" xfId="24688" xr:uid="{539764CC-6EA7-4959-80D3-2A3B9559745B}"/>
    <cellStyle name="Normal 8 2 2 3 2 3 2 2 3" xfId="16259" xr:uid="{046A46A2-FE14-45A7-878A-EAFCE617ED02}"/>
    <cellStyle name="Normal 8 2 2 3 2 3 2 2 4" xfId="33116" xr:uid="{8951D4D6-5C98-4AD2-BAE9-BA45176833B2}"/>
    <cellStyle name="Normal 8 2 2 3 2 3 2 3" xfId="20470" xr:uid="{638CD6B5-BBEB-4C0C-B514-A5C5F91E94C5}"/>
    <cellStyle name="Normal 8 2 2 3 2 3 2 4" xfId="12041" xr:uid="{53BDB97A-E755-4153-B627-B043818560A0}"/>
    <cellStyle name="Normal 8 2 2 3 2 3 2 5" xfId="28899" xr:uid="{C175525A-8064-483D-91F7-E3173FC02C06}"/>
    <cellStyle name="Normal 8 2 2 3 2 3 3" xfId="5679" xr:uid="{00000000-0005-0000-0000-00004E1C0000}"/>
    <cellStyle name="Normal 8 2 2 3 2 3 3 2" xfId="22543" xr:uid="{5E3EE6CE-E8C2-4872-9B89-FD5AE83C6C40}"/>
    <cellStyle name="Normal 8 2 2 3 2 3 3 3" xfId="14114" xr:uid="{5EEF74F1-F0AE-463B-9A17-9BB26012936F}"/>
    <cellStyle name="Normal 8 2 2 3 2 3 3 4" xfId="30971" xr:uid="{AD026032-242B-45BA-8210-966AEE930DC9}"/>
    <cellStyle name="Normal 8 2 2 3 2 3 4" xfId="18325" xr:uid="{CC6622AC-0F39-479E-8EB5-2C3A01BEE9C2}"/>
    <cellStyle name="Normal 8 2 2 3 2 3 5" xfId="9896" xr:uid="{DE61B753-EFDA-4136-8AFF-31FBAA326EF8}"/>
    <cellStyle name="Normal 8 2 2 3 2 3 6" xfId="26754" xr:uid="{8E62B223-E89D-44B8-BEAC-4BE78CCA1043}"/>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2 2 2" xfId="25101" xr:uid="{5CC13865-0D02-4038-9AF3-57DC86E32717}"/>
    <cellStyle name="Normal 8 2 2 3 2 4 2 2 3" xfId="16672" xr:uid="{9A599204-FF02-42AC-8F00-02E221FDE81C}"/>
    <cellStyle name="Normal 8 2 2 3 2 4 2 2 4" xfId="33529" xr:uid="{5F3208EC-89A8-4594-8F3E-A65D65A92389}"/>
    <cellStyle name="Normal 8 2 2 3 2 4 2 3" xfId="20883" xr:uid="{A69B999C-1A34-4BA7-AFF9-68238B689FFD}"/>
    <cellStyle name="Normal 8 2 2 3 2 4 2 4" xfId="12454" xr:uid="{58767538-17C5-4319-A517-093C1444688B}"/>
    <cellStyle name="Normal 8 2 2 3 2 4 2 5" xfId="29312" xr:uid="{E40DEA06-151B-434B-80E2-75B248BBD785}"/>
    <cellStyle name="Normal 8 2 2 3 2 4 3" xfId="6092" xr:uid="{00000000-0005-0000-0000-0000521C0000}"/>
    <cellStyle name="Normal 8 2 2 3 2 4 3 2" xfId="22956" xr:uid="{893207B6-C7A5-4860-A4CE-07AF001FCD4C}"/>
    <cellStyle name="Normal 8 2 2 3 2 4 3 3" xfId="14527" xr:uid="{1853F8DC-D3A8-4ED2-BAEA-53C1E16276B3}"/>
    <cellStyle name="Normal 8 2 2 3 2 4 3 4" xfId="31384" xr:uid="{0C9B61A5-77D1-432B-9CD2-180B70737379}"/>
    <cellStyle name="Normal 8 2 2 3 2 4 4" xfId="18738" xr:uid="{6CE6E468-ACD8-4AF1-A758-6254548A80E4}"/>
    <cellStyle name="Normal 8 2 2 3 2 4 5" xfId="10309" xr:uid="{DC7F6D2D-1633-44B0-B9A3-FFE270228E79}"/>
    <cellStyle name="Normal 8 2 2 3 2 4 6" xfId="27167" xr:uid="{8A11AA16-C70F-4F98-98CF-B52DCF49A736}"/>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2 2 2" xfId="25514" xr:uid="{27DDD369-20E2-4E8F-A3D9-FF3084BEA2EC}"/>
    <cellStyle name="Normal 8 2 2 3 2 5 2 2 3" xfId="17085" xr:uid="{2419FBE0-BA91-4ABA-83D8-8B8D37758A47}"/>
    <cellStyle name="Normal 8 2 2 3 2 5 2 2 4" xfId="33942" xr:uid="{F007EE24-EEA2-4ED2-AABB-45AB99DAA1F0}"/>
    <cellStyle name="Normal 8 2 2 3 2 5 2 3" xfId="21296" xr:uid="{ABB214BF-ECBA-49CD-BB7B-2830589E79E3}"/>
    <cellStyle name="Normal 8 2 2 3 2 5 2 4" xfId="12867" xr:uid="{B8E7E459-FEB7-4A58-B29B-AE8265467F6E}"/>
    <cellStyle name="Normal 8 2 2 3 2 5 2 5" xfId="29725" xr:uid="{9B122541-26BA-4783-843B-E6230E868372}"/>
    <cellStyle name="Normal 8 2 2 3 2 5 3" xfId="6505" xr:uid="{00000000-0005-0000-0000-0000561C0000}"/>
    <cellStyle name="Normal 8 2 2 3 2 5 3 2" xfId="23369" xr:uid="{C58C4984-12DF-4D03-84FC-3EFBEFE15F5B}"/>
    <cellStyle name="Normal 8 2 2 3 2 5 3 3" xfId="14940" xr:uid="{56591CD7-4758-4882-BF31-3DA09643FBAF}"/>
    <cellStyle name="Normal 8 2 2 3 2 5 3 4" xfId="31797" xr:uid="{CE73094C-33FA-4F86-AE18-8B2EB228223A}"/>
    <cellStyle name="Normal 8 2 2 3 2 5 4" xfId="19151" xr:uid="{C2D68613-A713-4751-AD77-AEEDC850E068}"/>
    <cellStyle name="Normal 8 2 2 3 2 5 5" xfId="10722" xr:uid="{BDFCA497-B8C9-4088-B256-300764C0216B}"/>
    <cellStyle name="Normal 8 2 2 3 2 5 6" xfId="27580" xr:uid="{A8076355-C851-4F99-A4EE-FF6C647037B0}"/>
    <cellStyle name="Normal 8 2 2 3 2 6" xfId="2634" xr:uid="{00000000-0005-0000-0000-0000571C0000}"/>
    <cellStyle name="Normal 8 2 2 3 2 6 2" xfId="6918" xr:uid="{00000000-0005-0000-0000-0000581C0000}"/>
    <cellStyle name="Normal 8 2 2 3 2 6 2 2" xfId="23782" xr:uid="{D1CCD729-2438-41E1-820C-E3A00A273D15}"/>
    <cellStyle name="Normal 8 2 2 3 2 6 2 3" xfId="15353" xr:uid="{5DDEA9E2-873A-4180-BA18-5B4804DE8FC8}"/>
    <cellStyle name="Normal 8 2 2 3 2 6 2 4" xfId="32210" xr:uid="{A2A5A508-F348-48F3-8871-1A0935CF29F1}"/>
    <cellStyle name="Normal 8 2 2 3 2 6 3" xfId="19564" xr:uid="{D3D6376C-9955-47B6-8268-DDEBF3B22597}"/>
    <cellStyle name="Normal 8 2 2 3 2 6 4" xfId="11135" xr:uid="{667D24BB-EFBF-4F4A-89F5-E6ADECC26463}"/>
    <cellStyle name="Normal 8 2 2 3 2 6 5" xfId="27993" xr:uid="{F6B29CFE-DD60-40E5-8A2B-2882F83A7633}"/>
    <cellStyle name="Normal 8 2 2 3 2 7" xfId="4853" xr:uid="{00000000-0005-0000-0000-0000591C0000}"/>
    <cellStyle name="Normal 8 2 2 3 2 7 2" xfId="21717" xr:uid="{03B6FD19-1B5D-4675-AEDB-0F51FB20E68A}"/>
    <cellStyle name="Normal 8 2 2 3 2 7 3" xfId="13288" xr:uid="{586B5B32-9473-4E62-9112-785982C9D59E}"/>
    <cellStyle name="Normal 8 2 2 3 2 7 4" xfId="30145" xr:uid="{6E4B96CC-D9E9-42BD-9D4C-563F1DC21D44}"/>
    <cellStyle name="Normal 8 2 2 3 2 8" xfId="17499" xr:uid="{BF7736F1-24C0-4ED9-86A0-B670D1D00578}"/>
    <cellStyle name="Normal 8 2 2 3 2 9" xfId="9070" xr:uid="{04868B36-D563-4551-A80D-8E8D362B3DD6}"/>
    <cellStyle name="Normal 8 2 2 3 3" xfId="953" xr:uid="{00000000-0005-0000-0000-00005A1C0000}"/>
    <cellStyle name="Normal 8 2 2 3 3 2" xfId="3187" xr:uid="{00000000-0005-0000-0000-00005B1C0000}"/>
    <cellStyle name="Normal 8 2 2 3 3 2 2" xfId="7410" xr:uid="{00000000-0005-0000-0000-00005C1C0000}"/>
    <cellStyle name="Normal 8 2 2 3 3 2 2 2" xfId="24274" xr:uid="{E44E496A-D8AC-4E84-A407-64184B4C59FB}"/>
    <cellStyle name="Normal 8 2 2 3 3 2 2 3" xfId="15845" xr:uid="{14BC57B1-F7E3-4D1C-A1A9-ABF6B9320B05}"/>
    <cellStyle name="Normal 8 2 2 3 3 2 2 4" xfId="32702" xr:uid="{780F3E3A-DC71-467B-B401-9C34EBE97CA6}"/>
    <cellStyle name="Normal 8 2 2 3 3 2 3" xfId="20056" xr:uid="{63A1222C-AFD7-4B14-9F5F-9D69505E0966}"/>
    <cellStyle name="Normal 8 2 2 3 3 2 4" xfId="11627" xr:uid="{264298B1-1080-46FF-8ADD-E7A211EDDE27}"/>
    <cellStyle name="Normal 8 2 2 3 3 2 5" xfId="28485" xr:uid="{93A86667-B7CD-45A8-A425-23840554200F}"/>
    <cellStyle name="Normal 8 2 2 3 3 3" xfId="5265" xr:uid="{00000000-0005-0000-0000-00005D1C0000}"/>
    <cellStyle name="Normal 8 2 2 3 3 3 2" xfId="22129" xr:uid="{3F2F0823-3E38-4697-865E-1552DEA4BE73}"/>
    <cellStyle name="Normal 8 2 2 3 3 3 3" xfId="13700" xr:uid="{42DD1647-2056-4D17-BD6E-3C4E0F60596B}"/>
    <cellStyle name="Normal 8 2 2 3 3 3 4" xfId="30557" xr:uid="{BE045D70-03BA-4F04-91DA-1420DB3B9EB7}"/>
    <cellStyle name="Normal 8 2 2 3 3 4" xfId="17911" xr:uid="{5CA3980E-C1E9-47EB-B760-24307C820C51}"/>
    <cellStyle name="Normal 8 2 2 3 3 5" xfId="9482" xr:uid="{8F463C57-24FD-4D19-848A-26134D94B847}"/>
    <cellStyle name="Normal 8 2 2 3 3 6" xfId="26340" xr:uid="{B32EF600-0805-4F69-94C1-782A9A523BA5}"/>
    <cellStyle name="Normal 8 2 2 3 4" xfId="1370" xr:uid="{00000000-0005-0000-0000-00005E1C0000}"/>
    <cellStyle name="Normal 8 2 2 3 4 2" xfId="3600" xr:uid="{00000000-0005-0000-0000-00005F1C0000}"/>
    <cellStyle name="Normal 8 2 2 3 4 2 2" xfId="7823" xr:uid="{00000000-0005-0000-0000-0000601C0000}"/>
    <cellStyle name="Normal 8 2 2 3 4 2 2 2" xfId="24687" xr:uid="{05189B1F-BB74-4919-A6BC-AEB59223E386}"/>
    <cellStyle name="Normal 8 2 2 3 4 2 2 3" xfId="16258" xr:uid="{1B635445-8CD6-4E0F-B9BA-554B5DE2ECB8}"/>
    <cellStyle name="Normal 8 2 2 3 4 2 2 4" xfId="33115" xr:uid="{CFB7B4FC-7B22-4E0E-A6B4-0C8A176C4441}"/>
    <cellStyle name="Normal 8 2 2 3 4 2 3" xfId="20469" xr:uid="{0C7E712C-F2FB-4D9E-92D8-9F56AEDC10D6}"/>
    <cellStyle name="Normal 8 2 2 3 4 2 4" xfId="12040" xr:uid="{303F487E-5CE6-4F49-9A21-12DB3BEEF7FF}"/>
    <cellStyle name="Normal 8 2 2 3 4 2 5" xfId="28898" xr:uid="{2E6979F5-6CC6-433F-85BB-9205B62353B9}"/>
    <cellStyle name="Normal 8 2 2 3 4 3" xfId="5678" xr:uid="{00000000-0005-0000-0000-0000611C0000}"/>
    <cellStyle name="Normal 8 2 2 3 4 3 2" xfId="22542" xr:uid="{A0816707-9286-4671-BC26-3E610A6C13E7}"/>
    <cellStyle name="Normal 8 2 2 3 4 3 3" xfId="14113" xr:uid="{DD29189E-334C-480A-A82E-38BCD8D16B0A}"/>
    <cellStyle name="Normal 8 2 2 3 4 3 4" xfId="30970" xr:uid="{35370881-EBDE-4070-8DFE-1EF6B2D2722E}"/>
    <cellStyle name="Normal 8 2 2 3 4 4" xfId="18324" xr:uid="{8B0E14B1-8713-4F2F-952F-F09914C50913}"/>
    <cellStyle name="Normal 8 2 2 3 4 5" xfId="9895" xr:uid="{153FD4A9-0DB0-46E7-8628-2FE462A81E81}"/>
    <cellStyle name="Normal 8 2 2 3 4 6" xfId="26753" xr:uid="{33DBFEF1-31C2-4C1A-8526-5F2CFF3BFF73}"/>
    <cellStyle name="Normal 8 2 2 3 5" xfId="1783" xr:uid="{00000000-0005-0000-0000-0000621C0000}"/>
    <cellStyle name="Normal 8 2 2 3 5 2" xfId="4013" xr:uid="{00000000-0005-0000-0000-0000631C0000}"/>
    <cellStyle name="Normal 8 2 2 3 5 2 2" xfId="8236" xr:uid="{00000000-0005-0000-0000-0000641C0000}"/>
    <cellStyle name="Normal 8 2 2 3 5 2 2 2" xfId="25100" xr:uid="{8857B16B-806A-4F3A-B5B9-84D8B7FCCEF3}"/>
    <cellStyle name="Normal 8 2 2 3 5 2 2 3" xfId="16671" xr:uid="{C4C9A941-17FF-4ECE-9226-2260F763F5E2}"/>
    <cellStyle name="Normal 8 2 2 3 5 2 2 4" xfId="33528" xr:uid="{B9EF4C7C-9E7C-49FD-BC15-3C650184FEA9}"/>
    <cellStyle name="Normal 8 2 2 3 5 2 3" xfId="20882" xr:uid="{22EE2613-7B8E-42D9-80C1-4920CA7501AB}"/>
    <cellStyle name="Normal 8 2 2 3 5 2 4" xfId="12453" xr:uid="{27355B09-4254-499D-BFF3-FAF7C4604C5F}"/>
    <cellStyle name="Normal 8 2 2 3 5 2 5" xfId="29311" xr:uid="{FDECD038-C79A-49DF-829B-01D83C5EA75A}"/>
    <cellStyle name="Normal 8 2 2 3 5 3" xfId="6091" xr:uid="{00000000-0005-0000-0000-0000651C0000}"/>
    <cellStyle name="Normal 8 2 2 3 5 3 2" xfId="22955" xr:uid="{E8842829-6827-473E-BF72-26F5878FCCD3}"/>
    <cellStyle name="Normal 8 2 2 3 5 3 3" xfId="14526" xr:uid="{2D5DD65C-B1C7-44B2-9102-1BA8E24CC8FC}"/>
    <cellStyle name="Normal 8 2 2 3 5 3 4" xfId="31383" xr:uid="{CEA210E2-8EA7-43CF-B0C1-8BB5CB73A1E2}"/>
    <cellStyle name="Normal 8 2 2 3 5 4" xfId="18737" xr:uid="{6571EEFB-8585-4F0D-A3FB-6AABE8016586}"/>
    <cellStyle name="Normal 8 2 2 3 5 5" xfId="10308" xr:uid="{A13DFB36-8EB7-4676-A507-CB8D5073F668}"/>
    <cellStyle name="Normal 8 2 2 3 5 6" xfId="27166" xr:uid="{361073D4-160F-4DDC-B972-837E757DACD4}"/>
    <cellStyle name="Normal 8 2 2 3 6" xfId="2197" xr:uid="{00000000-0005-0000-0000-0000661C0000}"/>
    <cellStyle name="Normal 8 2 2 3 6 2" xfId="4426" xr:uid="{00000000-0005-0000-0000-0000671C0000}"/>
    <cellStyle name="Normal 8 2 2 3 6 2 2" xfId="8649" xr:uid="{00000000-0005-0000-0000-0000681C0000}"/>
    <cellStyle name="Normal 8 2 2 3 6 2 2 2" xfId="25513" xr:uid="{B6CFD909-7EB0-466A-B9CB-9E28348B07A2}"/>
    <cellStyle name="Normal 8 2 2 3 6 2 2 3" xfId="17084" xr:uid="{50EC7A15-74FA-4125-B73C-3BBA66430607}"/>
    <cellStyle name="Normal 8 2 2 3 6 2 2 4" xfId="33941" xr:uid="{A2006949-034C-4408-A90F-8FB817067D0D}"/>
    <cellStyle name="Normal 8 2 2 3 6 2 3" xfId="21295" xr:uid="{AC590C13-F3E3-455C-8E50-4AF512BFCBED}"/>
    <cellStyle name="Normal 8 2 2 3 6 2 4" xfId="12866" xr:uid="{747F80DC-B7D6-458F-8853-AE16F573E8DF}"/>
    <cellStyle name="Normal 8 2 2 3 6 2 5" xfId="29724" xr:uid="{FDE52430-C5EF-4501-BFD9-B959AED12FEC}"/>
    <cellStyle name="Normal 8 2 2 3 6 3" xfId="6504" xr:uid="{00000000-0005-0000-0000-0000691C0000}"/>
    <cellStyle name="Normal 8 2 2 3 6 3 2" xfId="23368" xr:uid="{1C45B6AE-D979-48CC-87A5-1A8E5A4F9662}"/>
    <cellStyle name="Normal 8 2 2 3 6 3 3" xfId="14939" xr:uid="{BB3B2863-50CB-4D01-B730-7015EF4D9F41}"/>
    <cellStyle name="Normal 8 2 2 3 6 3 4" xfId="31796" xr:uid="{D80BAE95-1CF7-4A09-9CBA-10A355D93FFA}"/>
    <cellStyle name="Normal 8 2 2 3 6 4" xfId="19150" xr:uid="{600FF42C-E0DE-4C6C-97C4-3E37C6DA5098}"/>
    <cellStyle name="Normal 8 2 2 3 6 5" xfId="10721" xr:uid="{D96918A2-1F46-4AED-B394-960C42DD8F40}"/>
    <cellStyle name="Normal 8 2 2 3 6 6" xfId="27579" xr:uid="{4F6577CB-E163-49F6-948A-26D55E059C74}"/>
    <cellStyle name="Normal 8 2 2 3 7" xfId="2633" xr:uid="{00000000-0005-0000-0000-00006A1C0000}"/>
    <cellStyle name="Normal 8 2 2 3 7 2" xfId="6917" xr:uid="{00000000-0005-0000-0000-00006B1C0000}"/>
    <cellStyle name="Normal 8 2 2 3 7 2 2" xfId="23781" xr:uid="{515609AD-72ED-46BB-8BCF-D8FFBD51D325}"/>
    <cellStyle name="Normal 8 2 2 3 7 2 3" xfId="15352" xr:uid="{AE21B0B8-BD4C-4AE3-BBC4-116EFE78B077}"/>
    <cellStyle name="Normal 8 2 2 3 7 2 4" xfId="32209" xr:uid="{1D7B332E-C9DF-475F-B548-C0C4C5240612}"/>
    <cellStyle name="Normal 8 2 2 3 7 3" xfId="19563" xr:uid="{E5945593-37F0-47AF-94A8-7CDEC2CB21FA}"/>
    <cellStyle name="Normal 8 2 2 3 7 4" xfId="11134" xr:uid="{31666E87-F33C-4262-94BF-8973BCDB6B8C}"/>
    <cellStyle name="Normal 8 2 2 3 7 5" xfId="27992" xr:uid="{C8A149A3-3BCF-414E-ACBF-7B2A79431187}"/>
    <cellStyle name="Normal 8 2 2 3 8" xfId="4852" xr:uid="{00000000-0005-0000-0000-00006C1C0000}"/>
    <cellStyle name="Normal 8 2 2 3 8 2" xfId="21716" xr:uid="{3CE6F4B9-DA7A-4F25-AB34-D372419429C1}"/>
    <cellStyle name="Normal 8 2 2 3 8 3" xfId="13287" xr:uid="{15A820C8-A464-4FD7-BED6-F4635894AF99}"/>
    <cellStyle name="Normal 8 2 2 3 8 4" xfId="30144" xr:uid="{B9E5455A-4B37-4BAF-8E5D-2F6C87770AFD}"/>
    <cellStyle name="Normal 8 2 2 3 9" xfId="17498" xr:uid="{95377B49-D22B-41D6-A33F-D28476951F2E}"/>
    <cellStyle name="Normal 8 2 2 4" xfId="487" xr:uid="{00000000-0005-0000-0000-00006D1C0000}"/>
    <cellStyle name="Normal 8 2 2 4 10" xfId="25929" xr:uid="{586F69FA-3419-43E7-B629-A78C9B7CC0C8}"/>
    <cellStyle name="Normal 8 2 2 4 2" xfId="955" xr:uid="{00000000-0005-0000-0000-00006E1C0000}"/>
    <cellStyle name="Normal 8 2 2 4 2 2" xfId="3189" xr:uid="{00000000-0005-0000-0000-00006F1C0000}"/>
    <cellStyle name="Normal 8 2 2 4 2 2 2" xfId="7412" xr:uid="{00000000-0005-0000-0000-0000701C0000}"/>
    <cellStyle name="Normal 8 2 2 4 2 2 2 2" xfId="24276" xr:uid="{40662269-B963-49D0-A279-9B1711021D2A}"/>
    <cellStyle name="Normal 8 2 2 4 2 2 2 3" xfId="15847" xr:uid="{860DDA94-10DE-4872-B71C-B1FBB7A84615}"/>
    <cellStyle name="Normal 8 2 2 4 2 2 2 4" xfId="32704" xr:uid="{A0A16ADE-0D85-4CFA-A97B-7680C7C89064}"/>
    <cellStyle name="Normal 8 2 2 4 2 2 3" xfId="20058" xr:uid="{C1D32FB6-BE1D-4D68-89F6-4C8A54B70C4F}"/>
    <cellStyle name="Normal 8 2 2 4 2 2 4" xfId="11629" xr:uid="{0B69499B-D71D-4783-84C6-66F53BE1B1B0}"/>
    <cellStyle name="Normal 8 2 2 4 2 2 5" xfId="28487" xr:uid="{AD4B0D22-543B-4091-ABD3-E48FE30FF2D7}"/>
    <cellStyle name="Normal 8 2 2 4 2 3" xfId="5267" xr:uid="{00000000-0005-0000-0000-0000711C0000}"/>
    <cellStyle name="Normal 8 2 2 4 2 3 2" xfId="22131" xr:uid="{F79122AD-568E-4390-9DDC-4C820A8EC113}"/>
    <cellStyle name="Normal 8 2 2 4 2 3 3" xfId="13702" xr:uid="{7DE8553C-4A03-41F5-BE33-471CC64D0A0A}"/>
    <cellStyle name="Normal 8 2 2 4 2 3 4" xfId="30559" xr:uid="{27F80437-4BC5-4A92-9833-330FEB5BB4E9}"/>
    <cellStyle name="Normal 8 2 2 4 2 4" xfId="17913" xr:uid="{C8A39AF5-8550-493E-AC19-07EF8EBA7808}"/>
    <cellStyle name="Normal 8 2 2 4 2 5" xfId="9484" xr:uid="{D58132A6-B616-4CB5-9CAE-74148179C9DB}"/>
    <cellStyle name="Normal 8 2 2 4 2 6" xfId="26342" xr:uid="{8C418D43-3F55-4A2E-8B53-2D4306F69027}"/>
    <cellStyle name="Normal 8 2 2 4 3" xfId="1372" xr:uid="{00000000-0005-0000-0000-0000721C0000}"/>
    <cellStyle name="Normal 8 2 2 4 3 2" xfId="3602" xr:uid="{00000000-0005-0000-0000-0000731C0000}"/>
    <cellStyle name="Normal 8 2 2 4 3 2 2" xfId="7825" xr:uid="{00000000-0005-0000-0000-0000741C0000}"/>
    <cellStyle name="Normal 8 2 2 4 3 2 2 2" xfId="24689" xr:uid="{48768396-FF41-4579-8395-BB7D6E6E3729}"/>
    <cellStyle name="Normal 8 2 2 4 3 2 2 3" xfId="16260" xr:uid="{3530767C-D728-498C-85BF-E32B4A857279}"/>
    <cellStyle name="Normal 8 2 2 4 3 2 2 4" xfId="33117" xr:uid="{EA2564B8-4A7A-4E7D-A1DE-D8B88B9B8968}"/>
    <cellStyle name="Normal 8 2 2 4 3 2 3" xfId="20471" xr:uid="{DC32DC84-C65C-44BA-B442-E216F72CF31B}"/>
    <cellStyle name="Normal 8 2 2 4 3 2 4" xfId="12042" xr:uid="{B2596ECB-84FA-4DE4-A999-225DD118FFD2}"/>
    <cellStyle name="Normal 8 2 2 4 3 2 5" xfId="28900" xr:uid="{85EBA59B-B288-49CD-AAFB-DE18A3998131}"/>
    <cellStyle name="Normal 8 2 2 4 3 3" xfId="5680" xr:uid="{00000000-0005-0000-0000-0000751C0000}"/>
    <cellStyle name="Normal 8 2 2 4 3 3 2" xfId="22544" xr:uid="{345C1F9D-990E-4B1C-BDF0-9E2FAD886DE7}"/>
    <cellStyle name="Normal 8 2 2 4 3 3 3" xfId="14115" xr:uid="{A3C814CC-2A40-42B1-8C6C-D307BF4E2825}"/>
    <cellStyle name="Normal 8 2 2 4 3 3 4" xfId="30972" xr:uid="{509AFFA2-4887-42EB-A661-3B2C2DEF8515}"/>
    <cellStyle name="Normal 8 2 2 4 3 4" xfId="18326" xr:uid="{0AC12232-A2C7-459A-9C89-DC766C716D82}"/>
    <cellStyle name="Normal 8 2 2 4 3 5" xfId="9897" xr:uid="{E424A1FD-595B-4A5C-AB10-8B69CD6BFA30}"/>
    <cellStyle name="Normal 8 2 2 4 3 6" xfId="26755" xr:uid="{CDD08D54-EF35-4C2D-89DC-7C909E56C9AE}"/>
    <cellStyle name="Normal 8 2 2 4 4" xfId="1785" xr:uid="{00000000-0005-0000-0000-0000761C0000}"/>
    <cellStyle name="Normal 8 2 2 4 4 2" xfId="4015" xr:uid="{00000000-0005-0000-0000-0000771C0000}"/>
    <cellStyle name="Normal 8 2 2 4 4 2 2" xfId="8238" xr:uid="{00000000-0005-0000-0000-0000781C0000}"/>
    <cellStyle name="Normal 8 2 2 4 4 2 2 2" xfId="25102" xr:uid="{DB421C0A-F272-448F-B450-E08C30EF2E9A}"/>
    <cellStyle name="Normal 8 2 2 4 4 2 2 3" xfId="16673" xr:uid="{C7429AC6-1292-4BAD-929A-7347EBA6FEBE}"/>
    <cellStyle name="Normal 8 2 2 4 4 2 2 4" xfId="33530" xr:uid="{C3669A81-EB36-4148-A87F-185580417FE0}"/>
    <cellStyle name="Normal 8 2 2 4 4 2 3" xfId="20884" xr:uid="{606F704A-E6B4-4E7C-9E7E-B5E4FA94751B}"/>
    <cellStyle name="Normal 8 2 2 4 4 2 4" xfId="12455" xr:uid="{FEDA4FD4-0822-47B3-9496-EF90B51656AB}"/>
    <cellStyle name="Normal 8 2 2 4 4 2 5" xfId="29313" xr:uid="{1ADA3942-F933-49A5-9BB0-CFFBDA146BC1}"/>
    <cellStyle name="Normal 8 2 2 4 4 3" xfId="6093" xr:uid="{00000000-0005-0000-0000-0000791C0000}"/>
    <cellStyle name="Normal 8 2 2 4 4 3 2" xfId="22957" xr:uid="{3337F1C3-C696-4C23-992D-4D56A8E5A392}"/>
    <cellStyle name="Normal 8 2 2 4 4 3 3" xfId="14528" xr:uid="{2A351377-25FF-44F3-9A22-C3629AEB5CD4}"/>
    <cellStyle name="Normal 8 2 2 4 4 3 4" xfId="31385" xr:uid="{6CA5B036-2FA5-44DA-B83E-07C0693E60DD}"/>
    <cellStyle name="Normal 8 2 2 4 4 4" xfId="18739" xr:uid="{61515770-EC78-48F4-852C-4F54A8D55457}"/>
    <cellStyle name="Normal 8 2 2 4 4 5" xfId="10310" xr:uid="{D4C4FEA1-A5DB-41B1-A857-00880D28B892}"/>
    <cellStyle name="Normal 8 2 2 4 4 6" xfId="27168" xr:uid="{5A620C85-F643-496D-A94E-FDDEC75730D5}"/>
    <cellStyle name="Normal 8 2 2 4 5" xfId="2199" xr:uid="{00000000-0005-0000-0000-00007A1C0000}"/>
    <cellStyle name="Normal 8 2 2 4 5 2" xfId="4428" xr:uid="{00000000-0005-0000-0000-00007B1C0000}"/>
    <cellStyle name="Normal 8 2 2 4 5 2 2" xfId="8651" xr:uid="{00000000-0005-0000-0000-00007C1C0000}"/>
    <cellStyle name="Normal 8 2 2 4 5 2 2 2" xfId="25515" xr:uid="{56E19365-8FC1-424A-B376-9DCE2C128753}"/>
    <cellStyle name="Normal 8 2 2 4 5 2 2 3" xfId="17086" xr:uid="{318C6BDD-9196-422B-9714-B048CBB58FEA}"/>
    <cellStyle name="Normal 8 2 2 4 5 2 2 4" xfId="33943" xr:uid="{985F982A-B243-499F-81C0-495F270345DA}"/>
    <cellStyle name="Normal 8 2 2 4 5 2 3" xfId="21297" xr:uid="{D59FDEDB-A033-4E77-AD0F-1AC4BC51004C}"/>
    <cellStyle name="Normal 8 2 2 4 5 2 4" xfId="12868" xr:uid="{0622BB98-1317-411F-B18F-6BA92CC8A321}"/>
    <cellStyle name="Normal 8 2 2 4 5 2 5" xfId="29726" xr:uid="{7E25ACCC-2D48-4579-8072-0FA326D5003A}"/>
    <cellStyle name="Normal 8 2 2 4 5 3" xfId="6506" xr:uid="{00000000-0005-0000-0000-00007D1C0000}"/>
    <cellStyle name="Normal 8 2 2 4 5 3 2" xfId="23370" xr:uid="{0C8D3FCF-FAF3-4B9F-9C66-3ECB1DFEEE2C}"/>
    <cellStyle name="Normal 8 2 2 4 5 3 3" xfId="14941" xr:uid="{3C1FA4EA-F1A4-4875-98A6-F78D1B20133A}"/>
    <cellStyle name="Normal 8 2 2 4 5 3 4" xfId="31798" xr:uid="{BF1C830B-2D6A-4021-8FF0-6B03FEA22EDB}"/>
    <cellStyle name="Normal 8 2 2 4 5 4" xfId="19152" xr:uid="{780C5698-D857-4455-BFFF-2DEE7D4D3AFC}"/>
    <cellStyle name="Normal 8 2 2 4 5 5" xfId="10723" xr:uid="{2EE00DC7-13D2-4A4D-9BD7-507B1D11ECB0}"/>
    <cellStyle name="Normal 8 2 2 4 5 6" xfId="27581" xr:uid="{F0716FD5-FF1F-4C08-B06E-2D309D30B0F0}"/>
    <cellStyle name="Normal 8 2 2 4 6" xfId="2635" xr:uid="{00000000-0005-0000-0000-00007E1C0000}"/>
    <cellStyle name="Normal 8 2 2 4 6 2" xfId="6919" xr:uid="{00000000-0005-0000-0000-00007F1C0000}"/>
    <cellStyle name="Normal 8 2 2 4 6 2 2" xfId="23783" xr:uid="{A29EAADC-E5FD-4764-8180-A392EDED8843}"/>
    <cellStyle name="Normal 8 2 2 4 6 2 3" xfId="15354" xr:uid="{E73316C4-A5FF-4642-8D4B-9C6FF267B251}"/>
    <cellStyle name="Normal 8 2 2 4 6 2 4" xfId="32211" xr:uid="{50D94B3A-73EF-4B7A-A060-A3758186C507}"/>
    <cellStyle name="Normal 8 2 2 4 6 3" xfId="19565" xr:uid="{50B1BF21-270F-41C2-BCC5-45515547CB52}"/>
    <cellStyle name="Normal 8 2 2 4 6 4" xfId="11136" xr:uid="{8C255FEA-F9A1-4EF7-8668-04C5759C203F}"/>
    <cellStyle name="Normal 8 2 2 4 6 5" xfId="27994" xr:uid="{8801413E-C119-4672-9F44-030027BC74B2}"/>
    <cellStyle name="Normal 8 2 2 4 7" xfId="4854" xr:uid="{00000000-0005-0000-0000-0000801C0000}"/>
    <cellStyle name="Normal 8 2 2 4 7 2" xfId="21718" xr:uid="{0E2C434A-3587-4E17-B6D1-9F975AF2CF32}"/>
    <cellStyle name="Normal 8 2 2 4 7 3" xfId="13289" xr:uid="{38655883-DAC2-4455-B747-30D639BBD9F3}"/>
    <cellStyle name="Normal 8 2 2 4 7 4" xfId="30146" xr:uid="{9278C1DA-DA23-4DFE-B38B-1187BEDBE40A}"/>
    <cellStyle name="Normal 8 2 2 4 8" xfId="17500" xr:uid="{4FBE4995-E57F-4560-B854-E0E11F05B949}"/>
    <cellStyle name="Normal 8 2 2 4 9" xfId="9071" xr:uid="{36724BBC-457D-4F67-9DC8-F749E36D72E0}"/>
    <cellStyle name="Normal 8 2 2 5" xfId="948" xr:uid="{00000000-0005-0000-0000-0000811C0000}"/>
    <cellStyle name="Normal 8 2 2 5 2" xfId="3182" xr:uid="{00000000-0005-0000-0000-0000821C0000}"/>
    <cellStyle name="Normal 8 2 2 5 2 2" xfId="7405" xr:uid="{00000000-0005-0000-0000-0000831C0000}"/>
    <cellStyle name="Normal 8 2 2 5 2 2 2" xfId="24269" xr:uid="{7493B826-AFBC-49B4-84A3-8A0A0D3CFE20}"/>
    <cellStyle name="Normal 8 2 2 5 2 2 3" xfId="15840" xr:uid="{9223DAB5-8296-41C5-A64D-4C3DA5B70ADC}"/>
    <cellStyle name="Normal 8 2 2 5 2 2 4" xfId="32697" xr:uid="{669EAB9E-95AB-44BA-868F-FE911DA2E1B5}"/>
    <cellStyle name="Normal 8 2 2 5 2 3" xfId="20051" xr:uid="{EA12E3A6-DDB9-42F0-A785-5DD58B4C783E}"/>
    <cellStyle name="Normal 8 2 2 5 2 4" xfId="11622" xr:uid="{54F0BC51-FD6D-4A12-B665-BCE2176B1810}"/>
    <cellStyle name="Normal 8 2 2 5 2 5" xfId="28480" xr:uid="{DD81DB74-3F4E-4E25-8A19-28ABAE74551A}"/>
    <cellStyle name="Normal 8 2 2 5 3" xfId="5260" xr:uid="{00000000-0005-0000-0000-0000841C0000}"/>
    <cellStyle name="Normal 8 2 2 5 3 2" xfId="22124" xr:uid="{D9099284-5E78-472E-9EB5-82653EB29951}"/>
    <cellStyle name="Normal 8 2 2 5 3 3" xfId="13695" xr:uid="{43BFF6CA-4ECE-4705-9D2D-FF58D1218962}"/>
    <cellStyle name="Normal 8 2 2 5 3 4" xfId="30552" xr:uid="{27FDEC06-DCE4-44DE-8466-430BBA21A775}"/>
    <cellStyle name="Normal 8 2 2 5 4" xfId="17906" xr:uid="{30725916-A63E-4BA4-A53E-8E48EDEA63DF}"/>
    <cellStyle name="Normal 8 2 2 5 5" xfId="9477" xr:uid="{1865F10A-E8E7-4944-9741-807BE5A9D0C9}"/>
    <cellStyle name="Normal 8 2 2 5 6" xfId="26335" xr:uid="{04BDB0D0-6268-4DDC-A963-84017A56EDE0}"/>
    <cellStyle name="Normal 8 2 2 6" xfId="1365" xr:uid="{00000000-0005-0000-0000-0000851C0000}"/>
    <cellStyle name="Normal 8 2 2 6 2" xfId="3595" xr:uid="{00000000-0005-0000-0000-0000861C0000}"/>
    <cellStyle name="Normal 8 2 2 6 2 2" xfId="7818" xr:uid="{00000000-0005-0000-0000-0000871C0000}"/>
    <cellStyle name="Normal 8 2 2 6 2 2 2" xfId="24682" xr:uid="{1875FE4C-6363-48A5-81A9-7938C35754DC}"/>
    <cellStyle name="Normal 8 2 2 6 2 2 3" xfId="16253" xr:uid="{D3B32983-C2A5-4C5D-AFA6-7FC6DF8FCCF5}"/>
    <cellStyle name="Normal 8 2 2 6 2 2 4" xfId="33110" xr:uid="{C47520FD-4F35-49E2-B78E-E1AF652D28FB}"/>
    <cellStyle name="Normal 8 2 2 6 2 3" xfId="20464" xr:uid="{9B1ACDB6-9D47-4B48-B534-271D2CB00B1C}"/>
    <cellStyle name="Normal 8 2 2 6 2 4" xfId="12035" xr:uid="{B2CAC963-5CD2-4550-A6DB-1B71BFB74950}"/>
    <cellStyle name="Normal 8 2 2 6 2 5" xfId="28893" xr:uid="{55AC6003-B9B5-498B-A095-094D780438AF}"/>
    <cellStyle name="Normal 8 2 2 6 3" xfId="5673" xr:uid="{00000000-0005-0000-0000-0000881C0000}"/>
    <cellStyle name="Normal 8 2 2 6 3 2" xfId="22537" xr:uid="{B5EA65BE-528F-4200-A42B-E4E3D2AFDFFA}"/>
    <cellStyle name="Normal 8 2 2 6 3 3" xfId="14108" xr:uid="{76A77996-FB14-4B8B-90C6-997B456CCD55}"/>
    <cellStyle name="Normal 8 2 2 6 3 4" xfId="30965" xr:uid="{7493CCBC-86A4-4C80-BA9D-887553C8B04B}"/>
    <cellStyle name="Normal 8 2 2 6 4" xfId="18319" xr:uid="{82E3E42E-A67A-40E5-9569-D64DAA8ADB53}"/>
    <cellStyle name="Normal 8 2 2 6 5" xfId="9890" xr:uid="{A5D85FF9-7571-4E34-8D24-B95A43A3C4B9}"/>
    <cellStyle name="Normal 8 2 2 6 6" xfId="26748" xr:uid="{949E0BCE-4496-47C4-B395-6538DA63D553}"/>
    <cellStyle name="Normal 8 2 2 7" xfId="1778" xr:uid="{00000000-0005-0000-0000-0000891C0000}"/>
    <cellStyle name="Normal 8 2 2 7 2" xfId="4008" xr:uid="{00000000-0005-0000-0000-00008A1C0000}"/>
    <cellStyle name="Normal 8 2 2 7 2 2" xfId="8231" xr:uid="{00000000-0005-0000-0000-00008B1C0000}"/>
    <cellStyle name="Normal 8 2 2 7 2 2 2" xfId="25095" xr:uid="{4EAD35A5-941B-40EE-915A-E68DB4042C22}"/>
    <cellStyle name="Normal 8 2 2 7 2 2 3" xfId="16666" xr:uid="{9FFB0F53-D829-4BD9-A829-A81D6CB8F458}"/>
    <cellStyle name="Normal 8 2 2 7 2 2 4" xfId="33523" xr:uid="{D26DA80A-4838-4716-A3DC-6E2AA3623042}"/>
    <cellStyle name="Normal 8 2 2 7 2 3" xfId="20877" xr:uid="{9CD2AA95-0463-4E54-930C-6EC9E712BBC1}"/>
    <cellStyle name="Normal 8 2 2 7 2 4" xfId="12448" xr:uid="{338AF136-5BF3-4116-82BD-168401978B8B}"/>
    <cellStyle name="Normal 8 2 2 7 2 5" xfId="29306" xr:uid="{794DBCD0-F400-4A81-A97C-5F4E76C9A1AB}"/>
    <cellStyle name="Normal 8 2 2 7 3" xfId="6086" xr:uid="{00000000-0005-0000-0000-00008C1C0000}"/>
    <cellStyle name="Normal 8 2 2 7 3 2" xfId="22950" xr:uid="{0F4B0847-7311-438D-96CE-7FBFB5370731}"/>
    <cellStyle name="Normal 8 2 2 7 3 3" xfId="14521" xr:uid="{8F9603BC-5EED-40CE-82FF-103893AC219A}"/>
    <cellStyle name="Normal 8 2 2 7 3 4" xfId="31378" xr:uid="{E42737FF-F2FF-45B5-B517-2357F5F0EA50}"/>
    <cellStyle name="Normal 8 2 2 7 4" xfId="18732" xr:uid="{D183E517-55CC-4E5A-8BD3-043E6FAC7159}"/>
    <cellStyle name="Normal 8 2 2 7 5" xfId="10303" xr:uid="{FAD5AC84-EA2B-4A06-9E6F-6796C42418E9}"/>
    <cellStyle name="Normal 8 2 2 7 6" xfId="27161" xr:uid="{90A5FBB8-3796-4235-914D-9D827315BEEE}"/>
    <cellStyle name="Normal 8 2 2 8" xfId="2192" xr:uid="{00000000-0005-0000-0000-00008D1C0000}"/>
    <cellStyle name="Normal 8 2 2 8 2" xfId="4421" xr:uid="{00000000-0005-0000-0000-00008E1C0000}"/>
    <cellStyle name="Normal 8 2 2 8 2 2" xfId="8644" xr:uid="{00000000-0005-0000-0000-00008F1C0000}"/>
    <cellStyle name="Normal 8 2 2 8 2 2 2" xfId="25508" xr:uid="{73E41723-EB3A-4986-8E07-A1C4F96E674F}"/>
    <cellStyle name="Normal 8 2 2 8 2 2 3" xfId="17079" xr:uid="{550524D1-ED47-4EB0-8690-69E3810E832C}"/>
    <cellStyle name="Normal 8 2 2 8 2 2 4" xfId="33936" xr:uid="{1FD3BF82-6402-4355-8F7B-5E3B429743B7}"/>
    <cellStyle name="Normal 8 2 2 8 2 3" xfId="21290" xr:uid="{A9C89BCA-8635-45BF-ADD3-812FD7CBD3EC}"/>
    <cellStyle name="Normal 8 2 2 8 2 4" xfId="12861" xr:uid="{3E29F860-D38E-4C9C-A6AF-427B23970DF0}"/>
    <cellStyle name="Normal 8 2 2 8 2 5" xfId="29719" xr:uid="{5C2D0714-14FE-4FEE-8D07-4F190ED3EAC7}"/>
    <cellStyle name="Normal 8 2 2 8 3" xfId="6499" xr:uid="{00000000-0005-0000-0000-0000901C0000}"/>
    <cellStyle name="Normal 8 2 2 8 3 2" xfId="23363" xr:uid="{1885B73F-9F5E-42E1-BBB9-96EDAF7441A6}"/>
    <cellStyle name="Normal 8 2 2 8 3 3" xfId="14934" xr:uid="{07FA1FDB-A999-469B-908F-97CA0ECDBB94}"/>
    <cellStyle name="Normal 8 2 2 8 3 4" xfId="31791" xr:uid="{C0FCD2BD-B3C2-46B5-BA64-2FA625359D2F}"/>
    <cellStyle name="Normal 8 2 2 8 4" xfId="19145" xr:uid="{2A8D1D07-6F65-4A18-8C7A-0185FCF2BAC2}"/>
    <cellStyle name="Normal 8 2 2 8 5" xfId="10716" xr:uid="{80B80079-11CD-4E70-B79D-C629BCC6CB52}"/>
    <cellStyle name="Normal 8 2 2 8 6" xfId="27574" xr:uid="{18FC56A7-CB09-46D5-9DE2-E431A5D29609}"/>
    <cellStyle name="Normal 8 2 2 9" xfId="2628" xr:uid="{00000000-0005-0000-0000-0000911C0000}"/>
    <cellStyle name="Normal 8 2 2 9 2" xfId="6912" xr:uid="{00000000-0005-0000-0000-0000921C0000}"/>
    <cellStyle name="Normal 8 2 2 9 2 2" xfId="23776" xr:uid="{9A4DB898-8CC1-4C43-AEBD-EEA3273233AB}"/>
    <cellStyle name="Normal 8 2 2 9 2 3" xfId="15347" xr:uid="{588DEF20-1E28-48C3-B7B2-A36CB43905B8}"/>
    <cellStyle name="Normal 8 2 2 9 2 4" xfId="32204" xr:uid="{C0D08033-67D3-4BCA-B55B-66501D04BE9E}"/>
    <cellStyle name="Normal 8 2 2 9 3" xfId="19558" xr:uid="{0BB97A52-5ED2-4F1C-B9F7-0C6ADCBAEE12}"/>
    <cellStyle name="Normal 8 2 2 9 4" xfId="11129" xr:uid="{11A1416C-7BF3-4C40-9A7A-EB32D8D6F151}"/>
    <cellStyle name="Normal 8 2 2 9 5" xfId="27987" xr:uid="{46D1B118-9593-4FB2-884F-3408C6E9C640}"/>
    <cellStyle name="Normal 8 2 3" xfId="488" xr:uid="{00000000-0005-0000-0000-0000931C0000}"/>
    <cellStyle name="Normal 8 2 3 10" xfId="17501" xr:uid="{45A3CD9E-AC1D-48C5-8213-9AF45C644E07}"/>
    <cellStyle name="Normal 8 2 3 11" xfId="9072" xr:uid="{D0EEAE1D-44BA-4EC8-93CF-331BFFF73040}"/>
    <cellStyle name="Normal 8 2 3 12" xfId="25930" xr:uid="{046D5632-C8EE-43D2-B744-D6D650E7B93A}"/>
    <cellStyle name="Normal 8 2 3 2" xfId="489" xr:uid="{00000000-0005-0000-0000-0000941C0000}"/>
    <cellStyle name="Normal 8 2 3 2 10" xfId="9073" xr:uid="{DCFFFCEC-53EA-4130-B39D-E4B41DA6A9A0}"/>
    <cellStyle name="Normal 8 2 3 2 11" xfId="25931" xr:uid="{24943C35-BF5F-4B8B-824C-7CAF0C9C6A1F}"/>
    <cellStyle name="Normal 8 2 3 2 2" xfId="490" xr:uid="{00000000-0005-0000-0000-0000951C0000}"/>
    <cellStyle name="Normal 8 2 3 2 2 10" xfId="25932" xr:uid="{6BFB2E5F-7901-4840-9C3C-4FD620071841}"/>
    <cellStyle name="Normal 8 2 3 2 2 2" xfId="958" xr:uid="{00000000-0005-0000-0000-0000961C0000}"/>
    <cellStyle name="Normal 8 2 3 2 2 2 2" xfId="3192" xr:uid="{00000000-0005-0000-0000-0000971C0000}"/>
    <cellStyle name="Normal 8 2 3 2 2 2 2 2" xfId="7415" xr:uid="{00000000-0005-0000-0000-0000981C0000}"/>
    <cellStyle name="Normal 8 2 3 2 2 2 2 2 2" xfId="24279" xr:uid="{F70A2DF8-2257-4BDC-AC65-A7D7ECF205E4}"/>
    <cellStyle name="Normal 8 2 3 2 2 2 2 2 3" xfId="15850" xr:uid="{AD709C42-B480-477C-BD85-0532ABA1BDB4}"/>
    <cellStyle name="Normal 8 2 3 2 2 2 2 2 4" xfId="32707" xr:uid="{9684429E-5CD1-44C4-9298-5F1739763A8C}"/>
    <cellStyle name="Normal 8 2 3 2 2 2 2 3" xfId="20061" xr:uid="{F39B223C-B33A-4F99-B6F2-4F6C1FD7A415}"/>
    <cellStyle name="Normal 8 2 3 2 2 2 2 4" xfId="11632" xr:uid="{CCA63BB6-E63A-4691-B74E-E8C550427DBA}"/>
    <cellStyle name="Normal 8 2 3 2 2 2 2 5" xfId="28490" xr:uid="{D424F2DF-91CB-42A7-B0B4-D9D68546720C}"/>
    <cellStyle name="Normal 8 2 3 2 2 2 3" xfId="5270" xr:uid="{00000000-0005-0000-0000-0000991C0000}"/>
    <cellStyle name="Normal 8 2 3 2 2 2 3 2" xfId="22134" xr:uid="{AFD39206-8ABE-4357-BABD-713A88BF4EF4}"/>
    <cellStyle name="Normal 8 2 3 2 2 2 3 3" xfId="13705" xr:uid="{9CC0216D-EC66-4401-B968-66412E9799F2}"/>
    <cellStyle name="Normal 8 2 3 2 2 2 3 4" xfId="30562" xr:uid="{205D1A5F-1C17-4152-9839-6576BBE0A244}"/>
    <cellStyle name="Normal 8 2 3 2 2 2 4" xfId="17916" xr:uid="{5DD910DA-CE47-473B-AA96-89C6E3C531EF}"/>
    <cellStyle name="Normal 8 2 3 2 2 2 5" xfId="9487" xr:uid="{C8B0DF23-9690-4876-9A67-C8C3D02BF855}"/>
    <cellStyle name="Normal 8 2 3 2 2 2 6" xfId="26345" xr:uid="{5B830E1F-CFA4-41DD-898E-CBD280208A78}"/>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2 2 2" xfId="24692" xr:uid="{94674A58-B9BA-466D-B24F-8BA486813E95}"/>
    <cellStyle name="Normal 8 2 3 2 2 3 2 2 3" xfId="16263" xr:uid="{0286C3CE-3DCF-457C-B01D-E49CED8EDF7C}"/>
    <cellStyle name="Normal 8 2 3 2 2 3 2 2 4" xfId="33120" xr:uid="{B1F97F6F-4D27-4DB6-AAD5-EA397BA693D4}"/>
    <cellStyle name="Normal 8 2 3 2 2 3 2 3" xfId="20474" xr:uid="{21E9A277-5D04-4592-89A7-9F96DA37523A}"/>
    <cellStyle name="Normal 8 2 3 2 2 3 2 4" xfId="12045" xr:uid="{4165B769-F427-40A7-9FA7-6B9FCED87B8A}"/>
    <cellStyle name="Normal 8 2 3 2 2 3 2 5" xfId="28903" xr:uid="{3482B50E-68CA-4F29-9457-BF225289D0AA}"/>
    <cellStyle name="Normal 8 2 3 2 2 3 3" xfId="5683" xr:uid="{00000000-0005-0000-0000-00009D1C0000}"/>
    <cellStyle name="Normal 8 2 3 2 2 3 3 2" xfId="22547" xr:uid="{9BA1D29F-D931-4D6E-A8A4-FF18E0B5AA43}"/>
    <cellStyle name="Normal 8 2 3 2 2 3 3 3" xfId="14118" xr:uid="{6A79EA68-B5C5-4DE0-8A8A-21191EBB20F9}"/>
    <cellStyle name="Normal 8 2 3 2 2 3 3 4" xfId="30975" xr:uid="{27AAFEB1-486F-422B-89C2-C454B002BB27}"/>
    <cellStyle name="Normal 8 2 3 2 2 3 4" xfId="18329" xr:uid="{4EF233C4-61AB-451D-9757-006D65F5EA8C}"/>
    <cellStyle name="Normal 8 2 3 2 2 3 5" xfId="9900" xr:uid="{58B43EC1-B0BE-47EA-B814-8699E24A5D24}"/>
    <cellStyle name="Normal 8 2 3 2 2 3 6" xfId="26758" xr:uid="{D7B7C741-2546-49C4-8233-F8D7681BF0F5}"/>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2 2 2" xfId="25105" xr:uid="{03C4A223-AAB0-44A7-ADCB-969E23CC7F39}"/>
    <cellStyle name="Normal 8 2 3 2 2 4 2 2 3" xfId="16676" xr:uid="{84F7AD87-2F04-446E-BB29-33C7233DA95F}"/>
    <cellStyle name="Normal 8 2 3 2 2 4 2 2 4" xfId="33533" xr:uid="{42BBF694-966E-4A10-90F3-BB29043F8552}"/>
    <cellStyle name="Normal 8 2 3 2 2 4 2 3" xfId="20887" xr:uid="{2114DA26-3D22-46AA-A196-E37AF4C9C461}"/>
    <cellStyle name="Normal 8 2 3 2 2 4 2 4" xfId="12458" xr:uid="{CD375727-68E9-49D5-B8A5-F1FD2996696C}"/>
    <cellStyle name="Normal 8 2 3 2 2 4 2 5" xfId="29316" xr:uid="{EB4A5B22-F836-4F7B-BD90-EE0A251EDF5F}"/>
    <cellStyle name="Normal 8 2 3 2 2 4 3" xfId="6096" xr:uid="{00000000-0005-0000-0000-0000A11C0000}"/>
    <cellStyle name="Normal 8 2 3 2 2 4 3 2" xfId="22960" xr:uid="{57E4DDA2-60F0-4BB1-83EC-238211D41A8B}"/>
    <cellStyle name="Normal 8 2 3 2 2 4 3 3" xfId="14531" xr:uid="{A69259A6-A47B-4048-B81D-1584DC992D38}"/>
    <cellStyle name="Normal 8 2 3 2 2 4 3 4" xfId="31388" xr:uid="{65A2B7B4-CDDD-422E-805C-DA5FC920EA1E}"/>
    <cellStyle name="Normal 8 2 3 2 2 4 4" xfId="18742" xr:uid="{26D2FAF4-28C7-4A48-B7F7-5E2DCDA26CB0}"/>
    <cellStyle name="Normal 8 2 3 2 2 4 5" xfId="10313" xr:uid="{C84A1EF3-BD4F-47B8-B68A-214BB1334738}"/>
    <cellStyle name="Normal 8 2 3 2 2 4 6" xfId="27171" xr:uid="{082547A0-A445-427E-B743-E33A0DF1D821}"/>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2 2 2" xfId="25518" xr:uid="{FDEEE133-7EDC-4E7B-B274-22F533D655A8}"/>
    <cellStyle name="Normal 8 2 3 2 2 5 2 2 3" xfId="17089" xr:uid="{19FC35D5-3796-46A5-943B-DCAEDEFB7A92}"/>
    <cellStyle name="Normal 8 2 3 2 2 5 2 2 4" xfId="33946" xr:uid="{E46FE65F-89EF-44C6-B20E-251F21C4409A}"/>
    <cellStyle name="Normal 8 2 3 2 2 5 2 3" xfId="21300" xr:uid="{C47F50EC-680A-47C8-AB95-9F0105F9FBC0}"/>
    <cellStyle name="Normal 8 2 3 2 2 5 2 4" xfId="12871" xr:uid="{8C397BA2-B518-4262-9059-E65EDA86C32D}"/>
    <cellStyle name="Normal 8 2 3 2 2 5 2 5" xfId="29729" xr:uid="{7AB29397-435A-4931-BFC3-3BE1F33EA2B3}"/>
    <cellStyle name="Normal 8 2 3 2 2 5 3" xfId="6509" xr:uid="{00000000-0005-0000-0000-0000A51C0000}"/>
    <cellStyle name="Normal 8 2 3 2 2 5 3 2" xfId="23373" xr:uid="{33E1461D-F250-48EE-9B9C-A74A6B9BE518}"/>
    <cellStyle name="Normal 8 2 3 2 2 5 3 3" xfId="14944" xr:uid="{4CD3579F-1408-4931-9208-4AEC42DA4A87}"/>
    <cellStyle name="Normal 8 2 3 2 2 5 3 4" xfId="31801" xr:uid="{4D9F4E82-30FF-4283-99CC-007EAA0DC984}"/>
    <cellStyle name="Normal 8 2 3 2 2 5 4" xfId="19155" xr:uid="{AAA5522F-D420-4EF8-8B97-53734233FFFD}"/>
    <cellStyle name="Normal 8 2 3 2 2 5 5" xfId="10726" xr:uid="{416C82C4-B14F-43B8-BAE0-245EC3E02467}"/>
    <cellStyle name="Normal 8 2 3 2 2 5 6" xfId="27584" xr:uid="{B8E66BEC-6188-4A92-BC82-2F76A143690A}"/>
    <cellStyle name="Normal 8 2 3 2 2 6" xfId="2638" xr:uid="{00000000-0005-0000-0000-0000A61C0000}"/>
    <cellStyle name="Normal 8 2 3 2 2 6 2" xfId="6922" xr:uid="{00000000-0005-0000-0000-0000A71C0000}"/>
    <cellStyle name="Normal 8 2 3 2 2 6 2 2" xfId="23786" xr:uid="{3A935E88-9DAB-4525-B615-78AECBE52F97}"/>
    <cellStyle name="Normal 8 2 3 2 2 6 2 3" xfId="15357" xr:uid="{3BC7544E-9EE2-4F6B-8CF3-EFAC159D7A18}"/>
    <cellStyle name="Normal 8 2 3 2 2 6 2 4" xfId="32214" xr:uid="{F8A7F362-9D2F-4986-A223-398AAF5C7C06}"/>
    <cellStyle name="Normal 8 2 3 2 2 6 3" xfId="19568" xr:uid="{9537F623-5B52-4367-811B-A6C5A14B9FF2}"/>
    <cellStyle name="Normal 8 2 3 2 2 6 4" xfId="11139" xr:uid="{4EBC20A1-FE15-4211-902A-A4DBF08F3BFA}"/>
    <cellStyle name="Normal 8 2 3 2 2 6 5" xfId="27997" xr:uid="{0423FED6-98A0-43BF-B33B-4D9C270E4F9F}"/>
    <cellStyle name="Normal 8 2 3 2 2 7" xfId="4857" xr:uid="{00000000-0005-0000-0000-0000A81C0000}"/>
    <cellStyle name="Normal 8 2 3 2 2 7 2" xfId="21721" xr:uid="{2AE7AC3C-6205-4F78-9367-593A8692B08A}"/>
    <cellStyle name="Normal 8 2 3 2 2 7 3" xfId="13292" xr:uid="{25DE5C89-A62B-4EEB-B761-CFF155D4D4F8}"/>
    <cellStyle name="Normal 8 2 3 2 2 7 4" xfId="30149" xr:uid="{FD7784AE-D9C1-4D53-A3CD-8D3C359209A0}"/>
    <cellStyle name="Normal 8 2 3 2 2 8" xfId="17503" xr:uid="{F62E8C0D-C5C8-459F-8797-A42BF07E5B2B}"/>
    <cellStyle name="Normal 8 2 3 2 2 9" xfId="9074" xr:uid="{C3C86376-1C31-4466-90EA-8260CC2DF45A}"/>
    <cellStyle name="Normal 8 2 3 2 3" xfId="957" xr:uid="{00000000-0005-0000-0000-0000A91C0000}"/>
    <cellStyle name="Normal 8 2 3 2 3 2" xfId="3191" xr:uid="{00000000-0005-0000-0000-0000AA1C0000}"/>
    <cellStyle name="Normal 8 2 3 2 3 2 2" xfId="7414" xr:uid="{00000000-0005-0000-0000-0000AB1C0000}"/>
    <cellStyle name="Normal 8 2 3 2 3 2 2 2" xfId="24278" xr:uid="{00415D5E-AB5A-4849-8118-9F5AE14960F0}"/>
    <cellStyle name="Normal 8 2 3 2 3 2 2 3" xfId="15849" xr:uid="{3B23EF8C-209C-419B-A7C0-4420CDAFBD8B}"/>
    <cellStyle name="Normal 8 2 3 2 3 2 2 4" xfId="32706" xr:uid="{26CA3CFF-8595-4DB4-8BBA-25F65A8C6796}"/>
    <cellStyle name="Normal 8 2 3 2 3 2 3" xfId="20060" xr:uid="{FC3D86E8-0E9A-4680-B4DC-6B3A618A9353}"/>
    <cellStyle name="Normal 8 2 3 2 3 2 4" xfId="11631" xr:uid="{1E412E3A-0A19-4F36-83D6-338EEBDCBB75}"/>
    <cellStyle name="Normal 8 2 3 2 3 2 5" xfId="28489" xr:uid="{EC502387-19E0-4074-A9AA-E60163C65FD0}"/>
    <cellStyle name="Normal 8 2 3 2 3 3" xfId="5269" xr:uid="{00000000-0005-0000-0000-0000AC1C0000}"/>
    <cellStyle name="Normal 8 2 3 2 3 3 2" xfId="22133" xr:uid="{14394F77-80E6-4527-B277-CC2CDBC295C7}"/>
    <cellStyle name="Normal 8 2 3 2 3 3 3" xfId="13704" xr:uid="{A4BAA8CD-6F37-4250-8FCB-963252CF18A1}"/>
    <cellStyle name="Normal 8 2 3 2 3 3 4" xfId="30561" xr:uid="{CE08CE25-82AD-45DE-B5C5-29AD121781FB}"/>
    <cellStyle name="Normal 8 2 3 2 3 4" xfId="17915" xr:uid="{639FA561-A3C3-46B5-A8E1-32E2ECA94626}"/>
    <cellStyle name="Normal 8 2 3 2 3 5" xfId="9486" xr:uid="{64C77A53-B3EC-44B0-800E-52EAB05D9189}"/>
    <cellStyle name="Normal 8 2 3 2 3 6" xfId="26344" xr:uid="{5AD11650-4018-4337-B326-CE293ADCEB7B}"/>
    <cellStyle name="Normal 8 2 3 2 4" xfId="1374" xr:uid="{00000000-0005-0000-0000-0000AD1C0000}"/>
    <cellStyle name="Normal 8 2 3 2 4 2" xfId="3604" xr:uid="{00000000-0005-0000-0000-0000AE1C0000}"/>
    <cellStyle name="Normal 8 2 3 2 4 2 2" xfId="7827" xr:uid="{00000000-0005-0000-0000-0000AF1C0000}"/>
    <cellStyle name="Normal 8 2 3 2 4 2 2 2" xfId="24691" xr:uid="{26947709-EB9A-4908-8C15-557D9F04B4EF}"/>
    <cellStyle name="Normal 8 2 3 2 4 2 2 3" xfId="16262" xr:uid="{D5178BD8-C9F7-4C90-9EA0-3C283CE3E00A}"/>
    <cellStyle name="Normal 8 2 3 2 4 2 2 4" xfId="33119" xr:uid="{97419FA6-6289-46D2-A4A7-E74241C99831}"/>
    <cellStyle name="Normal 8 2 3 2 4 2 3" xfId="20473" xr:uid="{74F43F54-9C47-4C50-AD8E-AD92AF36F44A}"/>
    <cellStyle name="Normal 8 2 3 2 4 2 4" xfId="12044" xr:uid="{9B54A2A7-323C-4642-97A9-95049201856B}"/>
    <cellStyle name="Normal 8 2 3 2 4 2 5" xfId="28902" xr:uid="{E8E371CE-D04E-47EF-820F-71FE0908E656}"/>
    <cellStyle name="Normal 8 2 3 2 4 3" xfId="5682" xr:uid="{00000000-0005-0000-0000-0000B01C0000}"/>
    <cellStyle name="Normal 8 2 3 2 4 3 2" xfId="22546" xr:uid="{C3C642DA-746C-4D9D-820E-1858075FCABA}"/>
    <cellStyle name="Normal 8 2 3 2 4 3 3" xfId="14117" xr:uid="{32B0AC66-0B8B-4C0C-9B5E-6E03C85CDD52}"/>
    <cellStyle name="Normal 8 2 3 2 4 3 4" xfId="30974" xr:uid="{B0FA2FF5-9C9B-435D-A838-19ED78D6FDF8}"/>
    <cellStyle name="Normal 8 2 3 2 4 4" xfId="18328" xr:uid="{5103F9AE-C4BA-4115-8A4E-D72D798B1BCC}"/>
    <cellStyle name="Normal 8 2 3 2 4 5" xfId="9899" xr:uid="{A6AE3229-3A6D-4992-8E07-251CC7C8A6AF}"/>
    <cellStyle name="Normal 8 2 3 2 4 6" xfId="26757" xr:uid="{854151D0-816B-493A-8077-62C230384E5A}"/>
    <cellStyle name="Normal 8 2 3 2 5" xfId="1787" xr:uid="{00000000-0005-0000-0000-0000B11C0000}"/>
    <cellStyle name="Normal 8 2 3 2 5 2" xfId="4017" xr:uid="{00000000-0005-0000-0000-0000B21C0000}"/>
    <cellStyle name="Normal 8 2 3 2 5 2 2" xfId="8240" xr:uid="{00000000-0005-0000-0000-0000B31C0000}"/>
    <cellStyle name="Normal 8 2 3 2 5 2 2 2" xfId="25104" xr:uid="{9340D6A6-48FB-4A76-8902-C93D41A811C0}"/>
    <cellStyle name="Normal 8 2 3 2 5 2 2 3" xfId="16675" xr:uid="{77D31B00-2C1B-4EF7-81BA-22B389EB80BE}"/>
    <cellStyle name="Normal 8 2 3 2 5 2 2 4" xfId="33532" xr:uid="{7CD6982E-53B2-4739-91DE-864DBA07532A}"/>
    <cellStyle name="Normal 8 2 3 2 5 2 3" xfId="20886" xr:uid="{DC9FCE34-2D82-4745-A683-F64713A5C4F6}"/>
    <cellStyle name="Normal 8 2 3 2 5 2 4" xfId="12457" xr:uid="{92BCEE00-EB8B-43BD-8550-3C39437BBAE6}"/>
    <cellStyle name="Normal 8 2 3 2 5 2 5" xfId="29315" xr:uid="{07DDD8EC-397A-4E4A-B294-D7B96859E0A4}"/>
    <cellStyle name="Normal 8 2 3 2 5 3" xfId="6095" xr:uid="{00000000-0005-0000-0000-0000B41C0000}"/>
    <cellStyle name="Normal 8 2 3 2 5 3 2" xfId="22959" xr:uid="{8AF7C7BC-2885-4BDA-A65C-990FF7B751D3}"/>
    <cellStyle name="Normal 8 2 3 2 5 3 3" xfId="14530" xr:uid="{A1694E6A-E7F3-4A00-B139-B09161CB8950}"/>
    <cellStyle name="Normal 8 2 3 2 5 3 4" xfId="31387" xr:uid="{0B5D27DB-E8BE-4E84-92B1-793A3B099531}"/>
    <cellStyle name="Normal 8 2 3 2 5 4" xfId="18741" xr:uid="{29CD3415-A6C9-42E0-A0CA-C1223C2E5CE2}"/>
    <cellStyle name="Normal 8 2 3 2 5 5" xfId="10312" xr:uid="{66E6EFF4-2E1C-4555-86C6-AA330F868F78}"/>
    <cellStyle name="Normal 8 2 3 2 5 6" xfId="27170" xr:uid="{1E6CBBBF-70D3-4DB4-8C85-59565B3125E3}"/>
    <cellStyle name="Normal 8 2 3 2 6" xfId="2201" xr:uid="{00000000-0005-0000-0000-0000B51C0000}"/>
    <cellStyle name="Normal 8 2 3 2 6 2" xfId="4430" xr:uid="{00000000-0005-0000-0000-0000B61C0000}"/>
    <cellStyle name="Normal 8 2 3 2 6 2 2" xfId="8653" xr:uid="{00000000-0005-0000-0000-0000B71C0000}"/>
    <cellStyle name="Normal 8 2 3 2 6 2 2 2" xfId="25517" xr:uid="{A137D79F-9C8C-4CB5-8535-C9D1506C0306}"/>
    <cellStyle name="Normal 8 2 3 2 6 2 2 3" xfId="17088" xr:uid="{66B485D7-62ED-4E56-BCC9-AB43813A3F53}"/>
    <cellStyle name="Normal 8 2 3 2 6 2 2 4" xfId="33945" xr:uid="{9EAD3C8A-E69A-4F3B-B7D1-BD4EF47E1756}"/>
    <cellStyle name="Normal 8 2 3 2 6 2 3" xfId="21299" xr:uid="{6CA68BBD-4EBF-4997-96BE-317D06E002DC}"/>
    <cellStyle name="Normal 8 2 3 2 6 2 4" xfId="12870" xr:uid="{BB7D75BA-7181-4A36-AC8E-10BC87C75553}"/>
    <cellStyle name="Normal 8 2 3 2 6 2 5" xfId="29728" xr:uid="{8D12044A-8931-4B1D-8BD2-03895BA16CAD}"/>
    <cellStyle name="Normal 8 2 3 2 6 3" xfId="6508" xr:uid="{00000000-0005-0000-0000-0000B81C0000}"/>
    <cellStyle name="Normal 8 2 3 2 6 3 2" xfId="23372" xr:uid="{17CB1D1F-44B2-4C4D-8781-F4F3863197CB}"/>
    <cellStyle name="Normal 8 2 3 2 6 3 3" xfId="14943" xr:uid="{F478391B-AB6F-4DB3-BDF1-17C51C761FBD}"/>
    <cellStyle name="Normal 8 2 3 2 6 3 4" xfId="31800" xr:uid="{E1299918-9356-4BF5-8DC2-48D8AD60072E}"/>
    <cellStyle name="Normal 8 2 3 2 6 4" xfId="19154" xr:uid="{6BBB4503-9991-44C7-A569-8D51FA4DD71B}"/>
    <cellStyle name="Normal 8 2 3 2 6 5" xfId="10725" xr:uid="{7D57C92F-16CD-40A1-846E-6A15AA2024B1}"/>
    <cellStyle name="Normal 8 2 3 2 6 6" xfId="27583" xr:uid="{A452627B-FA1B-4593-8C7A-A09DFEF57AAE}"/>
    <cellStyle name="Normal 8 2 3 2 7" xfId="2637" xr:uid="{00000000-0005-0000-0000-0000B91C0000}"/>
    <cellStyle name="Normal 8 2 3 2 7 2" xfId="6921" xr:uid="{00000000-0005-0000-0000-0000BA1C0000}"/>
    <cellStyle name="Normal 8 2 3 2 7 2 2" xfId="23785" xr:uid="{6EC4EEDF-C380-46EA-B98F-D14CBAC61242}"/>
    <cellStyle name="Normal 8 2 3 2 7 2 3" xfId="15356" xr:uid="{A776D917-651A-40C0-8F5B-92BA48717183}"/>
    <cellStyle name="Normal 8 2 3 2 7 2 4" xfId="32213" xr:uid="{5B1B8EF1-500E-462E-9CF7-884FF4A8DA01}"/>
    <cellStyle name="Normal 8 2 3 2 7 3" xfId="19567" xr:uid="{485C5434-8E07-4E3E-A1E9-661255E7F14B}"/>
    <cellStyle name="Normal 8 2 3 2 7 4" xfId="11138" xr:uid="{3993CA15-6B9F-4C9B-AB96-D8DC673412EB}"/>
    <cellStyle name="Normal 8 2 3 2 7 5" xfId="27996" xr:uid="{6C8ECA86-6EFA-4372-8E91-9E47E0D15AF1}"/>
    <cellStyle name="Normal 8 2 3 2 8" xfId="4856" xr:uid="{00000000-0005-0000-0000-0000BB1C0000}"/>
    <cellStyle name="Normal 8 2 3 2 8 2" xfId="21720" xr:uid="{09A9271A-964C-42E5-8A6E-112B1F9BC35F}"/>
    <cellStyle name="Normal 8 2 3 2 8 3" xfId="13291" xr:uid="{9009F2D1-10B0-49C7-A500-11208228633A}"/>
    <cellStyle name="Normal 8 2 3 2 8 4" xfId="30148" xr:uid="{8F613406-6C67-4DA8-B08E-FE3CCC9893BA}"/>
    <cellStyle name="Normal 8 2 3 2 9" xfId="17502" xr:uid="{0EA39A70-C9FB-498B-80E6-8FBEA38173BF}"/>
    <cellStyle name="Normal 8 2 3 3" xfId="491" xr:uid="{00000000-0005-0000-0000-0000BC1C0000}"/>
    <cellStyle name="Normal 8 2 3 3 10" xfId="25933" xr:uid="{4B99F4BA-0842-4106-9DED-9391258F1B74}"/>
    <cellStyle name="Normal 8 2 3 3 2" xfId="959" xr:uid="{00000000-0005-0000-0000-0000BD1C0000}"/>
    <cellStyle name="Normal 8 2 3 3 2 2" xfId="3193" xr:uid="{00000000-0005-0000-0000-0000BE1C0000}"/>
    <cellStyle name="Normal 8 2 3 3 2 2 2" xfId="7416" xr:uid="{00000000-0005-0000-0000-0000BF1C0000}"/>
    <cellStyle name="Normal 8 2 3 3 2 2 2 2" xfId="24280" xr:uid="{E98B55FB-20C5-4ADB-B059-F44F767A0895}"/>
    <cellStyle name="Normal 8 2 3 3 2 2 2 3" xfId="15851" xr:uid="{6B5F8B6E-D731-42A6-AA0D-A2D3B3D8C558}"/>
    <cellStyle name="Normal 8 2 3 3 2 2 2 4" xfId="32708" xr:uid="{8169D1CA-E72E-4558-B30F-4FC9171C2F68}"/>
    <cellStyle name="Normal 8 2 3 3 2 2 3" xfId="20062" xr:uid="{C1DF8E8F-A0A8-42FB-9F67-EF5392D886A5}"/>
    <cellStyle name="Normal 8 2 3 3 2 2 4" xfId="11633" xr:uid="{578B6DFA-3779-45DA-A804-17859F50806A}"/>
    <cellStyle name="Normal 8 2 3 3 2 2 5" xfId="28491" xr:uid="{B541BAFD-4407-4081-B784-398FA312634D}"/>
    <cellStyle name="Normal 8 2 3 3 2 3" xfId="5271" xr:uid="{00000000-0005-0000-0000-0000C01C0000}"/>
    <cellStyle name="Normal 8 2 3 3 2 3 2" xfId="22135" xr:uid="{185014DA-48B6-4E42-A09C-A8049E0C5711}"/>
    <cellStyle name="Normal 8 2 3 3 2 3 3" xfId="13706" xr:uid="{A72A37CC-5D1F-45FD-8A86-B240FCF8D2B0}"/>
    <cellStyle name="Normal 8 2 3 3 2 3 4" xfId="30563" xr:uid="{BC9EAEDF-E108-4DE0-BCFA-37A1176FF893}"/>
    <cellStyle name="Normal 8 2 3 3 2 4" xfId="17917" xr:uid="{E2850FFF-F7A9-4374-B718-1D9702662CFE}"/>
    <cellStyle name="Normal 8 2 3 3 2 5" xfId="9488" xr:uid="{4EE5F44B-6267-4FB9-A504-CBD00AD5595C}"/>
    <cellStyle name="Normal 8 2 3 3 2 6" xfId="26346" xr:uid="{CCC8AEC8-8702-4297-8AE0-89BE13FFFE85}"/>
    <cellStyle name="Normal 8 2 3 3 3" xfId="1376" xr:uid="{00000000-0005-0000-0000-0000C11C0000}"/>
    <cellStyle name="Normal 8 2 3 3 3 2" xfId="3606" xr:uid="{00000000-0005-0000-0000-0000C21C0000}"/>
    <cellStyle name="Normal 8 2 3 3 3 2 2" xfId="7829" xr:uid="{00000000-0005-0000-0000-0000C31C0000}"/>
    <cellStyle name="Normal 8 2 3 3 3 2 2 2" xfId="24693" xr:uid="{CA8B98F0-696F-475E-8A76-6CFBCDCB5F12}"/>
    <cellStyle name="Normal 8 2 3 3 3 2 2 3" xfId="16264" xr:uid="{C722DBA3-F63A-4583-B3E7-4B500B2BF490}"/>
    <cellStyle name="Normal 8 2 3 3 3 2 2 4" xfId="33121" xr:uid="{EEF79956-0363-4FD2-BDDB-45343224023A}"/>
    <cellStyle name="Normal 8 2 3 3 3 2 3" xfId="20475" xr:uid="{5F596A71-5E65-435E-9AA3-B04C203BD8C9}"/>
    <cellStyle name="Normal 8 2 3 3 3 2 4" xfId="12046" xr:uid="{14D0290A-E3CE-449F-94EB-7F41E810D907}"/>
    <cellStyle name="Normal 8 2 3 3 3 2 5" xfId="28904" xr:uid="{06D4D13C-246A-48A9-8A1D-DA14054E93F2}"/>
    <cellStyle name="Normal 8 2 3 3 3 3" xfId="5684" xr:uid="{00000000-0005-0000-0000-0000C41C0000}"/>
    <cellStyle name="Normal 8 2 3 3 3 3 2" xfId="22548" xr:uid="{E44BFA7D-82FA-4365-BA93-9DA9ABDF6FF3}"/>
    <cellStyle name="Normal 8 2 3 3 3 3 3" xfId="14119" xr:uid="{5FD90F05-D96A-443A-85D9-4FEE329A256D}"/>
    <cellStyle name="Normal 8 2 3 3 3 3 4" xfId="30976" xr:uid="{C72D7469-DB47-410E-AFBD-E44779B379CD}"/>
    <cellStyle name="Normal 8 2 3 3 3 4" xfId="18330" xr:uid="{C9C777D6-89E6-4D2E-9C67-F25E9C62E05F}"/>
    <cellStyle name="Normal 8 2 3 3 3 5" xfId="9901" xr:uid="{79DC0BCA-03E2-4CFA-BA59-164A54BD1F10}"/>
    <cellStyle name="Normal 8 2 3 3 3 6" xfId="26759" xr:uid="{6FBE7579-CA13-45B3-AF3E-37FA823EC09D}"/>
    <cellStyle name="Normal 8 2 3 3 4" xfId="1789" xr:uid="{00000000-0005-0000-0000-0000C51C0000}"/>
    <cellStyle name="Normal 8 2 3 3 4 2" xfId="4019" xr:uid="{00000000-0005-0000-0000-0000C61C0000}"/>
    <cellStyle name="Normal 8 2 3 3 4 2 2" xfId="8242" xr:uid="{00000000-0005-0000-0000-0000C71C0000}"/>
    <cellStyle name="Normal 8 2 3 3 4 2 2 2" xfId="25106" xr:uid="{05423628-9CFC-41A6-86B1-567D5BECB133}"/>
    <cellStyle name="Normal 8 2 3 3 4 2 2 3" xfId="16677" xr:uid="{F6F7E939-1EA1-45D8-BE78-8B722E893A79}"/>
    <cellStyle name="Normal 8 2 3 3 4 2 2 4" xfId="33534" xr:uid="{CEBFA5F0-2C41-4BC5-BA12-421FB9FEE651}"/>
    <cellStyle name="Normal 8 2 3 3 4 2 3" xfId="20888" xr:uid="{03320A1B-5546-4F92-AAC8-E92252D3F8F1}"/>
    <cellStyle name="Normal 8 2 3 3 4 2 4" xfId="12459" xr:uid="{F5FAB6DC-DE76-45DE-85C7-3A112538DCFB}"/>
    <cellStyle name="Normal 8 2 3 3 4 2 5" xfId="29317" xr:uid="{D03E3F58-0583-46A2-A8F5-783B793A9E3B}"/>
    <cellStyle name="Normal 8 2 3 3 4 3" xfId="6097" xr:uid="{00000000-0005-0000-0000-0000C81C0000}"/>
    <cellStyle name="Normal 8 2 3 3 4 3 2" xfId="22961" xr:uid="{C53E5753-7C06-4EC4-992A-9DB39FC3945B}"/>
    <cellStyle name="Normal 8 2 3 3 4 3 3" xfId="14532" xr:uid="{B49ECE50-FA4A-4914-B6A4-F8432F2AD41E}"/>
    <cellStyle name="Normal 8 2 3 3 4 3 4" xfId="31389" xr:uid="{37C9726B-5D36-4813-96C9-8662BEB975FE}"/>
    <cellStyle name="Normal 8 2 3 3 4 4" xfId="18743" xr:uid="{B8CFE6A6-4D8C-4286-AE5F-60F18762DDEB}"/>
    <cellStyle name="Normal 8 2 3 3 4 5" xfId="10314" xr:uid="{BBCCE8E7-B4C5-4EFC-9730-DAC591404417}"/>
    <cellStyle name="Normal 8 2 3 3 4 6" xfId="27172" xr:uid="{1D9A882C-CF1B-4682-B8F0-CB67AA2F1527}"/>
    <cellStyle name="Normal 8 2 3 3 5" xfId="2203" xr:uid="{00000000-0005-0000-0000-0000C91C0000}"/>
    <cellStyle name="Normal 8 2 3 3 5 2" xfId="4432" xr:uid="{00000000-0005-0000-0000-0000CA1C0000}"/>
    <cellStyle name="Normal 8 2 3 3 5 2 2" xfId="8655" xr:uid="{00000000-0005-0000-0000-0000CB1C0000}"/>
    <cellStyle name="Normal 8 2 3 3 5 2 2 2" xfId="25519" xr:uid="{F6F0747F-70E4-449D-8B77-B7D79D2B7F1C}"/>
    <cellStyle name="Normal 8 2 3 3 5 2 2 3" xfId="17090" xr:uid="{0CD7D623-4E53-4C08-803B-170A53DAB9C5}"/>
    <cellStyle name="Normal 8 2 3 3 5 2 2 4" xfId="33947" xr:uid="{A06E28AE-E2E0-499C-962B-C55CDA25A7A5}"/>
    <cellStyle name="Normal 8 2 3 3 5 2 3" xfId="21301" xr:uid="{BF24EF39-B942-46F9-A175-7122CF962774}"/>
    <cellStyle name="Normal 8 2 3 3 5 2 4" xfId="12872" xr:uid="{0A46DCFE-CEC0-486E-BFB1-571D52CDAEB5}"/>
    <cellStyle name="Normal 8 2 3 3 5 2 5" xfId="29730" xr:uid="{3A2DC2F2-E451-4A2B-829E-930425E422F8}"/>
    <cellStyle name="Normal 8 2 3 3 5 3" xfId="6510" xr:uid="{00000000-0005-0000-0000-0000CC1C0000}"/>
    <cellStyle name="Normal 8 2 3 3 5 3 2" xfId="23374" xr:uid="{1A401C60-FF82-43BF-8B44-572963264560}"/>
    <cellStyle name="Normal 8 2 3 3 5 3 3" xfId="14945" xr:uid="{94A0691D-D4F7-49D6-9FD9-034271652F17}"/>
    <cellStyle name="Normal 8 2 3 3 5 3 4" xfId="31802" xr:uid="{0455C745-7594-4D97-955D-A07A7A3B6A79}"/>
    <cellStyle name="Normal 8 2 3 3 5 4" xfId="19156" xr:uid="{AE294E5C-F830-45E8-AC7A-7D948D574D41}"/>
    <cellStyle name="Normal 8 2 3 3 5 5" xfId="10727" xr:uid="{85B7AB5C-C99B-4680-8404-F57819ED1CA6}"/>
    <cellStyle name="Normal 8 2 3 3 5 6" xfId="27585" xr:uid="{A496FD7B-5D20-4FC3-944F-8E16D0D9F50D}"/>
    <cellStyle name="Normal 8 2 3 3 6" xfId="2639" xr:uid="{00000000-0005-0000-0000-0000CD1C0000}"/>
    <cellStyle name="Normal 8 2 3 3 6 2" xfId="6923" xr:uid="{00000000-0005-0000-0000-0000CE1C0000}"/>
    <cellStyle name="Normal 8 2 3 3 6 2 2" xfId="23787" xr:uid="{FD5D7237-366D-4CEF-9902-FF6AC133AB58}"/>
    <cellStyle name="Normal 8 2 3 3 6 2 3" xfId="15358" xr:uid="{CEE645BA-8698-4A5E-B332-6722F473A7CB}"/>
    <cellStyle name="Normal 8 2 3 3 6 2 4" xfId="32215" xr:uid="{16E778E4-0DC7-400D-8756-394E2C1E2F8F}"/>
    <cellStyle name="Normal 8 2 3 3 6 3" xfId="19569" xr:uid="{24B1A5E4-E77B-4837-BF35-2156B8FFE28A}"/>
    <cellStyle name="Normal 8 2 3 3 6 4" xfId="11140" xr:uid="{3AE98E5C-B98D-4DAC-9889-C9530D446731}"/>
    <cellStyle name="Normal 8 2 3 3 6 5" xfId="27998" xr:uid="{1A8D35EC-0B4A-491B-8ACF-A4B200AFB29F}"/>
    <cellStyle name="Normal 8 2 3 3 7" xfId="4858" xr:uid="{00000000-0005-0000-0000-0000CF1C0000}"/>
    <cellStyle name="Normal 8 2 3 3 7 2" xfId="21722" xr:uid="{0536D155-A94C-4203-9B72-89BB21196ED7}"/>
    <cellStyle name="Normal 8 2 3 3 7 3" xfId="13293" xr:uid="{C2011611-7682-436F-B73A-1D4CBB238DC3}"/>
    <cellStyle name="Normal 8 2 3 3 7 4" xfId="30150" xr:uid="{481FF414-9742-44CE-ADF9-ADFCAF180285}"/>
    <cellStyle name="Normal 8 2 3 3 8" xfId="17504" xr:uid="{35BE5C21-D321-4A99-8FE8-F267B550795F}"/>
    <cellStyle name="Normal 8 2 3 3 9" xfId="9075" xr:uid="{C414DE8B-A877-4ADB-AB1A-A89E664E5EDF}"/>
    <cellStyle name="Normal 8 2 3 4" xfId="956" xr:uid="{00000000-0005-0000-0000-0000D01C0000}"/>
    <cellStyle name="Normal 8 2 3 4 2" xfId="3190" xr:uid="{00000000-0005-0000-0000-0000D11C0000}"/>
    <cellStyle name="Normal 8 2 3 4 2 2" xfId="7413" xr:uid="{00000000-0005-0000-0000-0000D21C0000}"/>
    <cellStyle name="Normal 8 2 3 4 2 2 2" xfId="24277" xr:uid="{FDA33BDC-3D2C-4667-A257-14DB08902B3E}"/>
    <cellStyle name="Normal 8 2 3 4 2 2 3" xfId="15848" xr:uid="{E609DA0E-5647-4392-BECF-46BF74C9FC97}"/>
    <cellStyle name="Normal 8 2 3 4 2 2 4" xfId="32705" xr:uid="{2207AD76-06F9-43F9-9A30-0F0D55F0F207}"/>
    <cellStyle name="Normal 8 2 3 4 2 3" xfId="20059" xr:uid="{52272CE1-448A-4045-BEB8-EB5FD0970C4A}"/>
    <cellStyle name="Normal 8 2 3 4 2 4" xfId="11630" xr:uid="{5F093628-2D37-4C59-BEE2-04D3A7E17841}"/>
    <cellStyle name="Normal 8 2 3 4 2 5" xfId="28488" xr:uid="{33259576-CF77-48D0-BB0E-94F0798942F2}"/>
    <cellStyle name="Normal 8 2 3 4 3" xfId="5268" xr:uid="{00000000-0005-0000-0000-0000D31C0000}"/>
    <cellStyle name="Normal 8 2 3 4 3 2" xfId="22132" xr:uid="{0413D490-43C5-4F9C-85FD-C1F0E5D2FBC5}"/>
    <cellStyle name="Normal 8 2 3 4 3 3" xfId="13703" xr:uid="{FFDA842A-C30C-4903-B84F-3FB9F3C2C0DE}"/>
    <cellStyle name="Normal 8 2 3 4 3 4" xfId="30560" xr:uid="{8303B3A2-2959-45F2-A492-997D24AB819D}"/>
    <cellStyle name="Normal 8 2 3 4 4" xfId="17914" xr:uid="{4B755BE7-F15A-47E8-AA3F-95AA3146DC67}"/>
    <cellStyle name="Normal 8 2 3 4 5" xfId="9485" xr:uid="{1B7CE584-9DC8-49E8-B562-383ABA5F3217}"/>
    <cellStyle name="Normal 8 2 3 4 6" xfId="26343" xr:uid="{3C29E234-F801-49DE-BB6F-AD59DFD44CBA}"/>
    <cellStyle name="Normal 8 2 3 5" xfId="1373" xr:uid="{00000000-0005-0000-0000-0000D41C0000}"/>
    <cellStyle name="Normal 8 2 3 5 2" xfId="3603" xr:uid="{00000000-0005-0000-0000-0000D51C0000}"/>
    <cellStyle name="Normal 8 2 3 5 2 2" xfId="7826" xr:uid="{00000000-0005-0000-0000-0000D61C0000}"/>
    <cellStyle name="Normal 8 2 3 5 2 2 2" xfId="24690" xr:uid="{2A803BF9-CF98-4D39-B865-5A25270F7B88}"/>
    <cellStyle name="Normal 8 2 3 5 2 2 3" xfId="16261" xr:uid="{3DAF8E27-CF16-473D-B160-79DB536A85C6}"/>
    <cellStyle name="Normal 8 2 3 5 2 2 4" xfId="33118" xr:uid="{CECFEBDD-578C-4D94-AAEE-DA67A0F10F5C}"/>
    <cellStyle name="Normal 8 2 3 5 2 3" xfId="20472" xr:uid="{508DEAEF-C15E-4F4E-94E7-F1CC96A8549F}"/>
    <cellStyle name="Normal 8 2 3 5 2 4" xfId="12043" xr:uid="{FA08F3B2-8CB4-4EA7-B1A8-C14F3B7948CD}"/>
    <cellStyle name="Normal 8 2 3 5 2 5" xfId="28901" xr:uid="{6FA234B8-A52A-4E0C-B3E9-605CBEADD5BE}"/>
    <cellStyle name="Normal 8 2 3 5 3" xfId="5681" xr:uid="{00000000-0005-0000-0000-0000D71C0000}"/>
    <cellStyle name="Normal 8 2 3 5 3 2" xfId="22545" xr:uid="{38B1B1C3-5B1D-4B99-B445-10228291E175}"/>
    <cellStyle name="Normal 8 2 3 5 3 3" xfId="14116" xr:uid="{71BAD28A-8BB5-449F-893F-27C09E833DE8}"/>
    <cellStyle name="Normal 8 2 3 5 3 4" xfId="30973" xr:uid="{F5CDB7A1-A622-41E2-9CCA-9F17900D0140}"/>
    <cellStyle name="Normal 8 2 3 5 4" xfId="18327" xr:uid="{32EBC988-536C-4995-8470-962B308428B5}"/>
    <cellStyle name="Normal 8 2 3 5 5" xfId="9898" xr:uid="{808BE8C5-F568-49AB-A1DF-19881BC391EE}"/>
    <cellStyle name="Normal 8 2 3 5 6" xfId="26756" xr:uid="{9A064F75-1B6E-4D40-8E44-086084306316}"/>
    <cellStyle name="Normal 8 2 3 6" xfId="1786" xr:uid="{00000000-0005-0000-0000-0000D81C0000}"/>
    <cellStyle name="Normal 8 2 3 6 2" xfId="4016" xr:uid="{00000000-0005-0000-0000-0000D91C0000}"/>
    <cellStyle name="Normal 8 2 3 6 2 2" xfId="8239" xr:uid="{00000000-0005-0000-0000-0000DA1C0000}"/>
    <cellStyle name="Normal 8 2 3 6 2 2 2" xfId="25103" xr:uid="{C86C1068-6E26-48FC-91D9-69D90BFEB6D3}"/>
    <cellStyle name="Normal 8 2 3 6 2 2 3" xfId="16674" xr:uid="{BE97D4D7-1092-4C07-BF25-5BD17E7B5863}"/>
    <cellStyle name="Normal 8 2 3 6 2 2 4" xfId="33531" xr:uid="{F48EFBF5-7279-43AA-8E54-186634641321}"/>
    <cellStyle name="Normal 8 2 3 6 2 3" xfId="20885" xr:uid="{3752D37D-0AA0-49CF-A936-7C37ADDD3381}"/>
    <cellStyle name="Normal 8 2 3 6 2 4" xfId="12456" xr:uid="{D2FC0D35-5741-452C-B2B3-D1D4AF1953A7}"/>
    <cellStyle name="Normal 8 2 3 6 2 5" xfId="29314" xr:uid="{840031EC-B4DF-4ED2-B4AE-6098E6233871}"/>
    <cellStyle name="Normal 8 2 3 6 3" xfId="6094" xr:uid="{00000000-0005-0000-0000-0000DB1C0000}"/>
    <cellStyle name="Normal 8 2 3 6 3 2" xfId="22958" xr:uid="{DCEDB9AC-2B77-47E1-8EB0-A93255DD9406}"/>
    <cellStyle name="Normal 8 2 3 6 3 3" xfId="14529" xr:uid="{A8DACF15-F085-44BD-B5CA-018854207907}"/>
    <cellStyle name="Normal 8 2 3 6 3 4" xfId="31386" xr:uid="{71E7C950-ED06-4F06-BF4F-7F327925DDA4}"/>
    <cellStyle name="Normal 8 2 3 6 4" xfId="18740" xr:uid="{0132D42E-4D10-4AE2-9F5E-3068DDC3E765}"/>
    <cellStyle name="Normal 8 2 3 6 5" xfId="10311" xr:uid="{BB1C6571-B4AC-45D8-B9EB-945CD765AACD}"/>
    <cellStyle name="Normal 8 2 3 6 6" xfId="27169" xr:uid="{79AD8F89-DF10-4E93-B15F-8832BAECA56E}"/>
    <cellStyle name="Normal 8 2 3 7" xfId="2200" xr:uid="{00000000-0005-0000-0000-0000DC1C0000}"/>
    <cellStyle name="Normal 8 2 3 7 2" xfId="4429" xr:uid="{00000000-0005-0000-0000-0000DD1C0000}"/>
    <cellStyle name="Normal 8 2 3 7 2 2" xfId="8652" xr:uid="{00000000-0005-0000-0000-0000DE1C0000}"/>
    <cellStyle name="Normal 8 2 3 7 2 2 2" xfId="25516" xr:uid="{A89D1AFF-C299-481C-A09F-5352EABE439B}"/>
    <cellStyle name="Normal 8 2 3 7 2 2 3" xfId="17087" xr:uid="{601C6B82-5A7C-45F4-A8B0-4B98C255DF80}"/>
    <cellStyle name="Normal 8 2 3 7 2 2 4" xfId="33944" xr:uid="{60C45419-E414-41A7-A3D1-1A6818556ED0}"/>
    <cellStyle name="Normal 8 2 3 7 2 3" xfId="21298" xr:uid="{6DEA15A6-5ACF-490F-A6BF-C68CEE6D3F98}"/>
    <cellStyle name="Normal 8 2 3 7 2 4" xfId="12869" xr:uid="{5115CB98-0159-40CE-9A5B-A43D6E2E59D5}"/>
    <cellStyle name="Normal 8 2 3 7 2 5" xfId="29727" xr:uid="{2BB1701F-1543-4C9A-B089-0A0B7E5364EA}"/>
    <cellStyle name="Normal 8 2 3 7 3" xfId="6507" xr:uid="{00000000-0005-0000-0000-0000DF1C0000}"/>
    <cellStyle name="Normal 8 2 3 7 3 2" xfId="23371" xr:uid="{8E3A3DD1-408F-4223-A247-0E17E154D681}"/>
    <cellStyle name="Normal 8 2 3 7 3 3" xfId="14942" xr:uid="{590CCF6D-6C16-4A0F-B647-4FB10139A4DD}"/>
    <cellStyle name="Normal 8 2 3 7 3 4" xfId="31799" xr:uid="{F0AAC736-2AA4-4CAE-88F8-97980D439A6C}"/>
    <cellStyle name="Normal 8 2 3 7 4" xfId="19153" xr:uid="{4B2934BF-3CAA-40D5-96A2-DD778DE52394}"/>
    <cellStyle name="Normal 8 2 3 7 5" xfId="10724" xr:uid="{F7F1A0D0-3E7D-487D-BD40-CBEDE80E08AE}"/>
    <cellStyle name="Normal 8 2 3 7 6" xfId="27582" xr:uid="{C3A907CA-0229-4E65-87BE-0987C644DBD7}"/>
    <cellStyle name="Normal 8 2 3 8" xfId="2636" xr:uid="{00000000-0005-0000-0000-0000E01C0000}"/>
    <cellStyle name="Normal 8 2 3 8 2" xfId="6920" xr:uid="{00000000-0005-0000-0000-0000E11C0000}"/>
    <cellStyle name="Normal 8 2 3 8 2 2" xfId="23784" xr:uid="{79C9C59C-5A4B-449A-B1E6-E8744747EAF5}"/>
    <cellStyle name="Normal 8 2 3 8 2 3" xfId="15355" xr:uid="{69B3FB60-8A44-43A4-A630-33EBED9692A1}"/>
    <cellStyle name="Normal 8 2 3 8 2 4" xfId="32212" xr:uid="{5C70387F-424E-4249-A8F8-8CCE6026AFB3}"/>
    <cellStyle name="Normal 8 2 3 8 3" xfId="19566" xr:uid="{C5F4A8FC-FE30-4276-B91A-4E6BC9B7E419}"/>
    <cellStyle name="Normal 8 2 3 8 4" xfId="11137" xr:uid="{2B3AF8F3-1A48-4D18-BDE9-C0379E674292}"/>
    <cellStyle name="Normal 8 2 3 8 5" xfId="27995" xr:uid="{E3713FCB-FFE0-4996-9AC3-1E417077A912}"/>
    <cellStyle name="Normal 8 2 3 9" xfId="4855" xr:uid="{00000000-0005-0000-0000-0000E21C0000}"/>
    <cellStyle name="Normal 8 2 3 9 2" xfId="21719" xr:uid="{81AEE584-4DBF-4F88-B1D8-B373E9D8C291}"/>
    <cellStyle name="Normal 8 2 3 9 3" xfId="13290" xr:uid="{CE85314F-0912-4D5F-8453-EC983D5989DA}"/>
    <cellStyle name="Normal 8 2 3 9 4" xfId="30147" xr:uid="{78EFD5BC-2588-4069-855A-5E4A092DE1A0}"/>
    <cellStyle name="Normal 8 2 4" xfId="492" xr:uid="{00000000-0005-0000-0000-0000E31C0000}"/>
    <cellStyle name="Normal 8 2 4 10" xfId="9076" xr:uid="{5671708F-6D80-4133-8D7B-85979C18B8FD}"/>
    <cellStyle name="Normal 8 2 4 11" xfId="25934" xr:uid="{8BA4D4D7-6FB9-406E-9DFF-E5838370704F}"/>
    <cellStyle name="Normal 8 2 4 2" xfId="493" xr:uid="{00000000-0005-0000-0000-0000E41C0000}"/>
    <cellStyle name="Normal 8 2 4 2 10" xfId="25935" xr:uid="{16046E0D-4729-4FFB-B136-F49B5DA34E1B}"/>
    <cellStyle name="Normal 8 2 4 2 2" xfId="961" xr:uid="{00000000-0005-0000-0000-0000E51C0000}"/>
    <cellStyle name="Normal 8 2 4 2 2 2" xfId="3195" xr:uid="{00000000-0005-0000-0000-0000E61C0000}"/>
    <cellStyle name="Normal 8 2 4 2 2 2 2" xfId="7418" xr:uid="{00000000-0005-0000-0000-0000E71C0000}"/>
    <cellStyle name="Normal 8 2 4 2 2 2 2 2" xfId="24282" xr:uid="{4AFAD91C-1D66-4115-97BC-090C52FCC955}"/>
    <cellStyle name="Normal 8 2 4 2 2 2 2 3" xfId="15853" xr:uid="{5FFF4592-5CE6-4DAD-BA2B-1D3900FBC360}"/>
    <cellStyle name="Normal 8 2 4 2 2 2 2 4" xfId="32710" xr:uid="{89264908-B708-44DC-9F67-25C2AED03D5D}"/>
    <cellStyle name="Normal 8 2 4 2 2 2 3" xfId="20064" xr:uid="{83A02881-16ED-4508-BB4D-10D23A973C67}"/>
    <cellStyle name="Normal 8 2 4 2 2 2 4" xfId="11635" xr:uid="{9A3431F7-0014-4D44-9C73-D88773ED8227}"/>
    <cellStyle name="Normal 8 2 4 2 2 2 5" xfId="28493" xr:uid="{C15BD989-9F9D-4031-ABF8-C370FD5B5225}"/>
    <cellStyle name="Normal 8 2 4 2 2 3" xfId="5273" xr:uid="{00000000-0005-0000-0000-0000E81C0000}"/>
    <cellStyle name="Normal 8 2 4 2 2 3 2" xfId="22137" xr:uid="{DC2B8B74-51AD-4C4A-A488-9DC45A89D126}"/>
    <cellStyle name="Normal 8 2 4 2 2 3 3" xfId="13708" xr:uid="{C7B2711C-92A7-42D0-9F6D-D0EEEFC9BCB0}"/>
    <cellStyle name="Normal 8 2 4 2 2 3 4" xfId="30565" xr:uid="{4CFB680A-AAF2-4623-BB76-D7358F1B017C}"/>
    <cellStyle name="Normal 8 2 4 2 2 4" xfId="17919" xr:uid="{9D106B40-03FF-4814-B9C4-C54A9FBB0842}"/>
    <cellStyle name="Normal 8 2 4 2 2 5" xfId="9490" xr:uid="{640DA089-330D-4B9B-8A98-F54AB75C6E65}"/>
    <cellStyle name="Normal 8 2 4 2 2 6" xfId="26348" xr:uid="{79E0F20F-CA02-4FE6-98D1-E49F2D0B0DED}"/>
    <cellStyle name="Normal 8 2 4 2 3" xfId="1378" xr:uid="{00000000-0005-0000-0000-0000E91C0000}"/>
    <cellStyle name="Normal 8 2 4 2 3 2" xfId="3608" xr:uid="{00000000-0005-0000-0000-0000EA1C0000}"/>
    <cellStyle name="Normal 8 2 4 2 3 2 2" xfId="7831" xr:uid="{00000000-0005-0000-0000-0000EB1C0000}"/>
    <cellStyle name="Normal 8 2 4 2 3 2 2 2" xfId="24695" xr:uid="{38E44985-3C19-47EB-ADC9-D39D24A7EF2A}"/>
    <cellStyle name="Normal 8 2 4 2 3 2 2 3" xfId="16266" xr:uid="{CC079B5C-D79E-4639-8470-FEC6C472BAE4}"/>
    <cellStyle name="Normal 8 2 4 2 3 2 2 4" xfId="33123" xr:uid="{62CF535D-9A84-4E00-9487-D56396F5F8E4}"/>
    <cellStyle name="Normal 8 2 4 2 3 2 3" xfId="20477" xr:uid="{77D380C9-B2EE-42FC-BA04-4C86DEA6CEE0}"/>
    <cellStyle name="Normal 8 2 4 2 3 2 4" xfId="12048" xr:uid="{CCBB57AD-A188-4BEF-AFA1-4D0484C09803}"/>
    <cellStyle name="Normal 8 2 4 2 3 2 5" xfId="28906" xr:uid="{49EAC6C4-CF68-42EA-AB88-91E97E394184}"/>
    <cellStyle name="Normal 8 2 4 2 3 3" xfId="5686" xr:uid="{00000000-0005-0000-0000-0000EC1C0000}"/>
    <cellStyle name="Normal 8 2 4 2 3 3 2" xfId="22550" xr:uid="{1C8C7C11-D59C-4208-841C-72BA6B93246A}"/>
    <cellStyle name="Normal 8 2 4 2 3 3 3" xfId="14121" xr:uid="{4644F687-B7C7-4D42-A2C2-22B69D5BECB2}"/>
    <cellStyle name="Normal 8 2 4 2 3 3 4" xfId="30978" xr:uid="{364095B6-6143-46F2-B1CB-135EEA76CAF6}"/>
    <cellStyle name="Normal 8 2 4 2 3 4" xfId="18332" xr:uid="{F5040E2F-A18E-4DEF-847A-732CE90BB82A}"/>
    <cellStyle name="Normal 8 2 4 2 3 5" xfId="9903" xr:uid="{402EB3C0-5627-4AED-AA06-A14F765F446B}"/>
    <cellStyle name="Normal 8 2 4 2 3 6" xfId="26761" xr:uid="{D34D7F02-FE6B-443A-B717-E395BFC5E2A8}"/>
    <cellStyle name="Normal 8 2 4 2 4" xfId="1791" xr:uid="{00000000-0005-0000-0000-0000ED1C0000}"/>
    <cellStyle name="Normal 8 2 4 2 4 2" xfId="4021" xr:uid="{00000000-0005-0000-0000-0000EE1C0000}"/>
    <cellStyle name="Normal 8 2 4 2 4 2 2" xfId="8244" xr:uid="{00000000-0005-0000-0000-0000EF1C0000}"/>
    <cellStyle name="Normal 8 2 4 2 4 2 2 2" xfId="25108" xr:uid="{36B82CD7-42CE-454D-8887-20B89EBA7C8A}"/>
    <cellStyle name="Normal 8 2 4 2 4 2 2 3" xfId="16679" xr:uid="{33C870B4-5D8D-4770-86FC-7A8A73647B02}"/>
    <cellStyle name="Normal 8 2 4 2 4 2 2 4" xfId="33536" xr:uid="{2283E8D0-91EA-4567-95A8-B31B3463D5D1}"/>
    <cellStyle name="Normal 8 2 4 2 4 2 3" xfId="20890" xr:uid="{3DDD401A-6CD5-4507-B129-453CCA1239F4}"/>
    <cellStyle name="Normal 8 2 4 2 4 2 4" xfId="12461" xr:uid="{F0AD9184-B7A0-455E-931F-AB2532FAAB0F}"/>
    <cellStyle name="Normal 8 2 4 2 4 2 5" xfId="29319" xr:uid="{DF74A529-E0D7-4DC5-AAAF-CEBF26C0CB50}"/>
    <cellStyle name="Normal 8 2 4 2 4 3" xfId="6099" xr:uid="{00000000-0005-0000-0000-0000F01C0000}"/>
    <cellStyle name="Normal 8 2 4 2 4 3 2" xfId="22963" xr:uid="{ECEE720F-37BF-4A23-89F7-C36157D975F4}"/>
    <cellStyle name="Normal 8 2 4 2 4 3 3" xfId="14534" xr:uid="{09D8145A-360F-4170-B639-CEED00CED017}"/>
    <cellStyle name="Normal 8 2 4 2 4 3 4" xfId="31391" xr:uid="{08895AB3-2CE5-44CF-B66E-B0BB58B6C325}"/>
    <cellStyle name="Normal 8 2 4 2 4 4" xfId="18745" xr:uid="{5A7D1414-8873-4522-B746-A120BAA55E5B}"/>
    <cellStyle name="Normal 8 2 4 2 4 5" xfId="10316" xr:uid="{4B83583A-F1DA-4078-95B5-31F931EBA83F}"/>
    <cellStyle name="Normal 8 2 4 2 4 6" xfId="27174" xr:uid="{4C020711-6F81-4402-8614-F0328C08A443}"/>
    <cellStyle name="Normal 8 2 4 2 5" xfId="2205" xr:uid="{00000000-0005-0000-0000-0000F11C0000}"/>
    <cellStyle name="Normal 8 2 4 2 5 2" xfId="4434" xr:uid="{00000000-0005-0000-0000-0000F21C0000}"/>
    <cellStyle name="Normal 8 2 4 2 5 2 2" xfId="8657" xr:uid="{00000000-0005-0000-0000-0000F31C0000}"/>
    <cellStyle name="Normal 8 2 4 2 5 2 2 2" xfId="25521" xr:uid="{078D0F07-D617-41D7-83B9-6E17635DEC3B}"/>
    <cellStyle name="Normal 8 2 4 2 5 2 2 3" xfId="17092" xr:uid="{80CEFC5E-63FE-4724-8619-0F435304991D}"/>
    <cellStyle name="Normal 8 2 4 2 5 2 2 4" xfId="33949" xr:uid="{7A622EA9-1AAA-4B32-A5BC-834D68378A07}"/>
    <cellStyle name="Normal 8 2 4 2 5 2 3" xfId="21303" xr:uid="{910DF40C-BCCA-472C-8626-81A315FF71D4}"/>
    <cellStyle name="Normal 8 2 4 2 5 2 4" xfId="12874" xr:uid="{7A73F32E-FBF2-430F-A8FC-9C5F93FE527E}"/>
    <cellStyle name="Normal 8 2 4 2 5 2 5" xfId="29732" xr:uid="{ABBA97A1-6A57-4053-B526-8A7D6CFC7015}"/>
    <cellStyle name="Normal 8 2 4 2 5 3" xfId="6512" xr:uid="{00000000-0005-0000-0000-0000F41C0000}"/>
    <cellStyle name="Normal 8 2 4 2 5 3 2" xfId="23376" xr:uid="{0CAF7DB5-9271-4651-B055-F2899106FA69}"/>
    <cellStyle name="Normal 8 2 4 2 5 3 3" xfId="14947" xr:uid="{00A1C486-8B27-4FDF-95EF-C671369DC4A3}"/>
    <cellStyle name="Normal 8 2 4 2 5 3 4" xfId="31804" xr:uid="{9F7F2DFA-2A6E-4330-AFF4-9982A5DB9EAC}"/>
    <cellStyle name="Normal 8 2 4 2 5 4" xfId="19158" xr:uid="{32D77F48-B8CD-4926-84D7-34ECC26D6AA3}"/>
    <cellStyle name="Normal 8 2 4 2 5 5" xfId="10729" xr:uid="{DFA6D673-A190-474B-B43A-5FABD14BA27E}"/>
    <cellStyle name="Normal 8 2 4 2 5 6" xfId="27587" xr:uid="{3811CFCB-C3E8-4366-8EE6-32053E6E0AD7}"/>
    <cellStyle name="Normal 8 2 4 2 6" xfId="2641" xr:uid="{00000000-0005-0000-0000-0000F51C0000}"/>
    <cellStyle name="Normal 8 2 4 2 6 2" xfId="6925" xr:uid="{00000000-0005-0000-0000-0000F61C0000}"/>
    <cellStyle name="Normal 8 2 4 2 6 2 2" xfId="23789" xr:uid="{AD0AF132-96FC-41D9-BF91-37832057749F}"/>
    <cellStyle name="Normal 8 2 4 2 6 2 3" xfId="15360" xr:uid="{60347E4D-A9AD-4112-BE6E-C9C5F177F39F}"/>
    <cellStyle name="Normal 8 2 4 2 6 2 4" xfId="32217" xr:uid="{19B74C28-CC08-4F5C-A069-E765D5AF8AAA}"/>
    <cellStyle name="Normal 8 2 4 2 6 3" xfId="19571" xr:uid="{8F62B9E5-05D6-46C5-A940-9266E6AE23A8}"/>
    <cellStyle name="Normal 8 2 4 2 6 4" xfId="11142" xr:uid="{492CEEA4-ED0E-4BDA-8666-09969EFD2C28}"/>
    <cellStyle name="Normal 8 2 4 2 6 5" xfId="28000" xr:uid="{30D52985-DB3D-4247-BB80-93829A5969CA}"/>
    <cellStyle name="Normal 8 2 4 2 7" xfId="4860" xr:uid="{00000000-0005-0000-0000-0000F71C0000}"/>
    <cellStyle name="Normal 8 2 4 2 7 2" xfId="21724" xr:uid="{1F1A49E1-DF30-49C6-B4DA-6C63607647B5}"/>
    <cellStyle name="Normal 8 2 4 2 7 3" xfId="13295" xr:uid="{5C909F07-B88B-4B7C-B722-7C3E0ECC1D34}"/>
    <cellStyle name="Normal 8 2 4 2 7 4" xfId="30152" xr:uid="{BF92D72F-2D9D-4582-945A-C06E59E3236C}"/>
    <cellStyle name="Normal 8 2 4 2 8" xfId="17506" xr:uid="{42F718F7-6589-4C76-AF89-25E725F1FCDF}"/>
    <cellStyle name="Normal 8 2 4 2 9" xfId="9077" xr:uid="{CAE9CBAD-521B-4FF5-AF7B-DD6349538B17}"/>
    <cellStyle name="Normal 8 2 4 3" xfId="960" xr:uid="{00000000-0005-0000-0000-0000F81C0000}"/>
    <cellStyle name="Normal 8 2 4 3 2" xfId="3194" xr:uid="{00000000-0005-0000-0000-0000F91C0000}"/>
    <cellStyle name="Normal 8 2 4 3 2 2" xfId="7417" xr:uid="{00000000-0005-0000-0000-0000FA1C0000}"/>
    <cellStyle name="Normal 8 2 4 3 2 2 2" xfId="24281" xr:uid="{278FAF44-BB63-408D-8A2B-E84193052966}"/>
    <cellStyle name="Normal 8 2 4 3 2 2 3" xfId="15852" xr:uid="{57A3C3B4-76F0-47BB-9F0E-24EA23E7CCF1}"/>
    <cellStyle name="Normal 8 2 4 3 2 2 4" xfId="32709" xr:uid="{8B536DE6-4358-42EF-B530-A60A00F0B903}"/>
    <cellStyle name="Normal 8 2 4 3 2 3" xfId="20063" xr:uid="{95BFD8DB-E084-49CD-A0D8-9172CE507991}"/>
    <cellStyle name="Normal 8 2 4 3 2 4" xfId="11634" xr:uid="{EFAD905A-FB6E-428A-ABDA-118FF53F973F}"/>
    <cellStyle name="Normal 8 2 4 3 2 5" xfId="28492" xr:uid="{AC2C447D-EC62-42C4-A933-7541626C7D87}"/>
    <cellStyle name="Normal 8 2 4 3 3" xfId="5272" xr:uid="{00000000-0005-0000-0000-0000FB1C0000}"/>
    <cellStyle name="Normal 8 2 4 3 3 2" xfId="22136" xr:uid="{64D736B2-10A4-43DD-9836-2D22EFF20975}"/>
    <cellStyle name="Normal 8 2 4 3 3 3" xfId="13707" xr:uid="{C22F51B9-9C6C-4670-9F96-883B8B76BC5C}"/>
    <cellStyle name="Normal 8 2 4 3 3 4" xfId="30564" xr:uid="{9FFE38B2-C59F-490F-AE20-8A950D642C17}"/>
    <cellStyle name="Normal 8 2 4 3 4" xfId="17918" xr:uid="{40685744-BC72-47CC-BC10-7575FD01B7C2}"/>
    <cellStyle name="Normal 8 2 4 3 5" xfId="9489" xr:uid="{421E6993-A2FB-439A-AC1D-0E7446581C83}"/>
    <cellStyle name="Normal 8 2 4 3 6" xfId="26347" xr:uid="{DDCC0404-22D6-4282-AD59-642A41A981C1}"/>
    <cellStyle name="Normal 8 2 4 4" xfId="1377" xr:uid="{00000000-0005-0000-0000-0000FC1C0000}"/>
    <cellStyle name="Normal 8 2 4 4 2" xfId="3607" xr:uid="{00000000-0005-0000-0000-0000FD1C0000}"/>
    <cellStyle name="Normal 8 2 4 4 2 2" xfId="7830" xr:uid="{00000000-0005-0000-0000-0000FE1C0000}"/>
    <cellStyle name="Normal 8 2 4 4 2 2 2" xfId="24694" xr:uid="{D56E67B5-29B7-4AA5-AEBE-4A5946B36435}"/>
    <cellStyle name="Normal 8 2 4 4 2 2 3" xfId="16265" xr:uid="{2A40503D-02FC-4411-BA32-407FC4C03B44}"/>
    <cellStyle name="Normal 8 2 4 4 2 2 4" xfId="33122" xr:uid="{5557F477-837C-41F2-8A24-FC303E87B051}"/>
    <cellStyle name="Normal 8 2 4 4 2 3" xfId="20476" xr:uid="{808D220B-8C7F-4CED-9EBC-9F527B510A51}"/>
    <cellStyle name="Normal 8 2 4 4 2 4" xfId="12047" xr:uid="{AFD46B03-53CA-459D-A26A-15A05AFAAA11}"/>
    <cellStyle name="Normal 8 2 4 4 2 5" xfId="28905" xr:uid="{F22CE3E2-65AF-42CC-B3C8-3BA88DF47E1D}"/>
    <cellStyle name="Normal 8 2 4 4 3" xfId="5685" xr:uid="{00000000-0005-0000-0000-0000FF1C0000}"/>
    <cellStyle name="Normal 8 2 4 4 3 2" xfId="22549" xr:uid="{D2689DF6-9514-4464-A5DA-AC0F1401BED1}"/>
    <cellStyle name="Normal 8 2 4 4 3 3" xfId="14120" xr:uid="{003F524C-F20F-4435-AB01-17B13B34EC6E}"/>
    <cellStyle name="Normal 8 2 4 4 3 4" xfId="30977" xr:uid="{33AAE039-A9F3-4990-AC55-A99E594E89A9}"/>
    <cellStyle name="Normal 8 2 4 4 4" xfId="18331" xr:uid="{DF6EA111-3C81-4BD4-B158-737EA2D42A79}"/>
    <cellStyle name="Normal 8 2 4 4 5" xfId="9902" xr:uid="{F1CDEE98-1BF6-477F-875C-EBE3F8E03979}"/>
    <cellStyle name="Normal 8 2 4 4 6" xfId="26760" xr:uid="{DA4CB93B-996F-4EF3-8F32-2FF465A9C99F}"/>
    <cellStyle name="Normal 8 2 4 5" xfId="1790" xr:uid="{00000000-0005-0000-0000-0000001D0000}"/>
    <cellStyle name="Normal 8 2 4 5 2" xfId="4020" xr:uid="{00000000-0005-0000-0000-0000011D0000}"/>
    <cellStyle name="Normal 8 2 4 5 2 2" xfId="8243" xr:uid="{00000000-0005-0000-0000-0000021D0000}"/>
    <cellStyle name="Normal 8 2 4 5 2 2 2" xfId="25107" xr:uid="{A8CA5D2D-CCD1-4ABC-A96C-6E6BD22CE625}"/>
    <cellStyle name="Normal 8 2 4 5 2 2 3" xfId="16678" xr:uid="{D8FE1158-833D-4C35-8B6C-A6C97A14B57F}"/>
    <cellStyle name="Normal 8 2 4 5 2 2 4" xfId="33535" xr:uid="{5B25B75A-6DF3-4C6C-9E14-8D919552C541}"/>
    <cellStyle name="Normal 8 2 4 5 2 3" xfId="20889" xr:uid="{8F4C0C65-0523-4357-8CEE-FC8AEE19A6D8}"/>
    <cellStyle name="Normal 8 2 4 5 2 4" xfId="12460" xr:uid="{BA9DA6B6-811B-4BB8-B6CA-7AFA49C0F8A4}"/>
    <cellStyle name="Normal 8 2 4 5 2 5" xfId="29318" xr:uid="{1F402D4E-1EA5-4EEE-89BE-BBC22DC2187C}"/>
    <cellStyle name="Normal 8 2 4 5 3" xfId="6098" xr:uid="{00000000-0005-0000-0000-0000031D0000}"/>
    <cellStyle name="Normal 8 2 4 5 3 2" xfId="22962" xr:uid="{89BC5877-2ECE-4CA2-9020-65658DFFFF4E}"/>
    <cellStyle name="Normal 8 2 4 5 3 3" xfId="14533" xr:uid="{44651A29-4C9D-4034-BF17-6887B4D181C4}"/>
    <cellStyle name="Normal 8 2 4 5 3 4" xfId="31390" xr:uid="{F8728733-8D8B-45B8-851D-A4E1BE1D711F}"/>
    <cellStyle name="Normal 8 2 4 5 4" xfId="18744" xr:uid="{E566473F-5E37-4169-A7B1-344DC6718563}"/>
    <cellStyle name="Normal 8 2 4 5 5" xfId="10315" xr:uid="{6E20AE1A-1D5E-4491-A391-9CCF89DB67E3}"/>
    <cellStyle name="Normal 8 2 4 5 6" xfId="27173" xr:uid="{DEBE2CAB-3039-4D9F-8630-E383B61AD47F}"/>
    <cellStyle name="Normal 8 2 4 6" xfId="2204" xr:uid="{00000000-0005-0000-0000-0000041D0000}"/>
    <cellStyle name="Normal 8 2 4 6 2" xfId="4433" xr:uid="{00000000-0005-0000-0000-0000051D0000}"/>
    <cellStyle name="Normal 8 2 4 6 2 2" xfId="8656" xr:uid="{00000000-0005-0000-0000-0000061D0000}"/>
    <cellStyle name="Normal 8 2 4 6 2 2 2" xfId="25520" xr:uid="{B680882B-F35B-4DC7-B569-FC390DDAC2CD}"/>
    <cellStyle name="Normal 8 2 4 6 2 2 3" xfId="17091" xr:uid="{CBFEEE31-F651-4568-B087-0810A78034A4}"/>
    <cellStyle name="Normal 8 2 4 6 2 2 4" xfId="33948" xr:uid="{E27973D1-398B-4E9F-BD58-FA65E728CC1C}"/>
    <cellStyle name="Normal 8 2 4 6 2 3" xfId="21302" xr:uid="{F01BD69B-DCD5-4F93-A59D-380752B69120}"/>
    <cellStyle name="Normal 8 2 4 6 2 4" xfId="12873" xr:uid="{F7488B8B-BEB9-437B-B3F8-7E830400EE05}"/>
    <cellStyle name="Normal 8 2 4 6 2 5" xfId="29731" xr:uid="{8E6EBE77-0B6B-4B47-B27A-27B34B39ECFF}"/>
    <cellStyle name="Normal 8 2 4 6 3" xfId="6511" xr:uid="{00000000-0005-0000-0000-0000071D0000}"/>
    <cellStyle name="Normal 8 2 4 6 3 2" xfId="23375" xr:uid="{568F184F-5B2A-4893-B2B3-A1007A682559}"/>
    <cellStyle name="Normal 8 2 4 6 3 3" xfId="14946" xr:uid="{93090467-0C21-4B22-AD7E-43067F36EB78}"/>
    <cellStyle name="Normal 8 2 4 6 3 4" xfId="31803" xr:uid="{FAEBF6C6-F95A-4A28-A535-54C009AE6E53}"/>
    <cellStyle name="Normal 8 2 4 6 4" xfId="19157" xr:uid="{060EA6A6-51E5-4FD8-8AF8-70D8266152ED}"/>
    <cellStyle name="Normal 8 2 4 6 5" xfId="10728" xr:uid="{2570F984-276D-4754-ACE4-BA3D02AD92E0}"/>
    <cellStyle name="Normal 8 2 4 6 6" xfId="27586" xr:uid="{EBA075D1-754E-40B6-909C-34D7C9BE318F}"/>
    <cellStyle name="Normal 8 2 4 7" xfId="2640" xr:uid="{00000000-0005-0000-0000-0000081D0000}"/>
    <cellStyle name="Normal 8 2 4 7 2" xfId="6924" xr:uid="{00000000-0005-0000-0000-0000091D0000}"/>
    <cellStyle name="Normal 8 2 4 7 2 2" xfId="23788" xr:uid="{0AB90AF1-F85D-4D97-89F6-9A29254E815B}"/>
    <cellStyle name="Normal 8 2 4 7 2 3" xfId="15359" xr:uid="{E39DAC48-049B-4137-BA3A-435F54260B65}"/>
    <cellStyle name="Normal 8 2 4 7 2 4" xfId="32216" xr:uid="{8387F375-D378-40E1-8224-D845E1AC3C63}"/>
    <cellStyle name="Normal 8 2 4 7 3" xfId="19570" xr:uid="{596DDD12-506E-467E-822B-1A6DB4E10550}"/>
    <cellStyle name="Normal 8 2 4 7 4" xfId="11141" xr:uid="{DAD43991-6FCF-49F3-9DC8-12A39DDECC24}"/>
    <cellStyle name="Normal 8 2 4 7 5" xfId="27999" xr:uid="{116617E0-7A3B-4B17-AE94-D10C8ACB70E7}"/>
    <cellStyle name="Normal 8 2 4 8" xfId="4859" xr:uid="{00000000-0005-0000-0000-00000A1D0000}"/>
    <cellStyle name="Normal 8 2 4 8 2" xfId="21723" xr:uid="{A9BE5E33-3107-4A9E-9AFE-2D9A3DA1FFFC}"/>
    <cellStyle name="Normal 8 2 4 8 3" xfId="13294" xr:uid="{D7FAB54E-D11C-4044-8E19-D70F7AB18DAD}"/>
    <cellStyle name="Normal 8 2 4 8 4" xfId="30151" xr:uid="{2E71E764-2A17-476F-A266-759A5C505164}"/>
    <cellStyle name="Normal 8 2 4 9" xfId="17505" xr:uid="{C53A1619-02D4-4D1E-BD60-22E91FFC44C8}"/>
    <cellStyle name="Normal 8 2 5" xfId="494" xr:uid="{00000000-0005-0000-0000-00000B1D0000}"/>
    <cellStyle name="Normal 8 2 5 10" xfId="25936" xr:uid="{FD057EF1-5758-40FD-8507-2C3FDE335C49}"/>
    <cellStyle name="Normal 8 2 5 2" xfId="962" xr:uid="{00000000-0005-0000-0000-00000C1D0000}"/>
    <cellStyle name="Normal 8 2 5 2 2" xfId="3196" xr:uid="{00000000-0005-0000-0000-00000D1D0000}"/>
    <cellStyle name="Normal 8 2 5 2 2 2" xfId="7419" xr:uid="{00000000-0005-0000-0000-00000E1D0000}"/>
    <cellStyle name="Normal 8 2 5 2 2 2 2" xfId="24283" xr:uid="{9CC430E7-5072-4384-A6CA-16747ED6A1AD}"/>
    <cellStyle name="Normal 8 2 5 2 2 2 3" xfId="15854" xr:uid="{BBE657A8-2878-4557-BFB6-C33FB4820BAE}"/>
    <cellStyle name="Normal 8 2 5 2 2 2 4" xfId="32711" xr:uid="{FC928F33-8594-4F88-82B6-5CB49716764F}"/>
    <cellStyle name="Normal 8 2 5 2 2 3" xfId="20065" xr:uid="{4C413102-BC9E-443B-96CE-A001EC0F8E14}"/>
    <cellStyle name="Normal 8 2 5 2 2 4" xfId="11636" xr:uid="{5E7FEF66-F248-4495-AE8F-B2E53E438438}"/>
    <cellStyle name="Normal 8 2 5 2 2 5" xfId="28494" xr:uid="{37AA52B0-5671-4F5C-B03D-FA517901297E}"/>
    <cellStyle name="Normal 8 2 5 2 3" xfId="5274" xr:uid="{00000000-0005-0000-0000-00000F1D0000}"/>
    <cellStyle name="Normal 8 2 5 2 3 2" xfId="22138" xr:uid="{E4BF763F-7A47-4091-9174-9010F3B85AA5}"/>
    <cellStyle name="Normal 8 2 5 2 3 3" xfId="13709" xr:uid="{84C32FB0-D631-4C05-A021-40A2426C4DAB}"/>
    <cellStyle name="Normal 8 2 5 2 3 4" xfId="30566" xr:uid="{ABBEA021-7386-4D15-9F2C-9F62E548A52F}"/>
    <cellStyle name="Normal 8 2 5 2 4" xfId="17920" xr:uid="{E7F781B6-8F3F-4B39-89BB-8570E1CB1E55}"/>
    <cellStyle name="Normal 8 2 5 2 5" xfId="9491" xr:uid="{8EE4F284-895A-4AF1-989C-FE858D871AD6}"/>
    <cellStyle name="Normal 8 2 5 2 6" xfId="26349" xr:uid="{94BB137E-67B7-4420-ACD4-46AAAC6ED682}"/>
    <cellStyle name="Normal 8 2 5 3" xfId="1379" xr:uid="{00000000-0005-0000-0000-0000101D0000}"/>
    <cellStyle name="Normal 8 2 5 3 2" xfId="3609" xr:uid="{00000000-0005-0000-0000-0000111D0000}"/>
    <cellStyle name="Normal 8 2 5 3 2 2" xfId="7832" xr:uid="{00000000-0005-0000-0000-0000121D0000}"/>
    <cellStyle name="Normal 8 2 5 3 2 2 2" xfId="24696" xr:uid="{95BB0DC8-EA65-47DE-A466-5C3AF8A2A0B0}"/>
    <cellStyle name="Normal 8 2 5 3 2 2 3" xfId="16267" xr:uid="{CF5ACB11-ECE2-490E-B813-3C796D21042E}"/>
    <cellStyle name="Normal 8 2 5 3 2 2 4" xfId="33124" xr:uid="{7CDC67A4-53B2-4AE4-BC29-F975836EFA5C}"/>
    <cellStyle name="Normal 8 2 5 3 2 3" xfId="20478" xr:uid="{20F2090B-A5EB-434D-B802-E5E659A9A1B3}"/>
    <cellStyle name="Normal 8 2 5 3 2 4" xfId="12049" xr:uid="{9498F9C8-31A7-4D91-AD80-B5CBDDDE3871}"/>
    <cellStyle name="Normal 8 2 5 3 2 5" xfId="28907" xr:uid="{562D2A7B-29BF-4D33-8B16-8729FC2B70C8}"/>
    <cellStyle name="Normal 8 2 5 3 3" xfId="5687" xr:uid="{00000000-0005-0000-0000-0000131D0000}"/>
    <cellStyle name="Normal 8 2 5 3 3 2" xfId="22551" xr:uid="{C440633C-97B8-4B19-876E-960359FCE3E3}"/>
    <cellStyle name="Normal 8 2 5 3 3 3" xfId="14122" xr:uid="{43B9837D-9249-460D-87FE-DFEB023137D6}"/>
    <cellStyle name="Normal 8 2 5 3 3 4" xfId="30979" xr:uid="{92F90B88-62EE-4477-B137-0582A6360BA2}"/>
    <cellStyle name="Normal 8 2 5 3 4" xfId="18333" xr:uid="{4BDEDC44-1F3E-4D1F-AA3F-48E7642AA740}"/>
    <cellStyle name="Normal 8 2 5 3 5" xfId="9904" xr:uid="{5C254676-C291-467A-AB4B-91D81DC888F6}"/>
    <cellStyle name="Normal 8 2 5 3 6" xfId="26762" xr:uid="{EBEE0141-3A80-4855-946D-E0FBF63B30CC}"/>
    <cellStyle name="Normal 8 2 5 4" xfId="1792" xr:uid="{00000000-0005-0000-0000-0000141D0000}"/>
    <cellStyle name="Normal 8 2 5 4 2" xfId="4022" xr:uid="{00000000-0005-0000-0000-0000151D0000}"/>
    <cellStyle name="Normal 8 2 5 4 2 2" xfId="8245" xr:uid="{00000000-0005-0000-0000-0000161D0000}"/>
    <cellStyle name="Normal 8 2 5 4 2 2 2" xfId="25109" xr:uid="{8D3D4570-8E42-4102-9496-05C49B10F2EC}"/>
    <cellStyle name="Normal 8 2 5 4 2 2 3" xfId="16680" xr:uid="{4B3762ED-AB05-4A84-8176-7CFF0C611356}"/>
    <cellStyle name="Normal 8 2 5 4 2 2 4" xfId="33537" xr:uid="{AA2225DD-5C89-48C6-87F2-E1E594B3858D}"/>
    <cellStyle name="Normal 8 2 5 4 2 3" xfId="20891" xr:uid="{C4262029-DC47-4C12-9076-58637547E9C0}"/>
    <cellStyle name="Normal 8 2 5 4 2 4" xfId="12462" xr:uid="{7C36AD31-7317-4C18-9746-1D8AACE7606D}"/>
    <cellStyle name="Normal 8 2 5 4 2 5" xfId="29320" xr:uid="{A79F65BF-9FF3-4A40-8332-4E5F802F8E2E}"/>
    <cellStyle name="Normal 8 2 5 4 3" xfId="6100" xr:uid="{00000000-0005-0000-0000-0000171D0000}"/>
    <cellStyle name="Normal 8 2 5 4 3 2" xfId="22964" xr:uid="{0D2C46C8-3455-49A2-B08B-BF777EA4DC97}"/>
    <cellStyle name="Normal 8 2 5 4 3 3" xfId="14535" xr:uid="{968AD992-8594-47B7-BF47-858FB5EFC869}"/>
    <cellStyle name="Normal 8 2 5 4 3 4" xfId="31392" xr:uid="{32CA7BA4-EC6A-4C8A-8624-F51477FDF1A8}"/>
    <cellStyle name="Normal 8 2 5 4 4" xfId="18746" xr:uid="{3654B021-9F02-488E-9F97-5BACC57AFD3F}"/>
    <cellStyle name="Normal 8 2 5 4 5" xfId="10317" xr:uid="{42B0B60C-4C2C-4EC4-B3BD-EA1A7B8BE4AE}"/>
    <cellStyle name="Normal 8 2 5 4 6" xfId="27175" xr:uid="{9E8D9E74-9482-48ED-A9F9-846386773743}"/>
    <cellStyle name="Normal 8 2 5 5" xfId="2206" xr:uid="{00000000-0005-0000-0000-0000181D0000}"/>
    <cellStyle name="Normal 8 2 5 5 2" xfId="4435" xr:uid="{00000000-0005-0000-0000-0000191D0000}"/>
    <cellStyle name="Normal 8 2 5 5 2 2" xfId="8658" xr:uid="{00000000-0005-0000-0000-00001A1D0000}"/>
    <cellStyle name="Normal 8 2 5 5 2 2 2" xfId="25522" xr:uid="{D532B8C3-9169-42A1-BC6A-B9088E4DB521}"/>
    <cellStyle name="Normal 8 2 5 5 2 2 3" xfId="17093" xr:uid="{61B98C15-B1C0-4C80-B88F-BCCE5AAA1B50}"/>
    <cellStyle name="Normal 8 2 5 5 2 2 4" xfId="33950" xr:uid="{6FAF4B5C-9C1B-494A-9C50-2DDA62676AEA}"/>
    <cellStyle name="Normal 8 2 5 5 2 3" xfId="21304" xr:uid="{A6BD9489-D334-47D2-85A0-F89DC9366F6F}"/>
    <cellStyle name="Normal 8 2 5 5 2 4" xfId="12875" xr:uid="{EDDCC7BB-87B4-4303-873F-953EF917C556}"/>
    <cellStyle name="Normal 8 2 5 5 2 5" xfId="29733" xr:uid="{FCFB765B-D0BB-4648-BDA6-225259DB7B9E}"/>
    <cellStyle name="Normal 8 2 5 5 3" xfId="6513" xr:uid="{00000000-0005-0000-0000-00001B1D0000}"/>
    <cellStyle name="Normal 8 2 5 5 3 2" xfId="23377" xr:uid="{36312964-AFC7-45F6-9F93-F601391CA7EF}"/>
    <cellStyle name="Normal 8 2 5 5 3 3" xfId="14948" xr:uid="{B653549C-A5E2-455D-97B4-0E9E8AEA3997}"/>
    <cellStyle name="Normal 8 2 5 5 3 4" xfId="31805" xr:uid="{A972101E-2C40-4E36-9DF6-01647B819407}"/>
    <cellStyle name="Normal 8 2 5 5 4" xfId="19159" xr:uid="{F017D2CF-D476-47E4-9E69-8EF7312300A6}"/>
    <cellStyle name="Normal 8 2 5 5 5" xfId="10730" xr:uid="{11F3415F-C492-443D-8014-F4084C6B0FFF}"/>
    <cellStyle name="Normal 8 2 5 5 6" xfId="27588" xr:uid="{3A03BFA1-72D3-4BD1-BF8F-242059968C70}"/>
    <cellStyle name="Normal 8 2 5 6" xfId="2642" xr:uid="{00000000-0005-0000-0000-00001C1D0000}"/>
    <cellStyle name="Normal 8 2 5 6 2" xfId="6926" xr:uid="{00000000-0005-0000-0000-00001D1D0000}"/>
    <cellStyle name="Normal 8 2 5 6 2 2" xfId="23790" xr:uid="{D3B3B0CF-9542-40E4-93EE-B94023A765E0}"/>
    <cellStyle name="Normal 8 2 5 6 2 3" xfId="15361" xr:uid="{86DE5D0B-0F6F-48C8-992F-53DBD7931BB9}"/>
    <cellStyle name="Normal 8 2 5 6 2 4" xfId="32218" xr:uid="{63436FAE-0147-45AE-8E1E-08101137F714}"/>
    <cellStyle name="Normal 8 2 5 6 3" xfId="19572" xr:uid="{84570F64-2D83-4F50-815C-2956D4A54F7A}"/>
    <cellStyle name="Normal 8 2 5 6 4" xfId="11143" xr:uid="{BDBDBA8D-D5D2-49BF-A321-B59D26C9C31D}"/>
    <cellStyle name="Normal 8 2 5 6 5" xfId="28001" xr:uid="{3611E1FC-513D-454A-8BC8-4A9DB19DA91E}"/>
    <cellStyle name="Normal 8 2 5 7" xfId="4861" xr:uid="{00000000-0005-0000-0000-00001E1D0000}"/>
    <cellStyle name="Normal 8 2 5 7 2" xfId="21725" xr:uid="{6B1E15C5-D61F-4341-A7F5-30A327B64639}"/>
    <cellStyle name="Normal 8 2 5 7 3" xfId="13296" xr:uid="{259E6361-C8C5-46C2-8C09-5C0EE22BB981}"/>
    <cellStyle name="Normal 8 2 5 7 4" xfId="30153" xr:uid="{5B9B551D-F81B-41E4-A60B-81F36E55A821}"/>
    <cellStyle name="Normal 8 2 5 8" xfId="17507" xr:uid="{18477D8A-0871-454A-84FB-55E53D8762AA}"/>
    <cellStyle name="Normal 8 2 5 9" xfId="9078" xr:uid="{A2BE74A2-1AA4-4786-A367-C4A590DD5C60}"/>
    <cellStyle name="Normal 8 2 6" xfId="947" xr:uid="{00000000-0005-0000-0000-00001F1D0000}"/>
    <cellStyle name="Normal 8 2 6 2" xfId="3181" xr:uid="{00000000-0005-0000-0000-0000201D0000}"/>
    <cellStyle name="Normal 8 2 6 2 2" xfId="7404" xr:uid="{00000000-0005-0000-0000-0000211D0000}"/>
    <cellStyle name="Normal 8 2 6 2 2 2" xfId="24268" xr:uid="{173B16D2-7087-4E7D-AF33-2CB5C31C4134}"/>
    <cellStyle name="Normal 8 2 6 2 2 3" xfId="15839" xr:uid="{6609F04D-5CCE-4DA1-8E00-5898BF0097A9}"/>
    <cellStyle name="Normal 8 2 6 2 2 4" xfId="32696" xr:uid="{17353053-D194-4B1E-8867-EAE7117A35F6}"/>
    <cellStyle name="Normal 8 2 6 2 3" xfId="20050" xr:uid="{386A92DB-9970-4749-A81B-CD3E2E262939}"/>
    <cellStyle name="Normal 8 2 6 2 4" xfId="11621" xr:uid="{8343A12A-9A0D-400A-AD40-B0E90607EFF7}"/>
    <cellStyle name="Normal 8 2 6 2 5" xfId="28479" xr:uid="{92BF197D-875C-4625-9455-9F16BDB4ED87}"/>
    <cellStyle name="Normal 8 2 6 3" xfId="5259" xr:uid="{00000000-0005-0000-0000-0000221D0000}"/>
    <cellStyle name="Normal 8 2 6 3 2" xfId="22123" xr:uid="{B0E20078-BEC3-4C61-AF42-F880B0F1E04C}"/>
    <cellStyle name="Normal 8 2 6 3 3" xfId="13694" xr:uid="{9B0FAD71-E792-4874-8C0E-B03ACF50A859}"/>
    <cellStyle name="Normal 8 2 6 3 4" xfId="30551" xr:uid="{E539A0CF-C0D7-492D-A791-607E1AC3BC4D}"/>
    <cellStyle name="Normal 8 2 6 4" xfId="17905" xr:uid="{79D8ABE2-8A87-4784-87F9-405C023882A9}"/>
    <cellStyle name="Normal 8 2 6 5" xfId="9476" xr:uid="{5239266F-2C3E-45D0-AEF1-3B1472A8EB60}"/>
    <cellStyle name="Normal 8 2 6 6" xfId="26334" xr:uid="{8F05930A-7F1D-451F-9F27-163912CBA1CA}"/>
    <cellStyle name="Normal 8 2 7" xfId="1364" xr:uid="{00000000-0005-0000-0000-0000231D0000}"/>
    <cellStyle name="Normal 8 2 7 2" xfId="3594" xr:uid="{00000000-0005-0000-0000-0000241D0000}"/>
    <cellStyle name="Normal 8 2 7 2 2" xfId="7817" xr:uid="{00000000-0005-0000-0000-0000251D0000}"/>
    <cellStyle name="Normal 8 2 7 2 2 2" xfId="24681" xr:uid="{37C04BE5-3355-428D-A889-FD3DD8649E18}"/>
    <cellStyle name="Normal 8 2 7 2 2 3" xfId="16252" xr:uid="{5C1BB479-AF78-492D-8335-6DF50753BC45}"/>
    <cellStyle name="Normal 8 2 7 2 2 4" xfId="33109" xr:uid="{B82EEDBC-CB75-4126-B5B3-E690EB8D8959}"/>
    <cellStyle name="Normal 8 2 7 2 3" xfId="20463" xr:uid="{69267F34-55E7-4819-BE2D-9E3A3697FB28}"/>
    <cellStyle name="Normal 8 2 7 2 4" xfId="12034" xr:uid="{1CFF79E8-3B38-470D-83EE-FFABE852BF33}"/>
    <cellStyle name="Normal 8 2 7 2 5" xfId="28892" xr:uid="{17A5417E-CE79-4305-B852-EB9C4884998A}"/>
    <cellStyle name="Normal 8 2 7 3" xfId="5672" xr:uid="{00000000-0005-0000-0000-0000261D0000}"/>
    <cellStyle name="Normal 8 2 7 3 2" xfId="22536" xr:uid="{67A52EE4-2469-47CB-A861-21C327014597}"/>
    <cellStyle name="Normal 8 2 7 3 3" xfId="14107" xr:uid="{4E58213E-297C-4A4F-9A97-98AE50D4084F}"/>
    <cellStyle name="Normal 8 2 7 3 4" xfId="30964" xr:uid="{B3DDE2EF-63CF-454B-A8BB-156142589949}"/>
    <cellStyle name="Normal 8 2 7 4" xfId="18318" xr:uid="{F8312FC6-E033-4FFE-9F2F-1A22B268FE57}"/>
    <cellStyle name="Normal 8 2 7 5" xfId="9889" xr:uid="{98353ADE-7626-441E-89C4-3996F0F371D7}"/>
    <cellStyle name="Normal 8 2 7 6" xfId="26747" xr:uid="{EAC0DB19-E15B-45B5-AB18-49F5563F4922}"/>
    <cellStyle name="Normal 8 2 8" xfId="1777" xr:uid="{00000000-0005-0000-0000-0000271D0000}"/>
    <cellStyle name="Normal 8 2 8 2" xfId="4007" xr:uid="{00000000-0005-0000-0000-0000281D0000}"/>
    <cellStyle name="Normal 8 2 8 2 2" xfId="8230" xr:uid="{00000000-0005-0000-0000-0000291D0000}"/>
    <cellStyle name="Normal 8 2 8 2 2 2" xfId="25094" xr:uid="{ACB43695-5353-4015-82BC-FC2ED0025742}"/>
    <cellStyle name="Normal 8 2 8 2 2 3" xfId="16665" xr:uid="{86942832-24B4-498A-8988-F478D8DB8EA2}"/>
    <cellStyle name="Normal 8 2 8 2 2 4" xfId="33522" xr:uid="{D1582C0B-3CFB-4499-A9C0-449A27B95BAD}"/>
    <cellStyle name="Normal 8 2 8 2 3" xfId="20876" xr:uid="{94A20221-098F-42FA-8B81-BA78B6BDB133}"/>
    <cellStyle name="Normal 8 2 8 2 4" xfId="12447" xr:uid="{81AF4925-8987-4062-ABE2-DF382C80472E}"/>
    <cellStyle name="Normal 8 2 8 2 5" xfId="29305" xr:uid="{17B49D85-14BC-4DFC-BD81-2E9BC876E748}"/>
    <cellStyle name="Normal 8 2 8 3" xfId="6085" xr:uid="{00000000-0005-0000-0000-00002A1D0000}"/>
    <cellStyle name="Normal 8 2 8 3 2" xfId="22949" xr:uid="{8B5D8AFC-9E43-4519-9CBD-61831FE3C631}"/>
    <cellStyle name="Normal 8 2 8 3 3" xfId="14520" xr:uid="{EEF6219A-7254-46AB-9E82-4B55B1FDF479}"/>
    <cellStyle name="Normal 8 2 8 3 4" xfId="31377" xr:uid="{D5AA232B-EFB1-4109-B863-A66FCE31EF3B}"/>
    <cellStyle name="Normal 8 2 8 4" xfId="18731" xr:uid="{592EFA59-F5E4-415F-85D8-3F9EB4F6AA2E}"/>
    <cellStyle name="Normal 8 2 8 5" xfId="10302" xr:uid="{1A558E36-0DD8-4E83-979A-73F5545B8FAF}"/>
    <cellStyle name="Normal 8 2 8 6" xfId="27160" xr:uid="{4BCF0FA4-BDF7-4718-B822-B2A4E7A02456}"/>
    <cellStyle name="Normal 8 2 9" xfId="2191" xr:uid="{00000000-0005-0000-0000-00002B1D0000}"/>
    <cellStyle name="Normal 8 2 9 2" xfId="4420" xr:uid="{00000000-0005-0000-0000-00002C1D0000}"/>
    <cellStyle name="Normal 8 2 9 2 2" xfId="8643" xr:uid="{00000000-0005-0000-0000-00002D1D0000}"/>
    <cellStyle name="Normal 8 2 9 2 2 2" xfId="25507" xr:uid="{D452F196-7F93-4DD3-91D4-45BCDB1BA038}"/>
    <cellStyle name="Normal 8 2 9 2 2 3" xfId="17078" xr:uid="{EA465D0B-DEAA-465C-A4BF-99013F582062}"/>
    <cellStyle name="Normal 8 2 9 2 2 4" xfId="33935" xr:uid="{73088FB2-9B0B-426B-82CE-2946EC40652A}"/>
    <cellStyle name="Normal 8 2 9 2 3" xfId="21289" xr:uid="{81550643-DCCE-4268-8EAF-2F62FE771299}"/>
    <cellStyle name="Normal 8 2 9 2 4" xfId="12860" xr:uid="{60B9E830-214D-4762-9A83-B0080E6246E2}"/>
    <cellStyle name="Normal 8 2 9 2 5" xfId="29718" xr:uid="{7F6347EE-771C-4585-A0E0-D95797620FFD}"/>
    <cellStyle name="Normal 8 2 9 3" xfId="6498" xr:uid="{00000000-0005-0000-0000-00002E1D0000}"/>
    <cellStyle name="Normal 8 2 9 3 2" xfId="23362" xr:uid="{4DC55A71-52B2-4F0E-AF18-101F36DA18D9}"/>
    <cellStyle name="Normal 8 2 9 3 3" xfId="14933" xr:uid="{C0448880-B8E2-4322-89E1-55D30ADC99ED}"/>
    <cellStyle name="Normal 8 2 9 3 4" xfId="31790" xr:uid="{61DBBF98-13DF-4DCF-A315-C4E7770060D8}"/>
    <cellStyle name="Normal 8 2 9 4" xfId="19144" xr:uid="{A4B2AB8B-86A6-4A8D-879D-9AA85A6CD4A5}"/>
    <cellStyle name="Normal 8 2 9 5" xfId="10715" xr:uid="{E1E1CE3A-76E2-40AF-A7C0-32C8C84F7454}"/>
    <cellStyle name="Normal 8 2 9 6" xfId="27573" xr:uid="{007D8F2C-EB62-4E82-916F-8226B29E3E17}"/>
    <cellStyle name="Normal 8 3" xfId="495" xr:uid="{00000000-0005-0000-0000-00002F1D0000}"/>
    <cellStyle name="Normal 8 3 10" xfId="4862" xr:uid="{00000000-0005-0000-0000-0000301D0000}"/>
    <cellStyle name="Normal 8 3 10 2" xfId="21726" xr:uid="{5D5657FB-0176-4EE9-844A-EEBE3185C994}"/>
    <cellStyle name="Normal 8 3 10 3" xfId="13297" xr:uid="{B5CCDFF6-ADF8-42B6-8A07-031CA7468257}"/>
    <cellStyle name="Normal 8 3 10 4" xfId="30154" xr:uid="{91809CF8-A8ED-4A5C-B921-98A7DFBAF106}"/>
    <cellStyle name="Normal 8 3 11" xfId="17508" xr:uid="{1C5973AD-0EA6-4B61-8C4D-9AAFB7487A2A}"/>
    <cellStyle name="Normal 8 3 12" xfId="9079" xr:uid="{293BD261-46D2-4514-8A4E-9B69879527DF}"/>
    <cellStyle name="Normal 8 3 13" xfId="25937" xr:uid="{98C4EA3D-78D1-4F32-AD87-FB0188783A3F}"/>
    <cellStyle name="Normal 8 3 2" xfId="496" xr:uid="{00000000-0005-0000-0000-0000311D0000}"/>
    <cellStyle name="Normal 8 3 2 10" xfId="17509" xr:uid="{86D448DB-516E-430D-9AB8-B9F6555D1370}"/>
    <cellStyle name="Normal 8 3 2 11" xfId="9080" xr:uid="{098D019F-E7B7-4159-93AD-EB87B2D1C373}"/>
    <cellStyle name="Normal 8 3 2 12" xfId="25938" xr:uid="{C5AE14AF-0E83-46B0-98D0-9229D612EB70}"/>
    <cellStyle name="Normal 8 3 2 2" xfId="497" xr:uid="{00000000-0005-0000-0000-0000321D0000}"/>
    <cellStyle name="Normal 8 3 2 2 10" xfId="9081" xr:uid="{34FF4985-8E6F-4FA5-993A-69296C3C4D1F}"/>
    <cellStyle name="Normal 8 3 2 2 11" xfId="25939" xr:uid="{7CA7B1B8-EC9D-4B43-A0E1-B6B1AA9739EA}"/>
    <cellStyle name="Normal 8 3 2 2 2" xfId="498" xr:uid="{00000000-0005-0000-0000-0000331D0000}"/>
    <cellStyle name="Normal 8 3 2 2 2 10" xfId="25940" xr:uid="{5F712657-4B6C-435A-96F3-0FB3CAE669A6}"/>
    <cellStyle name="Normal 8 3 2 2 2 2" xfId="966" xr:uid="{00000000-0005-0000-0000-0000341D0000}"/>
    <cellStyle name="Normal 8 3 2 2 2 2 2" xfId="3200" xr:uid="{00000000-0005-0000-0000-0000351D0000}"/>
    <cellStyle name="Normal 8 3 2 2 2 2 2 2" xfId="7423" xr:uid="{00000000-0005-0000-0000-0000361D0000}"/>
    <cellStyle name="Normal 8 3 2 2 2 2 2 2 2" xfId="24287" xr:uid="{151BDB50-1D5D-434C-9DE9-3FD5E58DAD86}"/>
    <cellStyle name="Normal 8 3 2 2 2 2 2 2 3" xfId="15858" xr:uid="{C76F3041-FA98-4785-90DB-0004099529FD}"/>
    <cellStyle name="Normal 8 3 2 2 2 2 2 2 4" xfId="32715" xr:uid="{1AD8312D-BD41-4EF7-8597-0664F8C5D0DC}"/>
    <cellStyle name="Normal 8 3 2 2 2 2 2 3" xfId="20069" xr:uid="{C5ECD0F8-BE06-44B2-9051-F09A9D128504}"/>
    <cellStyle name="Normal 8 3 2 2 2 2 2 4" xfId="11640" xr:uid="{6B26C25B-C3C2-4467-AB29-D145E2ECF435}"/>
    <cellStyle name="Normal 8 3 2 2 2 2 2 5" xfId="28498" xr:uid="{542DCF90-4903-475C-BC0E-CCE8CE05C18B}"/>
    <cellStyle name="Normal 8 3 2 2 2 2 3" xfId="5278" xr:uid="{00000000-0005-0000-0000-0000371D0000}"/>
    <cellStyle name="Normal 8 3 2 2 2 2 3 2" xfId="22142" xr:uid="{2D2264A5-61F3-4FBE-AC3E-9D93D66F9F2E}"/>
    <cellStyle name="Normal 8 3 2 2 2 2 3 3" xfId="13713" xr:uid="{D6A4AA13-D79B-4B6D-B4B7-0B554DAEEFE1}"/>
    <cellStyle name="Normal 8 3 2 2 2 2 3 4" xfId="30570" xr:uid="{688A3785-600D-4623-8CD1-1BE11269521D}"/>
    <cellStyle name="Normal 8 3 2 2 2 2 4" xfId="17924" xr:uid="{E5AB4FF0-1C38-49F8-8D7E-9A43C0B130E7}"/>
    <cellStyle name="Normal 8 3 2 2 2 2 5" xfId="9495" xr:uid="{39EDDB28-5D0D-47BE-812F-4BE44A7E9735}"/>
    <cellStyle name="Normal 8 3 2 2 2 2 6" xfId="26353" xr:uid="{C8E73767-D739-47E8-8363-BA6E7C49D236}"/>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2 2 2" xfId="24700" xr:uid="{1284B339-CD9C-4951-96D0-834799905394}"/>
    <cellStyle name="Normal 8 3 2 2 2 3 2 2 3" xfId="16271" xr:uid="{E6687F14-B0B3-458B-870A-839720278780}"/>
    <cellStyle name="Normal 8 3 2 2 2 3 2 2 4" xfId="33128" xr:uid="{EE90D180-B938-4270-9FB1-CE84AD07FD23}"/>
    <cellStyle name="Normal 8 3 2 2 2 3 2 3" xfId="20482" xr:uid="{52397737-C5E1-4585-A2C4-098A20392A7C}"/>
    <cellStyle name="Normal 8 3 2 2 2 3 2 4" xfId="12053" xr:uid="{2BEC45A8-FBEE-4D7A-9F2F-61E944B80E3B}"/>
    <cellStyle name="Normal 8 3 2 2 2 3 2 5" xfId="28911" xr:uid="{AE596F93-379B-483F-9690-E15933D88BFE}"/>
    <cellStyle name="Normal 8 3 2 2 2 3 3" xfId="5691" xr:uid="{00000000-0005-0000-0000-00003B1D0000}"/>
    <cellStyle name="Normal 8 3 2 2 2 3 3 2" xfId="22555" xr:uid="{6A54C95A-D198-4ACC-B97A-D8943F100E34}"/>
    <cellStyle name="Normal 8 3 2 2 2 3 3 3" xfId="14126" xr:uid="{9095EA2D-3812-4818-B463-90B999C3785A}"/>
    <cellStyle name="Normal 8 3 2 2 2 3 3 4" xfId="30983" xr:uid="{6DDF4932-E1A2-496C-B818-8B7EC22110A3}"/>
    <cellStyle name="Normal 8 3 2 2 2 3 4" xfId="18337" xr:uid="{9E053711-822D-44C3-9099-70FA6007E9FF}"/>
    <cellStyle name="Normal 8 3 2 2 2 3 5" xfId="9908" xr:uid="{371829C4-0A4F-48EB-91E7-E9EF9D622A0D}"/>
    <cellStyle name="Normal 8 3 2 2 2 3 6" xfId="26766" xr:uid="{54DE3DBA-FF56-4913-B708-E58B6E4A21A4}"/>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2 2 2" xfId="25113" xr:uid="{2D9347E0-05EF-4323-92E5-05B2B13460A2}"/>
    <cellStyle name="Normal 8 3 2 2 2 4 2 2 3" xfId="16684" xr:uid="{4B1A2CB4-5615-47B2-B00B-1D0A491FD0B0}"/>
    <cellStyle name="Normal 8 3 2 2 2 4 2 2 4" xfId="33541" xr:uid="{E7B1BAEE-7D20-4004-9644-3B07A5A7ECE7}"/>
    <cellStyle name="Normal 8 3 2 2 2 4 2 3" xfId="20895" xr:uid="{0F12E2A5-EF5E-4DBE-90D7-AB577B37608A}"/>
    <cellStyle name="Normal 8 3 2 2 2 4 2 4" xfId="12466" xr:uid="{34220D65-201C-4B43-87B4-2727951027C1}"/>
    <cellStyle name="Normal 8 3 2 2 2 4 2 5" xfId="29324" xr:uid="{E7594910-628A-404B-B802-21CD2FB8668A}"/>
    <cellStyle name="Normal 8 3 2 2 2 4 3" xfId="6104" xr:uid="{00000000-0005-0000-0000-00003F1D0000}"/>
    <cellStyle name="Normal 8 3 2 2 2 4 3 2" xfId="22968" xr:uid="{D966B791-28AF-4C95-B80D-4572D6DD7DAA}"/>
    <cellStyle name="Normal 8 3 2 2 2 4 3 3" xfId="14539" xr:uid="{141BF67F-38B8-4C5A-83D1-01926E090017}"/>
    <cellStyle name="Normal 8 3 2 2 2 4 3 4" xfId="31396" xr:uid="{87077BC7-6FDF-41B3-A9EF-C95A693BA53B}"/>
    <cellStyle name="Normal 8 3 2 2 2 4 4" xfId="18750" xr:uid="{3FC3587D-C9D5-4B9A-8CE5-6E93355671B0}"/>
    <cellStyle name="Normal 8 3 2 2 2 4 5" xfId="10321" xr:uid="{9FD83E8D-6E64-4813-943E-0233CD09B92F}"/>
    <cellStyle name="Normal 8 3 2 2 2 4 6" xfId="27179" xr:uid="{0BB4255D-4B2D-4FCF-BC82-7606A461AAB1}"/>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2 2 2" xfId="25526" xr:uid="{6B8EEF96-FFFB-404E-BD3A-D00AA41E24AB}"/>
    <cellStyle name="Normal 8 3 2 2 2 5 2 2 3" xfId="17097" xr:uid="{31647094-0375-41BF-B4BC-DCCE99DF6B24}"/>
    <cellStyle name="Normal 8 3 2 2 2 5 2 2 4" xfId="33954" xr:uid="{EC8341E7-DA59-4054-8D49-8CB596F384CF}"/>
    <cellStyle name="Normal 8 3 2 2 2 5 2 3" xfId="21308" xr:uid="{09A20B65-11A5-4FB1-9033-F6F8C5D5273D}"/>
    <cellStyle name="Normal 8 3 2 2 2 5 2 4" xfId="12879" xr:uid="{E96669AA-A5BB-4B15-9052-EC9D08BD9423}"/>
    <cellStyle name="Normal 8 3 2 2 2 5 2 5" xfId="29737" xr:uid="{BCC25CAF-56C3-4083-B6BD-892465FE5452}"/>
    <cellStyle name="Normal 8 3 2 2 2 5 3" xfId="6517" xr:uid="{00000000-0005-0000-0000-0000431D0000}"/>
    <cellStyle name="Normal 8 3 2 2 2 5 3 2" xfId="23381" xr:uid="{ECCCD320-1A02-4ACE-81E3-97B13D87954A}"/>
    <cellStyle name="Normal 8 3 2 2 2 5 3 3" xfId="14952" xr:uid="{1A44123C-C649-48E5-9F48-C741C2BAB2B5}"/>
    <cellStyle name="Normal 8 3 2 2 2 5 3 4" xfId="31809" xr:uid="{998AC8A5-05A4-431A-8704-0CFE53817ED1}"/>
    <cellStyle name="Normal 8 3 2 2 2 5 4" xfId="19163" xr:uid="{2E096D4D-19FE-4D89-818E-34CCB300822A}"/>
    <cellStyle name="Normal 8 3 2 2 2 5 5" xfId="10734" xr:uid="{CBFE5ED8-507C-41CB-920B-4B948C7F9190}"/>
    <cellStyle name="Normal 8 3 2 2 2 5 6" xfId="27592" xr:uid="{5FF82A0C-3BA0-484A-A8C6-A9D672115ABA}"/>
    <cellStyle name="Normal 8 3 2 2 2 6" xfId="2646" xr:uid="{00000000-0005-0000-0000-0000441D0000}"/>
    <cellStyle name="Normal 8 3 2 2 2 6 2" xfId="6930" xr:uid="{00000000-0005-0000-0000-0000451D0000}"/>
    <cellStyle name="Normal 8 3 2 2 2 6 2 2" xfId="23794" xr:uid="{177727EC-C394-40B3-BE84-7E1A3E3D447B}"/>
    <cellStyle name="Normal 8 3 2 2 2 6 2 3" xfId="15365" xr:uid="{66DF1CBF-A4DE-4A5F-9194-DF4F02CE987E}"/>
    <cellStyle name="Normal 8 3 2 2 2 6 2 4" xfId="32222" xr:uid="{3B03E078-E5C0-4167-8922-C6D1A26C363A}"/>
    <cellStyle name="Normal 8 3 2 2 2 6 3" xfId="19576" xr:uid="{40FFA1B2-1A88-424E-9D0B-6949E1A571F3}"/>
    <cellStyle name="Normal 8 3 2 2 2 6 4" xfId="11147" xr:uid="{DDEF5959-5935-40F4-A1E4-DFC4DCDEACDB}"/>
    <cellStyle name="Normal 8 3 2 2 2 6 5" xfId="28005" xr:uid="{4DBE707E-C96B-4550-9CED-8396D111E50A}"/>
    <cellStyle name="Normal 8 3 2 2 2 7" xfId="4865" xr:uid="{00000000-0005-0000-0000-0000461D0000}"/>
    <cellStyle name="Normal 8 3 2 2 2 7 2" xfId="21729" xr:uid="{6DCC869B-E1ED-4BCE-BD76-61E19B3F271F}"/>
    <cellStyle name="Normal 8 3 2 2 2 7 3" xfId="13300" xr:uid="{7AFAADD9-C16D-4401-B01E-3D7B88BE8261}"/>
    <cellStyle name="Normal 8 3 2 2 2 7 4" xfId="30157" xr:uid="{75509653-AA90-494F-ADA9-149C0DB716A8}"/>
    <cellStyle name="Normal 8 3 2 2 2 8" xfId="17511" xr:uid="{C1A5DADA-1ADC-42F6-B49C-7EFDDB252C08}"/>
    <cellStyle name="Normal 8 3 2 2 2 9" xfId="9082" xr:uid="{1DD48349-FC4E-4533-9DA0-385CBAEDB514}"/>
    <cellStyle name="Normal 8 3 2 2 3" xfId="965" xr:uid="{00000000-0005-0000-0000-0000471D0000}"/>
    <cellStyle name="Normal 8 3 2 2 3 2" xfId="3199" xr:uid="{00000000-0005-0000-0000-0000481D0000}"/>
    <cellStyle name="Normal 8 3 2 2 3 2 2" xfId="7422" xr:uid="{00000000-0005-0000-0000-0000491D0000}"/>
    <cellStyle name="Normal 8 3 2 2 3 2 2 2" xfId="24286" xr:uid="{CF3BA78C-560E-4C32-92D4-91164ADA58CB}"/>
    <cellStyle name="Normal 8 3 2 2 3 2 2 3" xfId="15857" xr:uid="{795A408F-EC9F-4F5A-A8F2-BF5AE83BB6A7}"/>
    <cellStyle name="Normal 8 3 2 2 3 2 2 4" xfId="32714" xr:uid="{8A1D96D9-CD7B-45EB-8FEC-8ACEE727D8EF}"/>
    <cellStyle name="Normal 8 3 2 2 3 2 3" xfId="20068" xr:uid="{17235EC6-64A5-4DD6-B899-AD178D712452}"/>
    <cellStyle name="Normal 8 3 2 2 3 2 4" xfId="11639" xr:uid="{3046C4B8-B93B-471C-818A-2EC7FD427B6D}"/>
    <cellStyle name="Normal 8 3 2 2 3 2 5" xfId="28497" xr:uid="{A9FF7519-F796-48EA-8438-20C946ACFEB2}"/>
    <cellStyle name="Normal 8 3 2 2 3 3" xfId="5277" xr:uid="{00000000-0005-0000-0000-00004A1D0000}"/>
    <cellStyle name="Normal 8 3 2 2 3 3 2" xfId="22141" xr:uid="{1D9DDCE6-6D16-4175-AA7A-916F545C1AB9}"/>
    <cellStyle name="Normal 8 3 2 2 3 3 3" xfId="13712" xr:uid="{66267C51-07B8-4168-B48D-21ACEBEA67C1}"/>
    <cellStyle name="Normal 8 3 2 2 3 3 4" xfId="30569" xr:uid="{4C742E34-6C66-4D8E-AC4B-D05037BBCAED}"/>
    <cellStyle name="Normal 8 3 2 2 3 4" xfId="17923" xr:uid="{2E0F60EA-209E-495A-A36A-21BDBC7B75E0}"/>
    <cellStyle name="Normal 8 3 2 2 3 5" xfId="9494" xr:uid="{4A9A5D4B-CE57-4431-BF58-D68F8BC3E595}"/>
    <cellStyle name="Normal 8 3 2 2 3 6" xfId="26352" xr:uid="{547AF82E-D2CB-4D3A-A482-D6A785489CFA}"/>
    <cellStyle name="Normal 8 3 2 2 4" xfId="1382" xr:uid="{00000000-0005-0000-0000-00004B1D0000}"/>
    <cellStyle name="Normal 8 3 2 2 4 2" xfId="3612" xr:uid="{00000000-0005-0000-0000-00004C1D0000}"/>
    <cellStyle name="Normal 8 3 2 2 4 2 2" xfId="7835" xr:uid="{00000000-0005-0000-0000-00004D1D0000}"/>
    <cellStyle name="Normal 8 3 2 2 4 2 2 2" xfId="24699" xr:uid="{288A284C-5F89-411C-8AC9-21D629BC4BC1}"/>
    <cellStyle name="Normal 8 3 2 2 4 2 2 3" xfId="16270" xr:uid="{F695591C-3FFD-4A73-881D-DC8472BD5216}"/>
    <cellStyle name="Normal 8 3 2 2 4 2 2 4" xfId="33127" xr:uid="{66802975-68AD-43EE-84EB-FA2040F950AF}"/>
    <cellStyle name="Normal 8 3 2 2 4 2 3" xfId="20481" xr:uid="{527B31D4-8DE9-42B2-A0B0-036BFB222109}"/>
    <cellStyle name="Normal 8 3 2 2 4 2 4" xfId="12052" xr:uid="{AF88E5DB-ED91-4D36-9438-CC3BA8D5A673}"/>
    <cellStyle name="Normal 8 3 2 2 4 2 5" xfId="28910" xr:uid="{D871C530-861E-4656-A6EC-71FD6EF53AC2}"/>
    <cellStyle name="Normal 8 3 2 2 4 3" xfId="5690" xr:uid="{00000000-0005-0000-0000-00004E1D0000}"/>
    <cellStyle name="Normal 8 3 2 2 4 3 2" xfId="22554" xr:uid="{B7C7B20B-A305-468C-BAF9-315955FBDEAA}"/>
    <cellStyle name="Normal 8 3 2 2 4 3 3" xfId="14125" xr:uid="{45491A84-EE70-46F8-A9C7-E0BDC1232AFB}"/>
    <cellStyle name="Normal 8 3 2 2 4 3 4" xfId="30982" xr:uid="{B2C3C0A1-F035-4B63-941A-C1C5D46B0683}"/>
    <cellStyle name="Normal 8 3 2 2 4 4" xfId="18336" xr:uid="{2490D38E-5B45-4EF4-98C6-DE3B32679203}"/>
    <cellStyle name="Normal 8 3 2 2 4 5" xfId="9907" xr:uid="{91680BD9-C122-4C05-B26B-30010855B9CB}"/>
    <cellStyle name="Normal 8 3 2 2 4 6" xfId="26765" xr:uid="{BE7FB693-7D50-4BFA-BC50-D995732C41AA}"/>
    <cellStyle name="Normal 8 3 2 2 5" xfId="1795" xr:uid="{00000000-0005-0000-0000-00004F1D0000}"/>
    <cellStyle name="Normal 8 3 2 2 5 2" xfId="4025" xr:uid="{00000000-0005-0000-0000-0000501D0000}"/>
    <cellStyle name="Normal 8 3 2 2 5 2 2" xfId="8248" xr:uid="{00000000-0005-0000-0000-0000511D0000}"/>
    <cellStyle name="Normal 8 3 2 2 5 2 2 2" xfId="25112" xr:uid="{C0EF2981-ABA0-49F0-BDA2-BCFBE6C274D6}"/>
    <cellStyle name="Normal 8 3 2 2 5 2 2 3" xfId="16683" xr:uid="{54AEFEEE-7540-4A53-85CE-2DF31D376816}"/>
    <cellStyle name="Normal 8 3 2 2 5 2 2 4" xfId="33540" xr:uid="{5C6587DE-BC50-4877-94E1-0BF217C3B002}"/>
    <cellStyle name="Normal 8 3 2 2 5 2 3" xfId="20894" xr:uid="{03B900D7-7D12-4868-866B-08B5975E0DD6}"/>
    <cellStyle name="Normal 8 3 2 2 5 2 4" xfId="12465" xr:uid="{CAA72B5A-7EC1-402F-B60D-B4887C265295}"/>
    <cellStyle name="Normal 8 3 2 2 5 2 5" xfId="29323" xr:uid="{891A17CE-7509-406A-813D-F717C1093E7F}"/>
    <cellStyle name="Normal 8 3 2 2 5 3" xfId="6103" xr:uid="{00000000-0005-0000-0000-0000521D0000}"/>
    <cellStyle name="Normal 8 3 2 2 5 3 2" xfId="22967" xr:uid="{2CA81F4C-444B-47AC-BE81-674C9336607B}"/>
    <cellStyle name="Normal 8 3 2 2 5 3 3" xfId="14538" xr:uid="{F688D4CD-6893-40F2-8F7B-1F74E8E9D538}"/>
    <cellStyle name="Normal 8 3 2 2 5 3 4" xfId="31395" xr:uid="{478A68CE-C999-4113-A6AA-6D5F121EF7D7}"/>
    <cellStyle name="Normal 8 3 2 2 5 4" xfId="18749" xr:uid="{3258A53B-EFDD-45BA-BF70-F1C0E5586D4A}"/>
    <cellStyle name="Normal 8 3 2 2 5 5" xfId="10320" xr:uid="{A89307A6-7B82-46D7-B85D-2AFE534BF8C7}"/>
    <cellStyle name="Normal 8 3 2 2 5 6" xfId="27178" xr:uid="{C7CD97B3-1C37-4D06-AD60-2BF769AD8A59}"/>
    <cellStyle name="Normal 8 3 2 2 6" xfId="2209" xr:uid="{00000000-0005-0000-0000-0000531D0000}"/>
    <cellStyle name="Normal 8 3 2 2 6 2" xfId="4438" xr:uid="{00000000-0005-0000-0000-0000541D0000}"/>
    <cellStyle name="Normal 8 3 2 2 6 2 2" xfId="8661" xr:uid="{00000000-0005-0000-0000-0000551D0000}"/>
    <cellStyle name="Normal 8 3 2 2 6 2 2 2" xfId="25525" xr:uid="{0E37066F-DF89-4E8A-8CDB-429B10D36F64}"/>
    <cellStyle name="Normal 8 3 2 2 6 2 2 3" xfId="17096" xr:uid="{4600C1CC-68D8-4E02-88CF-3D62CC9FB61D}"/>
    <cellStyle name="Normal 8 3 2 2 6 2 2 4" xfId="33953" xr:uid="{AF445B48-E005-4A0A-9EE4-F478E89C9BA7}"/>
    <cellStyle name="Normal 8 3 2 2 6 2 3" xfId="21307" xr:uid="{948FA645-0F09-432F-940E-6C8EFF8CA01B}"/>
    <cellStyle name="Normal 8 3 2 2 6 2 4" xfId="12878" xr:uid="{3D02860A-C22B-4373-BA34-3FDDD374E6CC}"/>
    <cellStyle name="Normal 8 3 2 2 6 2 5" xfId="29736" xr:uid="{2E4EEB6A-FC1D-49BF-9FB6-C18B85E20918}"/>
    <cellStyle name="Normal 8 3 2 2 6 3" xfId="6516" xr:uid="{00000000-0005-0000-0000-0000561D0000}"/>
    <cellStyle name="Normal 8 3 2 2 6 3 2" xfId="23380" xr:uid="{6B83CBCE-338D-4EB9-A6D5-C91047519B3B}"/>
    <cellStyle name="Normal 8 3 2 2 6 3 3" xfId="14951" xr:uid="{DD048BF3-EA85-46B8-B128-8437978331FC}"/>
    <cellStyle name="Normal 8 3 2 2 6 3 4" xfId="31808" xr:uid="{F9943B7C-55E3-44A2-B58D-67F3CEAB2AA0}"/>
    <cellStyle name="Normal 8 3 2 2 6 4" xfId="19162" xr:uid="{292F165F-37D0-44F8-A4E5-A1ABEB04CAC8}"/>
    <cellStyle name="Normal 8 3 2 2 6 5" xfId="10733" xr:uid="{A9949E33-2E74-4B65-B7E1-B01BB141ECC3}"/>
    <cellStyle name="Normal 8 3 2 2 6 6" xfId="27591" xr:uid="{33EDF95E-FF2E-4B28-8F4A-4B443FEEB867}"/>
    <cellStyle name="Normal 8 3 2 2 7" xfId="2645" xr:uid="{00000000-0005-0000-0000-0000571D0000}"/>
    <cellStyle name="Normal 8 3 2 2 7 2" xfId="6929" xr:uid="{00000000-0005-0000-0000-0000581D0000}"/>
    <cellStyle name="Normal 8 3 2 2 7 2 2" xfId="23793" xr:uid="{69AFAF85-EF6C-4DC7-8782-03F9A5B2FF9D}"/>
    <cellStyle name="Normal 8 3 2 2 7 2 3" xfId="15364" xr:uid="{3D9CE3D2-B5D4-4608-A128-19C7E21CA49F}"/>
    <cellStyle name="Normal 8 3 2 2 7 2 4" xfId="32221" xr:uid="{F382EA40-E432-4983-8DC4-684D684B8295}"/>
    <cellStyle name="Normal 8 3 2 2 7 3" xfId="19575" xr:uid="{19634482-5484-4C5F-BA08-08428B926AA6}"/>
    <cellStyle name="Normal 8 3 2 2 7 4" xfId="11146" xr:uid="{5BC9849E-54C0-4196-A420-19113048F59E}"/>
    <cellStyle name="Normal 8 3 2 2 7 5" xfId="28004" xr:uid="{DF0FB5AB-463F-4AB0-A4AA-BA89AC2E25AF}"/>
    <cellStyle name="Normal 8 3 2 2 8" xfId="4864" xr:uid="{00000000-0005-0000-0000-0000591D0000}"/>
    <cellStyle name="Normal 8 3 2 2 8 2" xfId="21728" xr:uid="{74566209-EBC3-4A97-BB58-3BF8039E1673}"/>
    <cellStyle name="Normal 8 3 2 2 8 3" xfId="13299" xr:uid="{D188978F-289E-42DD-94AA-EA0663A3EC1B}"/>
    <cellStyle name="Normal 8 3 2 2 8 4" xfId="30156" xr:uid="{B9CAD90E-3D4A-447C-A8C0-09CB304A957A}"/>
    <cellStyle name="Normal 8 3 2 2 9" xfId="17510" xr:uid="{4D5B0A9D-0025-4733-8ED3-DC97A093FF9A}"/>
    <cellStyle name="Normal 8 3 2 3" xfId="499" xr:uid="{00000000-0005-0000-0000-00005A1D0000}"/>
    <cellStyle name="Normal 8 3 2 3 10" xfId="25941" xr:uid="{D9879AE3-7C42-4BA9-9B5B-0DBD2DCDBA6C}"/>
    <cellStyle name="Normal 8 3 2 3 2" xfId="967" xr:uid="{00000000-0005-0000-0000-00005B1D0000}"/>
    <cellStyle name="Normal 8 3 2 3 2 2" xfId="3201" xr:uid="{00000000-0005-0000-0000-00005C1D0000}"/>
    <cellStyle name="Normal 8 3 2 3 2 2 2" xfId="7424" xr:uid="{00000000-0005-0000-0000-00005D1D0000}"/>
    <cellStyle name="Normal 8 3 2 3 2 2 2 2" xfId="24288" xr:uid="{63016CCC-50CF-49B7-891E-D9E0509A6BA4}"/>
    <cellStyle name="Normal 8 3 2 3 2 2 2 3" xfId="15859" xr:uid="{6E9115A5-E810-454E-8DAF-8E205BE89C2B}"/>
    <cellStyle name="Normal 8 3 2 3 2 2 2 4" xfId="32716" xr:uid="{73FAB086-6143-496B-8068-207380D3D376}"/>
    <cellStyle name="Normal 8 3 2 3 2 2 3" xfId="20070" xr:uid="{56F80945-A8B4-4EE4-B63F-32C24C915F9C}"/>
    <cellStyle name="Normal 8 3 2 3 2 2 4" xfId="11641" xr:uid="{8BBF7EAF-CC98-4767-ACEF-4D13C84149DF}"/>
    <cellStyle name="Normal 8 3 2 3 2 2 5" xfId="28499" xr:uid="{19632CE3-A1C6-48A9-8CD2-04AACBFF4612}"/>
    <cellStyle name="Normal 8 3 2 3 2 3" xfId="5279" xr:uid="{00000000-0005-0000-0000-00005E1D0000}"/>
    <cellStyle name="Normal 8 3 2 3 2 3 2" xfId="22143" xr:uid="{0F5999D3-9474-4F97-AE30-02A9C3B0D658}"/>
    <cellStyle name="Normal 8 3 2 3 2 3 3" xfId="13714" xr:uid="{D3736C8B-9D1E-4297-A155-5645417BAC8D}"/>
    <cellStyle name="Normal 8 3 2 3 2 3 4" xfId="30571" xr:uid="{36815ED8-02B2-490A-9FD0-2FF88E35CA4D}"/>
    <cellStyle name="Normal 8 3 2 3 2 4" xfId="17925" xr:uid="{938D4FC6-8CD2-4BF7-A056-3B20635BC1E0}"/>
    <cellStyle name="Normal 8 3 2 3 2 5" xfId="9496" xr:uid="{C2A465A8-B289-4226-A369-C722C02D909C}"/>
    <cellStyle name="Normal 8 3 2 3 2 6" xfId="26354" xr:uid="{180D703B-8F84-4F8E-8D3E-A6B59F8705E5}"/>
    <cellStyle name="Normal 8 3 2 3 3" xfId="1384" xr:uid="{00000000-0005-0000-0000-00005F1D0000}"/>
    <cellStyle name="Normal 8 3 2 3 3 2" xfId="3614" xr:uid="{00000000-0005-0000-0000-0000601D0000}"/>
    <cellStyle name="Normal 8 3 2 3 3 2 2" xfId="7837" xr:uid="{00000000-0005-0000-0000-0000611D0000}"/>
    <cellStyle name="Normal 8 3 2 3 3 2 2 2" xfId="24701" xr:uid="{D3FACF04-F1ED-408A-94DD-369094066713}"/>
    <cellStyle name="Normal 8 3 2 3 3 2 2 3" xfId="16272" xr:uid="{117C343F-99A6-46AC-8B53-EBC3BE4D6799}"/>
    <cellStyle name="Normal 8 3 2 3 3 2 2 4" xfId="33129" xr:uid="{CA098CDE-F0D9-443D-B7A7-440C96238B2B}"/>
    <cellStyle name="Normal 8 3 2 3 3 2 3" xfId="20483" xr:uid="{B31EB289-E712-43D0-9995-F3F21C83405D}"/>
    <cellStyle name="Normal 8 3 2 3 3 2 4" xfId="12054" xr:uid="{2AB34816-B61B-44AD-8716-12D08F56DB91}"/>
    <cellStyle name="Normal 8 3 2 3 3 2 5" xfId="28912" xr:uid="{EE40380C-08A5-4555-8FB4-D03EF869DF20}"/>
    <cellStyle name="Normal 8 3 2 3 3 3" xfId="5692" xr:uid="{00000000-0005-0000-0000-0000621D0000}"/>
    <cellStyle name="Normal 8 3 2 3 3 3 2" xfId="22556" xr:uid="{6CB70778-74C7-4C14-9AAF-49EF4CC80658}"/>
    <cellStyle name="Normal 8 3 2 3 3 3 3" xfId="14127" xr:uid="{72AFE370-3729-4438-B352-36BAA6F551DE}"/>
    <cellStyle name="Normal 8 3 2 3 3 3 4" xfId="30984" xr:uid="{2449E57C-5FD2-4E30-9BA6-62BB08970D27}"/>
    <cellStyle name="Normal 8 3 2 3 3 4" xfId="18338" xr:uid="{3712EEF9-153A-45FA-8EF4-B0B42E6A9763}"/>
    <cellStyle name="Normal 8 3 2 3 3 5" xfId="9909" xr:uid="{6DA3BF12-CAF1-4C7E-9AC8-2A668C47EAB7}"/>
    <cellStyle name="Normal 8 3 2 3 3 6" xfId="26767" xr:uid="{964DFBEF-95C3-4A93-8729-218DBDE9C44F}"/>
    <cellStyle name="Normal 8 3 2 3 4" xfId="1797" xr:uid="{00000000-0005-0000-0000-0000631D0000}"/>
    <cellStyle name="Normal 8 3 2 3 4 2" xfId="4027" xr:uid="{00000000-0005-0000-0000-0000641D0000}"/>
    <cellStyle name="Normal 8 3 2 3 4 2 2" xfId="8250" xr:uid="{00000000-0005-0000-0000-0000651D0000}"/>
    <cellStyle name="Normal 8 3 2 3 4 2 2 2" xfId="25114" xr:uid="{67744E7A-5634-4013-9AFA-3EFA7C57B208}"/>
    <cellStyle name="Normal 8 3 2 3 4 2 2 3" xfId="16685" xr:uid="{91B29302-C734-4397-BC9B-FF4E00D0A181}"/>
    <cellStyle name="Normal 8 3 2 3 4 2 2 4" xfId="33542" xr:uid="{769D0A17-3E74-4A47-95FF-368C7838F583}"/>
    <cellStyle name="Normal 8 3 2 3 4 2 3" xfId="20896" xr:uid="{7A800279-CA41-4AD9-A757-71A76359E072}"/>
    <cellStyle name="Normal 8 3 2 3 4 2 4" xfId="12467" xr:uid="{46E159E9-449D-4F7C-B478-A93D2C4F87A5}"/>
    <cellStyle name="Normal 8 3 2 3 4 2 5" xfId="29325" xr:uid="{66F2051C-14CB-4401-80E4-01EC056BE8F2}"/>
    <cellStyle name="Normal 8 3 2 3 4 3" xfId="6105" xr:uid="{00000000-0005-0000-0000-0000661D0000}"/>
    <cellStyle name="Normal 8 3 2 3 4 3 2" xfId="22969" xr:uid="{4E2801F2-421C-45BC-9A81-5503FEEBC420}"/>
    <cellStyle name="Normal 8 3 2 3 4 3 3" xfId="14540" xr:uid="{4E763241-014D-4DC2-B2FD-194DFDF221BB}"/>
    <cellStyle name="Normal 8 3 2 3 4 3 4" xfId="31397" xr:uid="{E7843A0D-A6BA-4346-87AF-57FB2A071CBE}"/>
    <cellStyle name="Normal 8 3 2 3 4 4" xfId="18751" xr:uid="{106FF417-EEB7-4F25-BFAA-330A605575C0}"/>
    <cellStyle name="Normal 8 3 2 3 4 5" xfId="10322" xr:uid="{5DA884AD-8ABB-4DDE-9436-524AE44D7313}"/>
    <cellStyle name="Normal 8 3 2 3 4 6" xfId="27180" xr:uid="{94B3F395-6F62-4C29-B6BB-433BAA7F2DC0}"/>
    <cellStyle name="Normal 8 3 2 3 5" xfId="2211" xr:uid="{00000000-0005-0000-0000-0000671D0000}"/>
    <cellStyle name="Normal 8 3 2 3 5 2" xfId="4440" xr:uid="{00000000-0005-0000-0000-0000681D0000}"/>
    <cellStyle name="Normal 8 3 2 3 5 2 2" xfId="8663" xr:uid="{00000000-0005-0000-0000-0000691D0000}"/>
    <cellStyle name="Normal 8 3 2 3 5 2 2 2" xfId="25527" xr:uid="{FC19B7D4-6A1C-463B-A97D-7BF84BADF482}"/>
    <cellStyle name="Normal 8 3 2 3 5 2 2 3" xfId="17098" xr:uid="{238EF4DD-E626-491C-A23B-6B67747BAB23}"/>
    <cellStyle name="Normal 8 3 2 3 5 2 2 4" xfId="33955" xr:uid="{134BAD15-BBD3-4EB3-8BD6-2A899560C0A5}"/>
    <cellStyle name="Normal 8 3 2 3 5 2 3" xfId="21309" xr:uid="{6AA4CE4C-A772-42E2-92E2-77F7497CCCDE}"/>
    <cellStyle name="Normal 8 3 2 3 5 2 4" xfId="12880" xr:uid="{88E687AC-3748-4C02-9FDC-C460DC91ADC9}"/>
    <cellStyle name="Normal 8 3 2 3 5 2 5" xfId="29738" xr:uid="{B54002E4-C5A3-408B-9B0E-D2ECC19516C7}"/>
    <cellStyle name="Normal 8 3 2 3 5 3" xfId="6518" xr:uid="{00000000-0005-0000-0000-00006A1D0000}"/>
    <cellStyle name="Normal 8 3 2 3 5 3 2" xfId="23382" xr:uid="{67497FC1-3E3C-4E24-AD90-5174E791FD0F}"/>
    <cellStyle name="Normal 8 3 2 3 5 3 3" xfId="14953" xr:uid="{8BEC19FA-D1A2-4B6C-9627-F98087E30BBB}"/>
    <cellStyle name="Normal 8 3 2 3 5 3 4" xfId="31810" xr:uid="{6F2410B8-1157-4EA4-97CF-2C6AB8EB3BF2}"/>
    <cellStyle name="Normal 8 3 2 3 5 4" xfId="19164" xr:uid="{8C8678E6-3AAD-4416-9E10-8F7DFE7EC7AB}"/>
    <cellStyle name="Normal 8 3 2 3 5 5" xfId="10735" xr:uid="{706376E4-F741-46B7-83AF-B4A00DBC7CC9}"/>
    <cellStyle name="Normal 8 3 2 3 5 6" xfId="27593" xr:uid="{1F6D310A-7850-47CA-A848-A66F90AA9FC1}"/>
    <cellStyle name="Normal 8 3 2 3 6" xfId="2647" xr:uid="{00000000-0005-0000-0000-00006B1D0000}"/>
    <cellStyle name="Normal 8 3 2 3 6 2" xfId="6931" xr:uid="{00000000-0005-0000-0000-00006C1D0000}"/>
    <cellStyle name="Normal 8 3 2 3 6 2 2" xfId="23795" xr:uid="{E7396CAD-009F-4B5B-A1D6-333E2F080852}"/>
    <cellStyle name="Normal 8 3 2 3 6 2 3" xfId="15366" xr:uid="{20791A45-16F2-4730-AB31-399882760AB7}"/>
    <cellStyle name="Normal 8 3 2 3 6 2 4" xfId="32223" xr:uid="{17121552-B490-4D37-9052-D3EDF6BBEA96}"/>
    <cellStyle name="Normal 8 3 2 3 6 3" xfId="19577" xr:uid="{BDE8D59B-D977-436E-B2BF-7B4C39B7069D}"/>
    <cellStyle name="Normal 8 3 2 3 6 4" xfId="11148" xr:uid="{98DB9E44-A8D4-4B71-9055-6205BDF2D75D}"/>
    <cellStyle name="Normal 8 3 2 3 6 5" xfId="28006" xr:uid="{25FAE458-5585-49D7-87EC-C47754CD3039}"/>
    <cellStyle name="Normal 8 3 2 3 7" xfId="4866" xr:uid="{00000000-0005-0000-0000-00006D1D0000}"/>
    <cellStyle name="Normal 8 3 2 3 7 2" xfId="21730" xr:uid="{5EEB3CB3-DDD0-4E0A-8E84-683053FA7E05}"/>
    <cellStyle name="Normal 8 3 2 3 7 3" xfId="13301" xr:uid="{2526164D-DD6E-4E8A-9E3A-D743A04D1CF1}"/>
    <cellStyle name="Normal 8 3 2 3 7 4" xfId="30158" xr:uid="{43EA6D62-140D-42D9-A5FF-22A48C5C877B}"/>
    <cellStyle name="Normal 8 3 2 3 8" xfId="17512" xr:uid="{A3BE2701-B2D3-4C82-B24A-E69D3101DEAC}"/>
    <cellStyle name="Normal 8 3 2 3 9" xfId="9083" xr:uid="{7358622B-D1B2-4FB9-A3A6-D1B6F53371D0}"/>
    <cellStyle name="Normal 8 3 2 4" xfId="964" xr:uid="{00000000-0005-0000-0000-00006E1D0000}"/>
    <cellStyle name="Normal 8 3 2 4 2" xfId="3198" xr:uid="{00000000-0005-0000-0000-00006F1D0000}"/>
    <cellStyle name="Normal 8 3 2 4 2 2" xfId="7421" xr:uid="{00000000-0005-0000-0000-0000701D0000}"/>
    <cellStyle name="Normal 8 3 2 4 2 2 2" xfId="24285" xr:uid="{2D004CA6-F235-42A8-9581-A19D9822F04E}"/>
    <cellStyle name="Normal 8 3 2 4 2 2 3" xfId="15856" xr:uid="{C058D2C2-197F-4CE6-B3E5-34425DB1D2AE}"/>
    <cellStyle name="Normal 8 3 2 4 2 2 4" xfId="32713" xr:uid="{007C4195-1352-4D49-AFF5-7078C15A44A2}"/>
    <cellStyle name="Normal 8 3 2 4 2 3" xfId="20067" xr:uid="{8E8F65F1-DCEF-4EB0-99C6-85D256801F00}"/>
    <cellStyle name="Normal 8 3 2 4 2 4" xfId="11638" xr:uid="{1242D352-A452-4D71-B224-D0CAF62AD71C}"/>
    <cellStyle name="Normal 8 3 2 4 2 5" xfId="28496" xr:uid="{3210F1C9-598B-4FF9-A99F-E899F4A855A4}"/>
    <cellStyle name="Normal 8 3 2 4 3" xfId="5276" xr:uid="{00000000-0005-0000-0000-0000711D0000}"/>
    <cellStyle name="Normal 8 3 2 4 3 2" xfId="22140" xr:uid="{F81BC7B8-70F8-4EEE-B25E-9A86D58845E5}"/>
    <cellStyle name="Normal 8 3 2 4 3 3" xfId="13711" xr:uid="{F1ACA5C8-6A81-4C33-8997-F7C9B0F4C59E}"/>
    <cellStyle name="Normal 8 3 2 4 3 4" xfId="30568" xr:uid="{61C105F3-414D-44CC-A0D9-479F9DDA700E}"/>
    <cellStyle name="Normal 8 3 2 4 4" xfId="17922" xr:uid="{0E2E372E-8EDD-4711-8DEF-0B5AE84D9751}"/>
    <cellStyle name="Normal 8 3 2 4 5" xfId="9493" xr:uid="{65E21DAB-CEAC-4F5F-B1BE-23C8B8B47A73}"/>
    <cellStyle name="Normal 8 3 2 4 6" xfId="26351" xr:uid="{EB303A74-2AD2-46C9-9343-75AF610EEC7F}"/>
    <cellStyle name="Normal 8 3 2 5" xfId="1381" xr:uid="{00000000-0005-0000-0000-0000721D0000}"/>
    <cellStyle name="Normal 8 3 2 5 2" xfId="3611" xr:uid="{00000000-0005-0000-0000-0000731D0000}"/>
    <cellStyle name="Normal 8 3 2 5 2 2" xfId="7834" xr:uid="{00000000-0005-0000-0000-0000741D0000}"/>
    <cellStyle name="Normal 8 3 2 5 2 2 2" xfId="24698" xr:uid="{95A18727-173C-4217-8801-5ED501966A6F}"/>
    <cellStyle name="Normal 8 3 2 5 2 2 3" xfId="16269" xr:uid="{61DD3776-7F4B-47E0-B0D2-03207246F132}"/>
    <cellStyle name="Normal 8 3 2 5 2 2 4" xfId="33126" xr:uid="{DD934905-2492-43EB-A931-A76BB3FB2D54}"/>
    <cellStyle name="Normal 8 3 2 5 2 3" xfId="20480" xr:uid="{576B5317-EA72-4C43-9070-3E9C6FDC86EA}"/>
    <cellStyle name="Normal 8 3 2 5 2 4" xfId="12051" xr:uid="{C0F8A6EB-FF3E-4C90-BD81-462107DD2409}"/>
    <cellStyle name="Normal 8 3 2 5 2 5" xfId="28909" xr:uid="{2754D1BA-CD5A-441D-ACD2-45B87174DC44}"/>
    <cellStyle name="Normal 8 3 2 5 3" xfId="5689" xr:uid="{00000000-0005-0000-0000-0000751D0000}"/>
    <cellStyle name="Normal 8 3 2 5 3 2" xfId="22553" xr:uid="{B0D778C6-DD22-41BE-AC43-9EE8190478D1}"/>
    <cellStyle name="Normal 8 3 2 5 3 3" xfId="14124" xr:uid="{485DD127-FCA1-474B-89C4-2B3FD761629E}"/>
    <cellStyle name="Normal 8 3 2 5 3 4" xfId="30981" xr:uid="{D268195C-1DD2-4C6B-847C-53AE76A532A7}"/>
    <cellStyle name="Normal 8 3 2 5 4" xfId="18335" xr:uid="{EEF0CEB4-28F3-4B23-B969-4BE9E9762F3D}"/>
    <cellStyle name="Normal 8 3 2 5 5" xfId="9906" xr:uid="{25E73631-EE91-4F0A-A6A1-89CA9210C081}"/>
    <cellStyle name="Normal 8 3 2 5 6" xfId="26764" xr:uid="{9EFDB841-1B34-4D9C-9A3E-2CB3E5C3D450}"/>
    <cellStyle name="Normal 8 3 2 6" xfId="1794" xr:uid="{00000000-0005-0000-0000-0000761D0000}"/>
    <cellStyle name="Normal 8 3 2 6 2" xfId="4024" xr:uid="{00000000-0005-0000-0000-0000771D0000}"/>
    <cellStyle name="Normal 8 3 2 6 2 2" xfId="8247" xr:uid="{00000000-0005-0000-0000-0000781D0000}"/>
    <cellStyle name="Normal 8 3 2 6 2 2 2" xfId="25111" xr:uid="{C36F6638-C3C5-4209-ABDE-55F5E46C61F7}"/>
    <cellStyle name="Normal 8 3 2 6 2 2 3" xfId="16682" xr:uid="{7ADCE069-3BBC-4BD7-A354-903D7BF03E65}"/>
    <cellStyle name="Normal 8 3 2 6 2 2 4" xfId="33539" xr:uid="{C2D52A27-42DF-463A-A3C6-6FE0F4274BAF}"/>
    <cellStyle name="Normal 8 3 2 6 2 3" xfId="20893" xr:uid="{1B5E273D-41AC-4D2B-9230-D4FA28EB00F7}"/>
    <cellStyle name="Normal 8 3 2 6 2 4" xfId="12464" xr:uid="{0691B02C-BBC4-49D4-B2DC-267B1E43C9CE}"/>
    <cellStyle name="Normal 8 3 2 6 2 5" xfId="29322" xr:uid="{24BEB2A6-AFCF-4744-804F-225F32168941}"/>
    <cellStyle name="Normal 8 3 2 6 3" xfId="6102" xr:uid="{00000000-0005-0000-0000-0000791D0000}"/>
    <cellStyle name="Normal 8 3 2 6 3 2" xfId="22966" xr:uid="{285464E5-D0C3-498E-A2EC-152E2942616D}"/>
    <cellStyle name="Normal 8 3 2 6 3 3" xfId="14537" xr:uid="{7D619BD9-96E2-454A-AD68-C14379B39A38}"/>
    <cellStyle name="Normal 8 3 2 6 3 4" xfId="31394" xr:uid="{DA223AF5-11F4-4B22-A4DF-68CB60498B2B}"/>
    <cellStyle name="Normal 8 3 2 6 4" xfId="18748" xr:uid="{34F8BE6F-D856-49F4-B293-7222192F6338}"/>
    <cellStyle name="Normal 8 3 2 6 5" xfId="10319" xr:uid="{68020C6A-ED6D-46C7-90C3-AE499CB738C1}"/>
    <cellStyle name="Normal 8 3 2 6 6" xfId="27177" xr:uid="{1EE2FD88-F5C5-4836-B2C2-FCBC089E9FC0}"/>
    <cellStyle name="Normal 8 3 2 7" xfId="2208" xr:uid="{00000000-0005-0000-0000-00007A1D0000}"/>
    <cellStyle name="Normal 8 3 2 7 2" xfId="4437" xr:uid="{00000000-0005-0000-0000-00007B1D0000}"/>
    <cellStyle name="Normal 8 3 2 7 2 2" xfId="8660" xr:uid="{00000000-0005-0000-0000-00007C1D0000}"/>
    <cellStyle name="Normal 8 3 2 7 2 2 2" xfId="25524" xr:uid="{A0B3E820-2A8F-4933-8C0A-6A2BDE0B321A}"/>
    <cellStyle name="Normal 8 3 2 7 2 2 3" xfId="17095" xr:uid="{5EC017A1-AAC5-4C2F-86DF-697AA092AD78}"/>
    <cellStyle name="Normal 8 3 2 7 2 2 4" xfId="33952" xr:uid="{78DBD7B5-ACBD-465A-9262-ABE22BF5C2B8}"/>
    <cellStyle name="Normal 8 3 2 7 2 3" xfId="21306" xr:uid="{5594F115-3B0C-4571-886F-B3AF6B03480F}"/>
    <cellStyle name="Normal 8 3 2 7 2 4" xfId="12877" xr:uid="{3C156FF9-84F3-4C45-8E28-3D61CFCD5361}"/>
    <cellStyle name="Normal 8 3 2 7 2 5" xfId="29735" xr:uid="{C13E7D71-598A-4076-8AF2-8B7BBC711059}"/>
    <cellStyle name="Normal 8 3 2 7 3" xfId="6515" xr:uid="{00000000-0005-0000-0000-00007D1D0000}"/>
    <cellStyle name="Normal 8 3 2 7 3 2" xfId="23379" xr:uid="{DEE18AB4-2569-4C00-9C80-5FE9F498C2C6}"/>
    <cellStyle name="Normal 8 3 2 7 3 3" xfId="14950" xr:uid="{959B69B7-231B-4F9B-B0A2-8616C1BCA238}"/>
    <cellStyle name="Normal 8 3 2 7 3 4" xfId="31807" xr:uid="{0582BDBD-52B7-451C-9AD5-DE741756EA07}"/>
    <cellStyle name="Normal 8 3 2 7 4" xfId="19161" xr:uid="{45F0DD63-7F2C-4E87-980A-C0E891947FCF}"/>
    <cellStyle name="Normal 8 3 2 7 5" xfId="10732" xr:uid="{CF29ADF8-1953-49E8-9144-03D8C7978179}"/>
    <cellStyle name="Normal 8 3 2 7 6" xfId="27590" xr:uid="{C4DE47D7-EFBF-423C-96FE-11FC9E9C9350}"/>
    <cellStyle name="Normal 8 3 2 8" xfId="2644" xr:uid="{00000000-0005-0000-0000-00007E1D0000}"/>
    <cellStyle name="Normal 8 3 2 8 2" xfId="6928" xr:uid="{00000000-0005-0000-0000-00007F1D0000}"/>
    <cellStyle name="Normal 8 3 2 8 2 2" xfId="23792" xr:uid="{2B68FEF7-5380-489D-B236-7A7616D24AA4}"/>
    <cellStyle name="Normal 8 3 2 8 2 3" xfId="15363" xr:uid="{3C5FA1D8-2DD8-48D1-8F2E-8C233A8C521F}"/>
    <cellStyle name="Normal 8 3 2 8 2 4" xfId="32220" xr:uid="{F1BD9839-80F1-476D-A752-A7FB11A8862B}"/>
    <cellStyle name="Normal 8 3 2 8 3" xfId="19574" xr:uid="{9804AB65-AAD6-4890-BF7D-F3EBA1E19F51}"/>
    <cellStyle name="Normal 8 3 2 8 4" xfId="11145" xr:uid="{77E13B2A-988C-48C6-A506-555610D8247F}"/>
    <cellStyle name="Normal 8 3 2 8 5" xfId="28003" xr:uid="{7A940894-2429-4E15-8A29-FF426269C1F0}"/>
    <cellStyle name="Normal 8 3 2 9" xfId="4863" xr:uid="{00000000-0005-0000-0000-0000801D0000}"/>
    <cellStyle name="Normal 8 3 2 9 2" xfId="21727" xr:uid="{0BA889FE-7E76-4458-9666-48BCEF3704F4}"/>
    <cellStyle name="Normal 8 3 2 9 3" xfId="13298" xr:uid="{6BB9263F-1FE2-4C12-A169-01179295EA21}"/>
    <cellStyle name="Normal 8 3 2 9 4" xfId="30155" xr:uid="{3A6A216B-CF35-4387-A0DC-2A77D5A34EF0}"/>
    <cellStyle name="Normal 8 3 3" xfId="500" xr:uid="{00000000-0005-0000-0000-0000811D0000}"/>
    <cellStyle name="Normal 8 3 3 10" xfId="9084" xr:uid="{197F800B-83A0-4E6B-A836-BDE503684D40}"/>
    <cellStyle name="Normal 8 3 3 11" xfId="25942" xr:uid="{B5B338A0-07D5-44C4-85E2-98C683A9EB43}"/>
    <cellStyle name="Normal 8 3 3 2" xfId="501" xr:uid="{00000000-0005-0000-0000-0000821D0000}"/>
    <cellStyle name="Normal 8 3 3 2 10" xfId="25943" xr:uid="{FF5D44D6-2F31-437A-A86E-2A826D35B481}"/>
    <cellStyle name="Normal 8 3 3 2 2" xfId="969" xr:uid="{00000000-0005-0000-0000-0000831D0000}"/>
    <cellStyle name="Normal 8 3 3 2 2 2" xfId="3203" xr:uid="{00000000-0005-0000-0000-0000841D0000}"/>
    <cellStyle name="Normal 8 3 3 2 2 2 2" xfId="7426" xr:uid="{00000000-0005-0000-0000-0000851D0000}"/>
    <cellStyle name="Normal 8 3 3 2 2 2 2 2" xfId="24290" xr:uid="{2BDB8532-224F-4B27-A6CA-8FD0CA0E5C74}"/>
    <cellStyle name="Normal 8 3 3 2 2 2 2 3" xfId="15861" xr:uid="{5F7DF417-74D9-4BEB-9CEB-89FC7C2346DD}"/>
    <cellStyle name="Normal 8 3 3 2 2 2 2 4" xfId="32718" xr:uid="{D5C2F2CD-6C24-457E-80C7-4B22E4AC6EBD}"/>
    <cellStyle name="Normal 8 3 3 2 2 2 3" xfId="20072" xr:uid="{E50FDD69-B82A-4857-8301-E0FA83D2B9AA}"/>
    <cellStyle name="Normal 8 3 3 2 2 2 4" xfId="11643" xr:uid="{B38005D7-F531-4C40-9363-FFB2E074109F}"/>
    <cellStyle name="Normal 8 3 3 2 2 2 5" xfId="28501" xr:uid="{99B704C9-40B7-452F-83E0-FEAF34982ABA}"/>
    <cellStyle name="Normal 8 3 3 2 2 3" xfId="5281" xr:uid="{00000000-0005-0000-0000-0000861D0000}"/>
    <cellStyle name="Normal 8 3 3 2 2 3 2" xfId="22145" xr:uid="{06374751-CA1C-4232-872D-FB9918587D42}"/>
    <cellStyle name="Normal 8 3 3 2 2 3 3" xfId="13716" xr:uid="{19FE45F3-42B5-4435-B05A-963F707C1072}"/>
    <cellStyle name="Normal 8 3 3 2 2 3 4" xfId="30573" xr:uid="{5BEDB070-BC5A-4518-93DE-63FD85FCD09D}"/>
    <cellStyle name="Normal 8 3 3 2 2 4" xfId="17927" xr:uid="{2FB36038-A9BF-46E4-A4FB-AAD02F897CB4}"/>
    <cellStyle name="Normal 8 3 3 2 2 5" xfId="9498" xr:uid="{92192882-39C6-4BBB-8226-3A87E1324266}"/>
    <cellStyle name="Normal 8 3 3 2 2 6" xfId="26356" xr:uid="{BB78B6A9-25B1-44FE-9645-41F05B139FE6}"/>
    <cellStyle name="Normal 8 3 3 2 3" xfId="1386" xr:uid="{00000000-0005-0000-0000-0000871D0000}"/>
    <cellStyle name="Normal 8 3 3 2 3 2" xfId="3616" xr:uid="{00000000-0005-0000-0000-0000881D0000}"/>
    <cellStyle name="Normal 8 3 3 2 3 2 2" xfId="7839" xr:uid="{00000000-0005-0000-0000-0000891D0000}"/>
    <cellStyle name="Normal 8 3 3 2 3 2 2 2" xfId="24703" xr:uid="{F9AB8CA3-CC04-4883-B926-B3B95E686836}"/>
    <cellStyle name="Normal 8 3 3 2 3 2 2 3" xfId="16274" xr:uid="{36A8FBB1-4FFF-4220-862E-475A9025AA88}"/>
    <cellStyle name="Normal 8 3 3 2 3 2 2 4" xfId="33131" xr:uid="{59A4DEB1-E025-4A47-9B9D-9EE67F896E5A}"/>
    <cellStyle name="Normal 8 3 3 2 3 2 3" xfId="20485" xr:uid="{3378073C-A328-4027-B2B4-C32D432E4C6F}"/>
    <cellStyle name="Normal 8 3 3 2 3 2 4" xfId="12056" xr:uid="{7E4C9A97-E9BF-4382-9432-D9E4E34E63D4}"/>
    <cellStyle name="Normal 8 3 3 2 3 2 5" xfId="28914" xr:uid="{3A247421-E680-43B9-9DD5-9B610CDDB1AC}"/>
    <cellStyle name="Normal 8 3 3 2 3 3" xfId="5694" xr:uid="{00000000-0005-0000-0000-00008A1D0000}"/>
    <cellStyle name="Normal 8 3 3 2 3 3 2" xfId="22558" xr:uid="{0D25651F-3FB5-4914-BF22-870DA7A6DA1E}"/>
    <cellStyle name="Normal 8 3 3 2 3 3 3" xfId="14129" xr:uid="{46FFD8D9-1745-4B39-9D66-B90E026929D4}"/>
    <cellStyle name="Normal 8 3 3 2 3 3 4" xfId="30986" xr:uid="{61C04B7D-3ED7-4830-9D19-85086E7455AA}"/>
    <cellStyle name="Normal 8 3 3 2 3 4" xfId="18340" xr:uid="{7E0E6A69-9929-4EBD-B341-4BCA7CD9E710}"/>
    <cellStyle name="Normal 8 3 3 2 3 5" xfId="9911" xr:uid="{D25ACD01-17EA-43F4-918C-146698FF0486}"/>
    <cellStyle name="Normal 8 3 3 2 3 6" xfId="26769" xr:uid="{35D36BA9-82F2-4060-A0A3-44C71DB506C4}"/>
    <cellStyle name="Normal 8 3 3 2 4" xfId="1799" xr:uid="{00000000-0005-0000-0000-00008B1D0000}"/>
    <cellStyle name="Normal 8 3 3 2 4 2" xfId="4029" xr:uid="{00000000-0005-0000-0000-00008C1D0000}"/>
    <cellStyle name="Normal 8 3 3 2 4 2 2" xfId="8252" xr:uid="{00000000-0005-0000-0000-00008D1D0000}"/>
    <cellStyle name="Normal 8 3 3 2 4 2 2 2" xfId="25116" xr:uid="{4EDFC4A5-DFAD-4734-8188-88110C3B5CAC}"/>
    <cellStyle name="Normal 8 3 3 2 4 2 2 3" xfId="16687" xr:uid="{40B1F7AE-12CB-4FD3-A148-E4B9F69E8468}"/>
    <cellStyle name="Normal 8 3 3 2 4 2 2 4" xfId="33544" xr:uid="{1FB8ED03-92AE-4194-AD4C-631DD718F1BA}"/>
    <cellStyle name="Normal 8 3 3 2 4 2 3" xfId="20898" xr:uid="{2171D457-A600-4F31-8CF6-F9C31077BBCF}"/>
    <cellStyle name="Normal 8 3 3 2 4 2 4" xfId="12469" xr:uid="{01540911-844B-4D44-94C0-CA1B73DF1D6D}"/>
    <cellStyle name="Normal 8 3 3 2 4 2 5" xfId="29327" xr:uid="{B7662E0F-CC7D-4CF5-96DD-4E3DA097A6FC}"/>
    <cellStyle name="Normal 8 3 3 2 4 3" xfId="6107" xr:uid="{00000000-0005-0000-0000-00008E1D0000}"/>
    <cellStyle name="Normal 8 3 3 2 4 3 2" xfId="22971" xr:uid="{53CC255A-E34D-419E-8014-975FFDE65BC3}"/>
    <cellStyle name="Normal 8 3 3 2 4 3 3" xfId="14542" xr:uid="{03BF8944-7774-4E1E-A7C2-625E85E8DCB1}"/>
    <cellStyle name="Normal 8 3 3 2 4 3 4" xfId="31399" xr:uid="{F56AAAE9-1009-4B85-AF88-1BF218879573}"/>
    <cellStyle name="Normal 8 3 3 2 4 4" xfId="18753" xr:uid="{968F0D5A-4EE3-4F58-A364-B82A2207A72E}"/>
    <cellStyle name="Normal 8 3 3 2 4 5" xfId="10324" xr:uid="{3CE213AB-5356-4206-A830-B699D51D6ABD}"/>
    <cellStyle name="Normal 8 3 3 2 4 6" xfId="27182" xr:uid="{C6748F92-0C7D-4181-B23A-635CDA83AEAB}"/>
    <cellStyle name="Normal 8 3 3 2 5" xfId="2213" xr:uid="{00000000-0005-0000-0000-00008F1D0000}"/>
    <cellStyle name="Normal 8 3 3 2 5 2" xfId="4442" xr:uid="{00000000-0005-0000-0000-0000901D0000}"/>
    <cellStyle name="Normal 8 3 3 2 5 2 2" xfId="8665" xr:uid="{00000000-0005-0000-0000-0000911D0000}"/>
    <cellStyle name="Normal 8 3 3 2 5 2 2 2" xfId="25529" xr:uid="{7AEB12A0-9819-4ACB-A445-CE74FCDE2519}"/>
    <cellStyle name="Normal 8 3 3 2 5 2 2 3" xfId="17100" xr:uid="{98D89F0D-A6F9-4EC6-BEC3-4A2BA3BB96C1}"/>
    <cellStyle name="Normal 8 3 3 2 5 2 2 4" xfId="33957" xr:uid="{B2909A13-6D88-488F-8DB6-D10A76C1496F}"/>
    <cellStyle name="Normal 8 3 3 2 5 2 3" xfId="21311" xr:uid="{00C62816-E36C-40F3-A8EF-20A7D19A3424}"/>
    <cellStyle name="Normal 8 3 3 2 5 2 4" xfId="12882" xr:uid="{44601172-A2F4-4F30-B349-BCCD3E9A71A2}"/>
    <cellStyle name="Normal 8 3 3 2 5 2 5" xfId="29740" xr:uid="{632F1FDA-65DB-4546-AD41-3F4C063C8E63}"/>
    <cellStyle name="Normal 8 3 3 2 5 3" xfId="6520" xr:uid="{00000000-0005-0000-0000-0000921D0000}"/>
    <cellStyle name="Normal 8 3 3 2 5 3 2" xfId="23384" xr:uid="{A260B100-D490-4F86-B25D-016F8F044683}"/>
    <cellStyle name="Normal 8 3 3 2 5 3 3" xfId="14955" xr:uid="{4C0DF7AF-5BE1-48EA-A2A0-9EA6BC53A00E}"/>
    <cellStyle name="Normal 8 3 3 2 5 3 4" xfId="31812" xr:uid="{6DD704E3-6372-4FA1-9A75-6754EA17645D}"/>
    <cellStyle name="Normal 8 3 3 2 5 4" xfId="19166" xr:uid="{D18ABE0B-A525-4738-AC86-1BB2798673B6}"/>
    <cellStyle name="Normal 8 3 3 2 5 5" xfId="10737" xr:uid="{557876A6-FE33-490C-8898-721E6F17D8B3}"/>
    <cellStyle name="Normal 8 3 3 2 5 6" xfId="27595" xr:uid="{33CA50B5-01CF-43FF-9F3F-455D22F1194E}"/>
    <cellStyle name="Normal 8 3 3 2 6" xfId="2649" xr:uid="{00000000-0005-0000-0000-0000931D0000}"/>
    <cellStyle name="Normal 8 3 3 2 6 2" xfId="6933" xr:uid="{00000000-0005-0000-0000-0000941D0000}"/>
    <cellStyle name="Normal 8 3 3 2 6 2 2" xfId="23797" xr:uid="{98300DA8-C4CE-4C33-ADEC-BB67E8F7F0E6}"/>
    <cellStyle name="Normal 8 3 3 2 6 2 3" xfId="15368" xr:uid="{5148F135-061E-4BCA-A9F6-03393C7CF6B6}"/>
    <cellStyle name="Normal 8 3 3 2 6 2 4" xfId="32225" xr:uid="{9CD27419-65BF-4D85-A7E8-98EA85FCA6DD}"/>
    <cellStyle name="Normal 8 3 3 2 6 3" xfId="19579" xr:uid="{651C88AE-05DC-4213-B54D-0DE6C26DDB86}"/>
    <cellStyle name="Normal 8 3 3 2 6 4" xfId="11150" xr:uid="{F250BB14-7652-482A-A15F-C9E21CA731F1}"/>
    <cellStyle name="Normal 8 3 3 2 6 5" xfId="28008" xr:uid="{6F6970B4-AD61-42AF-AD20-47C8AF6728EB}"/>
    <cellStyle name="Normal 8 3 3 2 7" xfId="4868" xr:uid="{00000000-0005-0000-0000-0000951D0000}"/>
    <cellStyle name="Normal 8 3 3 2 7 2" xfId="21732" xr:uid="{9C2AE545-0770-4A48-8068-1125900E9624}"/>
    <cellStyle name="Normal 8 3 3 2 7 3" xfId="13303" xr:uid="{31B07F08-EF29-4076-89B2-299E2C22ABB2}"/>
    <cellStyle name="Normal 8 3 3 2 7 4" xfId="30160" xr:uid="{BD772DDC-8EA5-48EA-951E-AFB325FAD0C8}"/>
    <cellStyle name="Normal 8 3 3 2 8" xfId="17514" xr:uid="{8AF5B46E-316C-43A9-B2AE-A6EE2B52F428}"/>
    <cellStyle name="Normal 8 3 3 2 9" xfId="9085" xr:uid="{9A292AE9-33F4-4C34-9C77-C4C8297CE5EE}"/>
    <cellStyle name="Normal 8 3 3 3" xfId="968" xr:uid="{00000000-0005-0000-0000-0000961D0000}"/>
    <cellStyle name="Normal 8 3 3 3 2" xfId="3202" xr:uid="{00000000-0005-0000-0000-0000971D0000}"/>
    <cellStyle name="Normal 8 3 3 3 2 2" xfId="7425" xr:uid="{00000000-0005-0000-0000-0000981D0000}"/>
    <cellStyle name="Normal 8 3 3 3 2 2 2" xfId="24289" xr:uid="{C06336EC-EF48-4DA7-8FAD-6CB53E1ED406}"/>
    <cellStyle name="Normal 8 3 3 3 2 2 3" xfId="15860" xr:uid="{B9D19EE0-F956-4637-8DBF-48AC96C62E5E}"/>
    <cellStyle name="Normal 8 3 3 3 2 2 4" xfId="32717" xr:uid="{C02F69B5-958E-420A-A997-90C87AF8334D}"/>
    <cellStyle name="Normal 8 3 3 3 2 3" xfId="20071" xr:uid="{53BAA00F-13D6-4297-89A9-D56664798E4D}"/>
    <cellStyle name="Normal 8 3 3 3 2 4" xfId="11642" xr:uid="{73430D13-32F5-4E34-B828-6B66720A509D}"/>
    <cellStyle name="Normal 8 3 3 3 2 5" xfId="28500" xr:uid="{18BC2992-AE55-4C1C-A6D1-1C3F5FF474D8}"/>
    <cellStyle name="Normal 8 3 3 3 3" xfId="5280" xr:uid="{00000000-0005-0000-0000-0000991D0000}"/>
    <cellStyle name="Normal 8 3 3 3 3 2" xfId="22144" xr:uid="{75ABF05C-B81F-4A1B-A059-8E20E87BECD4}"/>
    <cellStyle name="Normal 8 3 3 3 3 3" xfId="13715" xr:uid="{9C17C843-F964-46E1-B118-1C9F340A873D}"/>
    <cellStyle name="Normal 8 3 3 3 3 4" xfId="30572" xr:uid="{474F621C-BB59-4EC3-A230-CB8C6E6C6D09}"/>
    <cellStyle name="Normal 8 3 3 3 4" xfId="17926" xr:uid="{DDD54548-6BA8-4A62-8655-8B6B1E745C3F}"/>
    <cellStyle name="Normal 8 3 3 3 5" xfId="9497" xr:uid="{E11024DB-BE39-4F64-A1C8-521BCCF8421A}"/>
    <cellStyle name="Normal 8 3 3 3 6" xfId="26355" xr:uid="{ABF1C744-F48F-44B1-B50A-7CA0A59812C7}"/>
    <cellStyle name="Normal 8 3 3 4" xfId="1385" xr:uid="{00000000-0005-0000-0000-00009A1D0000}"/>
    <cellStyle name="Normal 8 3 3 4 2" xfId="3615" xr:uid="{00000000-0005-0000-0000-00009B1D0000}"/>
    <cellStyle name="Normal 8 3 3 4 2 2" xfId="7838" xr:uid="{00000000-0005-0000-0000-00009C1D0000}"/>
    <cellStyle name="Normal 8 3 3 4 2 2 2" xfId="24702" xr:uid="{3A08A870-3C7F-41B8-822C-F6D258D702DC}"/>
    <cellStyle name="Normal 8 3 3 4 2 2 3" xfId="16273" xr:uid="{359FCFA6-F1F4-4BAA-9E71-E547F3987454}"/>
    <cellStyle name="Normal 8 3 3 4 2 2 4" xfId="33130" xr:uid="{A2F8B2B7-3A69-493B-80D6-C8F6CA254020}"/>
    <cellStyle name="Normal 8 3 3 4 2 3" xfId="20484" xr:uid="{DEA50A18-4791-4FC1-AB4A-5AA372B9D674}"/>
    <cellStyle name="Normal 8 3 3 4 2 4" xfId="12055" xr:uid="{D6E0F861-D193-4BA9-8CF4-D8CA4AAEEFB7}"/>
    <cellStyle name="Normal 8 3 3 4 2 5" xfId="28913" xr:uid="{F2DEBAC5-9036-4BA9-ADEA-C553AD0B85E5}"/>
    <cellStyle name="Normal 8 3 3 4 3" xfId="5693" xr:uid="{00000000-0005-0000-0000-00009D1D0000}"/>
    <cellStyle name="Normal 8 3 3 4 3 2" xfId="22557" xr:uid="{BDAC1735-7185-41D3-9D8C-4F717CC19E9D}"/>
    <cellStyle name="Normal 8 3 3 4 3 3" xfId="14128" xr:uid="{21DDE3CE-17FB-4EAA-9F0C-820915E1B959}"/>
    <cellStyle name="Normal 8 3 3 4 3 4" xfId="30985" xr:uid="{7E24916A-1500-4781-BA5B-03F3DF413975}"/>
    <cellStyle name="Normal 8 3 3 4 4" xfId="18339" xr:uid="{03FD3CE7-9E6E-4304-A30D-BE8B2FA8E6FF}"/>
    <cellStyle name="Normal 8 3 3 4 5" xfId="9910" xr:uid="{A69DA802-F27A-4FE9-9AFF-A289CD003B59}"/>
    <cellStyle name="Normal 8 3 3 4 6" xfId="26768" xr:uid="{E9B0B9AB-088A-46A4-B27B-FD6EFD43F01D}"/>
    <cellStyle name="Normal 8 3 3 5" xfId="1798" xr:uid="{00000000-0005-0000-0000-00009E1D0000}"/>
    <cellStyle name="Normal 8 3 3 5 2" xfId="4028" xr:uid="{00000000-0005-0000-0000-00009F1D0000}"/>
    <cellStyle name="Normal 8 3 3 5 2 2" xfId="8251" xr:uid="{00000000-0005-0000-0000-0000A01D0000}"/>
    <cellStyle name="Normal 8 3 3 5 2 2 2" xfId="25115" xr:uid="{3415580E-DB48-41FB-BEAB-B615CC7AB1C4}"/>
    <cellStyle name="Normal 8 3 3 5 2 2 3" xfId="16686" xr:uid="{C739B795-C9C7-4F56-9D35-5528AB918C1E}"/>
    <cellStyle name="Normal 8 3 3 5 2 2 4" xfId="33543" xr:uid="{3687E24C-59F2-4499-9D16-1ACA45F420A4}"/>
    <cellStyle name="Normal 8 3 3 5 2 3" xfId="20897" xr:uid="{692D4133-A230-4DEA-B8CB-DA7ECF9B745D}"/>
    <cellStyle name="Normal 8 3 3 5 2 4" xfId="12468" xr:uid="{297F8191-E1ED-4193-90E8-96856ED9BD6E}"/>
    <cellStyle name="Normal 8 3 3 5 2 5" xfId="29326" xr:uid="{AEA217A8-D0B7-441D-9C6C-43D3B2347225}"/>
    <cellStyle name="Normal 8 3 3 5 3" xfId="6106" xr:uid="{00000000-0005-0000-0000-0000A11D0000}"/>
    <cellStyle name="Normal 8 3 3 5 3 2" xfId="22970" xr:uid="{C6E38F5B-645C-499D-BBCA-15D6A4838F6D}"/>
    <cellStyle name="Normal 8 3 3 5 3 3" xfId="14541" xr:uid="{C6D87ED7-733D-4CEB-B570-EC0CDDC07D22}"/>
    <cellStyle name="Normal 8 3 3 5 3 4" xfId="31398" xr:uid="{739701C9-873B-4194-929F-5C3EC17996FA}"/>
    <cellStyle name="Normal 8 3 3 5 4" xfId="18752" xr:uid="{7FF95187-452C-40C5-850D-9709B9B66055}"/>
    <cellStyle name="Normal 8 3 3 5 5" xfId="10323" xr:uid="{D2FF8898-AD46-420C-ADCA-F25641D2E3A9}"/>
    <cellStyle name="Normal 8 3 3 5 6" xfId="27181" xr:uid="{B7BBE9A9-C3AC-489E-B0EE-143D5C8B633B}"/>
    <cellStyle name="Normal 8 3 3 6" xfId="2212" xr:uid="{00000000-0005-0000-0000-0000A21D0000}"/>
    <cellStyle name="Normal 8 3 3 6 2" xfId="4441" xr:uid="{00000000-0005-0000-0000-0000A31D0000}"/>
    <cellStyle name="Normal 8 3 3 6 2 2" xfId="8664" xr:uid="{00000000-0005-0000-0000-0000A41D0000}"/>
    <cellStyle name="Normal 8 3 3 6 2 2 2" xfId="25528" xr:uid="{3C5ABDEC-80B0-4BE7-99D4-40F27B92D1F5}"/>
    <cellStyle name="Normal 8 3 3 6 2 2 3" xfId="17099" xr:uid="{E0B166B9-13DB-4056-9F57-7990529F318D}"/>
    <cellStyle name="Normal 8 3 3 6 2 2 4" xfId="33956" xr:uid="{79E44226-9C66-468B-B507-D3D76390C23D}"/>
    <cellStyle name="Normal 8 3 3 6 2 3" xfId="21310" xr:uid="{2AEBE73C-38E0-4F89-AD70-A8FFAB006222}"/>
    <cellStyle name="Normal 8 3 3 6 2 4" xfId="12881" xr:uid="{3112B2B9-DA40-4F23-A77B-58046B87F73B}"/>
    <cellStyle name="Normal 8 3 3 6 2 5" xfId="29739" xr:uid="{9AA84A2E-6917-4572-80CC-D6AE687BB2C8}"/>
    <cellStyle name="Normal 8 3 3 6 3" xfId="6519" xr:uid="{00000000-0005-0000-0000-0000A51D0000}"/>
    <cellStyle name="Normal 8 3 3 6 3 2" xfId="23383" xr:uid="{D38D0250-29C0-45AF-9348-6689233AABF6}"/>
    <cellStyle name="Normal 8 3 3 6 3 3" xfId="14954" xr:uid="{0F123A38-EB4D-44F5-8294-BD5DD7FB7CCF}"/>
    <cellStyle name="Normal 8 3 3 6 3 4" xfId="31811" xr:uid="{36422208-8ED3-4B55-BECF-9A86F94A2B3B}"/>
    <cellStyle name="Normal 8 3 3 6 4" xfId="19165" xr:uid="{6E296E44-8F14-44E9-A0E1-79BF3766BE79}"/>
    <cellStyle name="Normal 8 3 3 6 5" xfId="10736" xr:uid="{03B65227-093A-42C7-AEBA-6915C05AD543}"/>
    <cellStyle name="Normal 8 3 3 6 6" xfId="27594" xr:uid="{1D7B2BBB-A995-4887-BF8C-AC88F28D9AEE}"/>
    <cellStyle name="Normal 8 3 3 7" xfId="2648" xr:uid="{00000000-0005-0000-0000-0000A61D0000}"/>
    <cellStyle name="Normal 8 3 3 7 2" xfId="6932" xr:uid="{00000000-0005-0000-0000-0000A71D0000}"/>
    <cellStyle name="Normal 8 3 3 7 2 2" xfId="23796" xr:uid="{0B89A9D2-5874-42A7-AD95-41E0D4EF83B3}"/>
    <cellStyle name="Normal 8 3 3 7 2 3" xfId="15367" xr:uid="{99552895-7848-43A3-BF7C-0308693FA85C}"/>
    <cellStyle name="Normal 8 3 3 7 2 4" xfId="32224" xr:uid="{7EB5B697-5035-4C75-BA6E-A581DB31ECAE}"/>
    <cellStyle name="Normal 8 3 3 7 3" xfId="19578" xr:uid="{0CE5EEEF-4C57-48F7-8A5F-6B4DD415C402}"/>
    <cellStyle name="Normal 8 3 3 7 4" xfId="11149" xr:uid="{823D35C8-E803-461C-893E-BC58FADE33B4}"/>
    <cellStyle name="Normal 8 3 3 7 5" xfId="28007" xr:uid="{A848CD54-F7B6-4CDB-9AA6-CF53247D191F}"/>
    <cellStyle name="Normal 8 3 3 8" xfId="4867" xr:uid="{00000000-0005-0000-0000-0000A81D0000}"/>
    <cellStyle name="Normal 8 3 3 8 2" xfId="21731" xr:uid="{1F37167B-AA95-4C4D-A429-0B7210776947}"/>
    <cellStyle name="Normal 8 3 3 8 3" xfId="13302" xr:uid="{34F7C1BD-FFAE-4DA0-A713-78F6006A87D9}"/>
    <cellStyle name="Normal 8 3 3 8 4" xfId="30159" xr:uid="{A0BFF269-1541-454F-9409-F0B807209DFE}"/>
    <cellStyle name="Normal 8 3 3 9" xfId="17513" xr:uid="{2D9C5123-738A-4B51-847C-120348C76406}"/>
    <cellStyle name="Normal 8 3 4" xfId="502" xr:uid="{00000000-0005-0000-0000-0000A91D0000}"/>
    <cellStyle name="Normal 8 3 4 10" xfId="25944" xr:uid="{7BDF7DF5-9BEE-4665-91C7-CBA38A95C72F}"/>
    <cellStyle name="Normal 8 3 4 2" xfId="970" xr:uid="{00000000-0005-0000-0000-0000AA1D0000}"/>
    <cellStyle name="Normal 8 3 4 2 2" xfId="3204" xr:uid="{00000000-0005-0000-0000-0000AB1D0000}"/>
    <cellStyle name="Normal 8 3 4 2 2 2" xfId="7427" xr:uid="{00000000-0005-0000-0000-0000AC1D0000}"/>
    <cellStyle name="Normal 8 3 4 2 2 2 2" xfId="24291" xr:uid="{8F2CDA1F-CCC4-4B93-A454-55C4359B1E30}"/>
    <cellStyle name="Normal 8 3 4 2 2 2 3" xfId="15862" xr:uid="{A5791A94-2BF7-47BF-AAF0-4CC48A0D2433}"/>
    <cellStyle name="Normal 8 3 4 2 2 2 4" xfId="32719" xr:uid="{3163F940-D7C6-472B-B5E0-961EDEA95722}"/>
    <cellStyle name="Normal 8 3 4 2 2 3" xfId="20073" xr:uid="{A211A750-ED8C-4FEE-8850-0959D5BE11CD}"/>
    <cellStyle name="Normal 8 3 4 2 2 4" xfId="11644" xr:uid="{36FD16A2-71E9-492C-BCF1-E983FE2F931F}"/>
    <cellStyle name="Normal 8 3 4 2 2 5" xfId="28502" xr:uid="{11CAD9CA-B094-48A0-8C85-466DC21D7EF6}"/>
    <cellStyle name="Normal 8 3 4 2 3" xfId="5282" xr:uid="{00000000-0005-0000-0000-0000AD1D0000}"/>
    <cellStyle name="Normal 8 3 4 2 3 2" xfId="22146" xr:uid="{A3DCE790-D7E5-4CEC-8965-6B393F631F02}"/>
    <cellStyle name="Normal 8 3 4 2 3 3" xfId="13717" xr:uid="{0F218F64-FA1D-40FC-A16A-0DAD44525AAC}"/>
    <cellStyle name="Normal 8 3 4 2 3 4" xfId="30574" xr:uid="{40026044-AF64-4C47-BDAD-7714298E27F0}"/>
    <cellStyle name="Normal 8 3 4 2 4" xfId="17928" xr:uid="{D8077F85-062B-4FCF-9799-FFBA0940C4BD}"/>
    <cellStyle name="Normal 8 3 4 2 5" xfId="9499" xr:uid="{A8C7C61F-4CB2-47F1-9F4A-BD6EFCEEF18E}"/>
    <cellStyle name="Normal 8 3 4 2 6" xfId="26357" xr:uid="{38D8B232-41C9-452E-B8B3-646A964ED60A}"/>
    <cellStyle name="Normal 8 3 4 3" xfId="1387" xr:uid="{00000000-0005-0000-0000-0000AE1D0000}"/>
    <cellStyle name="Normal 8 3 4 3 2" xfId="3617" xr:uid="{00000000-0005-0000-0000-0000AF1D0000}"/>
    <cellStyle name="Normal 8 3 4 3 2 2" xfId="7840" xr:uid="{00000000-0005-0000-0000-0000B01D0000}"/>
    <cellStyle name="Normal 8 3 4 3 2 2 2" xfId="24704" xr:uid="{B7D9941B-CE62-4DB9-A3FF-25CC53AA85E6}"/>
    <cellStyle name="Normal 8 3 4 3 2 2 3" xfId="16275" xr:uid="{62786214-A382-43DD-86E1-3D38B922218A}"/>
    <cellStyle name="Normal 8 3 4 3 2 2 4" xfId="33132" xr:uid="{BA49D06E-2255-4C68-B603-0F8890D45F0F}"/>
    <cellStyle name="Normal 8 3 4 3 2 3" xfId="20486" xr:uid="{ABAEDDE0-73D3-4216-8112-957AD86B93E5}"/>
    <cellStyle name="Normal 8 3 4 3 2 4" xfId="12057" xr:uid="{9C56F4F5-D9A4-495A-8CB6-2FC03BD0D247}"/>
    <cellStyle name="Normal 8 3 4 3 2 5" xfId="28915" xr:uid="{D281544B-99D7-415E-9262-3749B825BF80}"/>
    <cellStyle name="Normal 8 3 4 3 3" xfId="5695" xr:uid="{00000000-0005-0000-0000-0000B11D0000}"/>
    <cellStyle name="Normal 8 3 4 3 3 2" xfId="22559" xr:uid="{2EF6E02B-AC8B-4EF8-8056-1410356E7DD6}"/>
    <cellStyle name="Normal 8 3 4 3 3 3" xfId="14130" xr:uid="{B7864577-12AC-468C-B391-4EA80F6A8519}"/>
    <cellStyle name="Normal 8 3 4 3 3 4" xfId="30987" xr:uid="{D1FA56C6-6051-459E-A159-1655004AF6B1}"/>
    <cellStyle name="Normal 8 3 4 3 4" xfId="18341" xr:uid="{D005416B-399B-4A75-A40E-90F92F928652}"/>
    <cellStyle name="Normal 8 3 4 3 5" xfId="9912" xr:uid="{0BEE1282-9B55-41CF-94A9-631551F09038}"/>
    <cellStyle name="Normal 8 3 4 3 6" xfId="26770" xr:uid="{F1369B5C-738B-48B5-AD83-E0D5ECD6AA50}"/>
    <cellStyle name="Normal 8 3 4 4" xfId="1800" xr:uid="{00000000-0005-0000-0000-0000B21D0000}"/>
    <cellStyle name="Normal 8 3 4 4 2" xfId="4030" xr:uid="{00000000-0005-0000-0000-0000B31D0000}"/>
    <cellStyle name="Normal 8 3 4 4 2 2" xfId="8253" xr:uid="{00000000-0005-0000-0000-0000B41D0000}"/>
    <cellStyle name="Normal 8 3 4 4 2 2 2" xfId="25117" xr:uid="{709BADFB-2F44-462C-970D-62FA798EE809}"/>
    <cellStyle name="Normal 8 3 4 4 2 2 3" xfId="16688" xr:uid="{3CEAE5B4-EB06-4A0E-8E26-0E9CF46CFBF5}"/>
    <cellStyle name="Normal 8 3 4 4 2 2 4" xfId="33545" xr:uid="{7D1C77EE-7740-46FF-A1BF-4B01FEC8B54D}"/>
    <cellStyle name="Normal 8 3 4 4 2 3" xfId="20899" xr:uid="{95D8A061-E614-48BB-85B0-43BA10A19C63}"/>
    <cellStyle name="Normal 8 3 4 4 2 4" xfId="12470" xr:uid="{73466749-8205-45CF-A4B2-30DBF1254462}"/>
    <cellStyle name="Normal 8 3 4 4 2 5" xfId="29328" xr:uid="{480D6409-6325-46CA-B44D-0BBC2324BFE8}"/>
    <cellStyle name="Normal 8 3 4 4 3" xfId="6108" xr:uid="{00000000-0005-0000-0000-0000B51D0000}"/>
    <cellStyle name="Normal 8 3 4 4 3 2" xfId="22972" xr:uid="{7E21D623-F5A7-449A-BADE-AF9B92F81261}"/>
    <cellStyle name="Normal 8 3 4 4 3 3" xfId="14543" xr:uid="{968B9189-2A2F-4ADF-A79E-99B673B260D3}"/>
    <cellStyle name="Normal 8 3 4 4 3 4" xfId="31400" xr:uid="{BC2584CD-71ED-46C4-882F-472DA4AAB99D}"/>
    <cellStyle name="Normal 8 3 4 4 4" xfId="18754" xr:uid="{3039F167-EBD7-489B-B098-F9B8E5392FF8}"/>
    <cellStyle name="Normal 8 3 4 4 5" xfId="10325" xr:uid="{398363CC-5766-4D54-BA49-7A6C26CAF680}"/>
    <cellStyle name="Normal 8 3 4 4 6" xfId="27183" xr:uid="{B0899F9C-5AE4-4EF7-BDD6-F5ED591A60B3}"/>
    <cellStyle name="Normal 8 3 4 5" xfId="2214" xr:uid="{00000000-0005-0000-0000-0000B61D0000}"/>
    <cellStyle name="Normal 8 3 4 5 2" xfId="4443" xr:uid="{00000000-0005-0000-0000-0000B71D0000}"/>
    <cellStyle name="Normal 8 3 4 5 2 2" xfId="8666" xr:uid="{00000000-0005-0000-0000-0000B81D0000}"/>
    <cellStyle name="Normal 8 3 4 5 2 2 2" xfId="25530" xr:uid="{B6EF453F-87B6-4BFF-8126-D8BB10475362}"/>
    <cellStyle name="Normal 8 3 4 5 2 2 3" xfId="17101" xr:uid="{002F3977-23F0-4FFD-BD08-C835CE76AC57}"/>
    <cellStyle name="Normal 8 3 4 5 2 2 4" xfId="33958" xr:uid="{8F1BF33C-C59E-447B-B0F4-BBFDCED5C592}"/>
    <cellStyle name="Normal 8 3 4 5 2 3" xfId="21312" xr:uid="{7CC93EFC-544F-476F-991F-F7C8E4FB8111}"/>
    <cellStyle name="Normal 8 3 4 5 2 4" xfId="12883" xr:uid="{BB0284E8-4092-4AF0-BD38-B86177DC89D8}"/>
    <cellStyle name="Normal 8 3 4 5 2 5" xfId="29741" xr:uid="{B4DDAA7E-5884-4C46-9983-582AA3B9DD80}"/>
    <cellStyle name="Normal 8 3 4 5 3" xfId="6521" xr:uid="{00000000-0005-0000-0000-0000B91D0000}"/>
    <cellStyle name="Normal 8 3 4 5 3 2" xfId="23385" xr:uid="{E0B6D673-B133-4791-A4E7-17518EFFD3F5}"/>
    <cellStyle name="Normal 8 3 4 5 3 3" xfId="14956" xr:uid="{906A8329-9297-48CA-AF38-C483B841945D}"/>
    <cellStyle name="Normal 8 3 4 5 3 4" xfId="31813" xr:uid="{28F67AC7-C6FE-4748-A48A-784ADA6CDC48}"/>
    <cellStyle name="Normal 8 3 4 5 4" xfId="19167" xr:uid="{CCD42FD3-164F-4F6C-9CA7-A383AC819920}"/>
    <cellStyle name="Normal 8 3 4 5 5" xfId="10738" xr:uid="{64FE9B25-D16D-40E3-8290-258FDB7BA276}"/>
    <cellStyle name="Normal 8 3 4 5 6" xfId="27596" xr:uid="{A5E73A24-6C72-4458-B37D-559B9A7ADE73}"/>
    <cellStyle name="Normal 8 3 4 6" xfId="2650" xr:uid="{00000000-0005-0000-0000-0000BA1D0000}"/>
    <cellStyle name="Normal 8 3 4 6 2" xfId="6934" xr:uid="{00000000-0005-0000-0000-0000BB1D0000}"/>
    <cellStyle name="Normal 8 3 4 6 2 2" xfId="23798" xr:uid="{F6AF3377-D026-4EBC-9BC6-FC983074F452}"/>
    <cellStyle name="Normal 8 3 4 6 2 3" xfId="15369" xr:uid="{3ED9F70F-7369-4C32-B75C-EF81F93EDCCE}"/>
    <cellStyle name="Normal 8 3 4 6 2 4" xfId="32226" xr:uid="{3092FA0D-0680-4A76-8088-BAEF4F5867AE}"/>
    <cellStyle name="Normal 8 3 4 6 3" xfId="19580" xr:uid="{B8035E2E-8656-496A-B1D2-8612937BCE24}"/>
    <cellStyle name="Normal 8 3 4 6 4" xfId="11151" xr:uid="{6C0676D8-BA6B-4F53-8700-E54AEBC349A1}"/>
    <cellStyle name="Normal 8 3 4 6 5" xfId="28009" xr:uid="{1CA36D86-6B02-49A7-9FE7-01B7B67CDF49}"/>
    <cellStyle name="Normal 8 3 4 7" xfId="4869" xr:uid="{00000000-0005-0000-0000-0000BC1D0000}"/>
    <cellStyle name="Normal 8 3 4 7 2" xfId="21733" xr:uid="{C525CA11-CF27-494A-9729-B3D2F5FE8825}"/>
    <cellStyle name="Normal 8 3 4 7 3" xfId="13304" xr:uid="{2F2B4CB9-5DA3-4D38-928C-CAE90024AD14}"/>
    <cellStyle name="Normal 8 3 4 7 4" xfId="30161" xr:uid="{AF01498A-82BD-42D6-8CA5-EE6CF9CFD2B7}"/>
    <cellStyle name="Normal 8 3 4 8" xfId="17515" xr:uid="{DDA54E8D-DAAF-48E0-9D85-187DDA14BE09}"/>
    <cellStyle name="Normal 8 3 4 9" xfId="9086" xr:uid="{C1863C4F-C814-4B3D-912E-59E6C39E0F18}"/>
    <cellStyle name="Normal 8 3 5" xfId="963" xr:uid="{00000000-0005-0000-0000-0000BD1D0000}"/>
    <cellStyle name="Normal 8 3 5 2" xfId="3197" xr:uid="{00000000-0005-0000-0000-0000BE1D0000}"/>
    <cellStyle name="Normal 8 3 5 2 2" xfId="7420" xr:uid="{00000000-0005-0000-0000-0000BF1D0000}"/>
    <cellStyle name="Normal 8 3 5 2 2 2" xfId="24284" xr:uid="{6EFC7CC3-339D-46CA-B286-62053B07DE0E}"/>
    <cellStyle name="Normal 8 3 5 2 2 3" xfId="15855" xr:uid="{E814FFAB-2880-4E74-957F-9CCE53CD6D6C}"/>
    <cellStyle name="Normal 8 3 5 2 2 4" xfId="32712" xr:uid="{7108000C-EC6B-4D23-968A-7A300EE2E465}"/>
    <cellStyle name="Normal 8 3 5 2 3" xfId="20066" xr:uid="{9DAB5B11-38DF-4E35-B638-2B2028B02FFA}"/>
    <cellStyle name="Normal 8 3 5 2 4" xfId="11637" xr:uid="{9322F0A2-0B61-469F-B933-91B9E44C3F42}"/>
    <cellStyle name="Normal 8 3 5 2 5" xfId="28495" xr:uid="{5ED10C10-1ECB-433A-83CD-0B5F773C5BF3}"/>
    <cellStyle name="Normal 8 3 5 3" xfId="5275" xr:uid="{00000000-0005-0000-0000-0000C01D0000}"/>
    <cellStyle name="Normal 8 3 5 3 2" xfId="22139" xr:uid="{A85A4B54-7227-4BF5-BACA-022B0E24B273}"/>
    <cellStyle name="Normal 8 3 5 3 3" xfId="13710" xr:uid="{C07B4A75-37F5-4C6D-A246-66E95D28265C}"/>
    <cellStyle name="Normal 8 3 5 3 4" xfId="30567" xr:uid="{874931EE-E8E1-49C5-833E-10B4C3184FAB}"/>
    <cellStyle name="Normal 8 3 5 4" xfId="17921" xr:uid="{3259EFC4-0416-4A81-A8EF-A47169B45DAC}"/>
    <cellStyle name="Normal 8 3 5 5" xfId="9492" xr:uid="{30F4D965-CBF1-43E8-9A67-EF11B04FCAE8}"/>
    <cellStyle name="Normal 8 3 5 6" xfId="26350" xr:uid="{315C8F46-9769-45C9-8E84-7B56143869F1}"/>
    <cellStyle name="Normal 8 3 6" xfId="1380" xr:uid="{00000000-0005-0000-0000-0000C11D0000}"/>
    <cellStyle name="Normal 8 3 6 2" xfId="3610" xr:uid="{00000000-0005-0000-0000-0000C21D0000}"/>
    <cellStyle name="Normal 8 3 6 2 2" xfId="7833" xr:uid="{00000000-0005-0000-0000-0000C31D0000}"/>
    <cellStyle name="Normal 8 3 6 2 2 2" xfId="24697" xr:uid="{FC20A4B5-1F78-40DB-A5C6-1463FA6C1F4C}"/>
    <cellStyle name="Normal 8 3 6 2 2 3" xfId="16268" xr:uid="{DC7CB10B-0DE7-4E78-80E9-EB864B3D141B}"/>
    <cellStyle name="Normal 8 3 6 2 2 4" xfId="33125" xr:uid="{ECA0FE42-451F-4C7B-863E-0C4D02F69AE5}"/>
    <cellStyle name="Normal 8 3 6 2 3" xfId="20479" xr:uid="{4BA04FBA-62A6-4D29-BA8D-2BC2C11A7783}"/>
    <cellStyle name="Normal 8 3 6 2 4" xfId="12050" xr:uid="{1A805009-A58E-4689-B7BD-71D441199835}"/>
    <cellStyle name="Normal 8 3 6 2 5" xfId="28908" xr:uid="{7EC3447A-245A-4F43-A320-884D3D64EBDD}"/>
    <cellStyle name="Normal 8 3 6 3" xfId="5688" xr:uid="{00000000-0005-0000-0000-0000C41D0000}"/>
    <cellStyle name="Normal 8 3 6 3 2" xfId="22552" xr:uid="{C41173B3-91A9-4713-A0C5-A248B3FFFC63}"/>
    <cellStyle name="Normal 8 3 6 3 3" xfId="14123" xr:uid="{BFAABF78-27F1-4E96-8AD9-CDA490ACDEEC}"/>
    <cellStyle name="Normal 8 3 6 3 4" xfId="30980" xr:uid="{36B6DBB5-AF80-4BFA-8C4A-9B41DF99F70D}"/>
    <cellStyle name="Normal 8 3 6 4" xfId="18334" xr:uid="{F01B82E6-FABF-4EC7-8864-0CB2D3D29769}"/>
    <cellStyle name="Normal 8 3 6 5" xfId="9905" xr:uid="{ADD42C86-C7EC-4494-8836-F5A1757850C0}"/>
    <cellStyle name="Normal 8 3 6 6" xfId="26763" xr:uid="{96256685-CFE5-48AB-A441-1E72302CBA3E}"/>
    <cellStyle name="Normal 8 3 7" xfId="1793" xr:uid="{00000000-0005-0000-0000-0000C51D0000}"/>
    <cellStyle name="Normal 8 3 7 2" xfId="4023" xr:uid="{00000000-0005-0000-0000-0000C61D0000}"/>
    <cellStyle name="Normal 8 3 7 2 2" xfId="8246" xr:uid="{00000000-0005-0000-0000-0000C71D0000}"/>
    <cellStyle name="Normal 8 3 7 2 2 2" xfId="25110" xr:uid="{69281E3F-2DB0-442D-ACC8-7BF48D3654B4}"/>
    <cellStyle name="Normal 8 3 7 2 2 3" xfId="16681" xr:uid="{E4CA03BA-23B1-4AF1-B5BE-5B7E896D481B}"/>
    <cellStyle name="Normal 8 3 7 2 2 4" xfId="33538" xr:uid="{F5F1B678-B5BD-4FE8-8AB1-DB223F7A28D8}"/>
    <cellStyle name="Normal 8 3 7 2 3" xfId="20892" xr:uid="{02D876AF-E8B3-4718-A6A3-6BA167D51AD8}"/>
    <cellStyle name="Normal 8 3 7 2 4" xfId="12463" xr:uid="{1CB0381E-7193-4297-BA8D-71E2B58C6458}"/>
    <cellStyle name="Normal 8 3 7 2 5" xfId="29321" xr:uid="{EC0282C6-DF8D-4521-AF98-55D4FEBE8EF3}"/>
    <cellStyle name="Normal 8 3 7 3" xfId="6101" xr:uid="{00000000-0005-0000-0000-0000C81D0000}"/>
    <cellStyle name="Normal 8 3 7 3 2" xfId="22965" xr:uid="{205DF255-26EB-4516-AC24-769E5748E1E3}"/>
    <cellStyle name="Normal 8 3 7 3 3" xfId="14536" xr:uid="{7C85AFDD-8D2C-4490-87C7-C588D53FBD3A}"/>
    <cellStyle name="Normal 8 3 7 3 4" xfId="31393" xr:uid="{FFAF79A7-2EB2-481E-B00C-F3C4C00BFC73}"/>
    <cellStyle name="Normal 8 3 7 4" xfId="18747" xr:uid="{E8EAFED0-97ED-46DB-8A71-14A4448A4250}"/>
    <cellStyle name="Normal 8 3 7 5" xfId="10318" xr:uid="{848AA1EA-F6E3-4540-AF23-216C945E1C24}"/>
    <cellStyle name="Normal 8 3 7 6" xfId="27176" xr:uid="{539AD52A-0BC0-434A-95DD-5B892BEF1E2A}"/>
    <cellStyle name="Normal 8 3 8" xfId="2207" xr:uid="{00000000-0005-0000-0000-0000C91D0000}"/>
    <cellStyle name="Normal 8 3 8 2" xfId="4436" xr:uid="{00000000-0005-0000-0000-0000CA1D0000}"/>
    <cellStyle name="Normal 8 3 8 2 2" xfId="8659" xr:uid="{00000000-0005-0000-0000-0000CB1D0000}"/>
    <cellStyle name="Normal 8 3 8 2 2 2" xfId="25523" xr:uid="{7E76AE40-13D3-481D-BBC1-4B0BC324D070}"/>
    <cellStyle name="Normal 8 3 8 2 2 3" xfId="17094" xr:uid="{45A1DDED-7CF4-48F5-B732-B90597FC5524}"/>
    <cellStyle name="Normal 8 3 8 2 2 4" xfId="33951" xr:uid="{94D6ACF0-EAFA-43F7-8E0F-73BAF0DFC2A0}"/>
    <cellStyle name="Normal 8 3 8 2 3" xfId="21305" xr:uid="{AF8AD788-2EEE-4748-91BC-3525C884B598}"/>
    <cellStyle name="Normal 8 3 8 2 4" xfId="12876" xr:uid="{E3421484-3361-4B59-BCBC-D51DA5CF16F6}"/>
    <cellStyle name="Normal 8 3 8 2 5" xfId="29734" xr:uid="{3FD59FD9-184F-4C44-A0B6-64C867E1502B}"/>
    <cellStyle name="Normal 8 3 8 3" xfId="6514" xr:uid="{00000000-0005-0000-0000-0000CC1D0000}"/>
    <cellStyle name="Normal 8 3 8 3 2" xfId="23378" xr:uid="{061627DA-0188-44F5-9FAC-A44C7C7120C5}"/>
    <cellStyle name="Normal 8 3 8 3 3" xfId="14949" xr:uid="{FC0740EA-C3AB-4B5C-8A45-94E31FB280F1}"/>
    <cellStyle name="Normal 8 3 8 3 4" xfId="31806" xr:uid="{2B53EF92-0C01-47D9-900C-1182587BA29B}"/>
    <cellStyle name="Normal 8 3 8 4" xfId="19160" xr:uid="{C6A65DD6-B3DF-45B7-BD6B-0BE44C949AB3}"/>
    <cellStyle name="Normal 8 3 8 5" xfId="10731" xr:uid="{9FAEAAF7-2E79-4449-8094-78BA333DD38A}"/>
    <cellStyle name="Normal 8 3 8 6" xfId="27589" xr:uid="{F220AAA1-C9D1-4E85-9794-3CA26076AF52}"/>
    <cellStyle name="Normal 8 3 9" xfId="2643" xr:uid="{00000000-0005-0000-0000-0000CD1D0000}"/>
    <cellStyle name="Normal 8 3 9 2" xfId="6927" xr:uid="{00000000-0005-0000-0000-0000CE1D0000}"/>
    <cellStyle name="Normal 8 3 9 2 2" xfId="23791" xr:uid="{DB9CB069-4044-4FF1-AD6C-535EABF65EAA}"/>
    <cellStyle name="Normal 8 3 9 2 3" xfId="15362" xr:uid="{5AC944AB-6727-4832-A7F7-D52B3049BDF7}"/>
    <cellStyle name="Normal 8 3 9 2 4" xfId="32219" xr:uid="{79612795-0148-442E-BAF0-FB689EDCC698}"/>
    <cellStyle name="Normal 8 3 9 3" xfId="19573" xr:uid="{3E6BF9C8-B052-4FE7-83EE-CF509FECCA0F}"/>
    <cellStyle name="Normal 8 3 9 4" xfId="11144" xr:uid="{D0EC924D-787C-4C4C-9D01-1B76F65CB83F}"/>
    <cellStyle name="Normal 8 3 9 5" xfId="28002" xr:uid="{DB8FE327-D33D-40A5-850E-5657D56FB5D2}"/>
    <cellStyle name="Normal 8 4" xfId="503" xr:uid="{00000000-0005-0000-0000-0000CF1D0000}"/>
    <cellStyle name="Normal 8 4 10" xfId="17516" xr:uid="{D5324F1E-AC0A-407E-8B12-94D3B1A71156}"/>
    <cellStyle name="Normal 8 4 11" xfId="9087" xr:uid="{D6B07334-82BA-4B8D-BEB0-9375442FFBC8}"/>
    <cellStyle name="Normal 8 4 12" xfId="25945" xr:uid="{78E36221-FE7A-40BB-B07D-6D8A7C399AD7}"/>
    <cellStyle name="Normal 8 4 2" xfId="504" xr:uid="{00000000-0005-0000-0000-0000D01D0000}"/>
    <cellStyle name="Normal 8 4 2 10" xfId="9088" xr:uid="{1E4782C6-D3CE-43F2-A438-EA407C8DFCE6}"/>
    <cellStyle name="Normal 8 4 2 11" xfId="25946" xr:uid="{8B8F8B38-EFC7-4988-8AC1-CD5226A9B667}"/>
    <cellStyle name="Normal 8 4 2 2" xfId="505" xr:uid="{00000000-0005-0000-0000-0000D11D0000}"/>
    <cellStyle name="Normal 8 4 2 2 10" xfId="25947" xr:uid="{ADFE2C71-9978-4C97-8E98-CE6D2E0AA111}"/>
    <cellStyle name="Normal 8 4 2 2 2" xfId="973" xr:uid="{00000000-0005-0000-0000-0000D21D0000}"/>
    <cellStyle name="Normal 8 4 2 2 2 2" xfId="3207" xr:uid="{00000000-0005-0000-0000-0000D31D0000}"/>
    <cellStyle name="Normal 8 4 2 2 2 2 2" xfId="7430" xr:uid="{00000000-0005-0000-0000-0000D41D0000}"/>
    <cellStyle name="Normal 8 4 2 2 2 2 2 2" xfId="24294" xr:uid="{36A9712A-E794-4FC7-9F49-501EC4508D19}"/>
    <cellStyle name="Normal 8 4 2 2 2 2 2 3" xfId="15865" xr:uid="{0C212E5C-E1CF-49B5-B00B-E9C1B0EFAA37}"/>
    <cellStyle name="Normal 8 4 2 2 2 2 2 4" xfId="32722" xr:uid="{467A953C-7740-4175-92E2-B19580A29D73}"/>
    <cellStyle name="Normal 8 4 2 2 2 2 3" xfId="20076" xr:uid="{2382FAAD-F47B-4577-ACD0-5D4C13D62182}"/>
    <cellStyle name="Normal 8 4 2 2 2 2 4" xfId="11647" xr:uid="{27CF88E8-4C08-4361-8DAC-E8F901775F0E}"/>
    <cellStyle name="Normal 8 4 2 2 2 2 5" xfId="28505" xr:uid="{658CAA51-C912-43F6-B074-0F7D2943163E}"/>
    <cellStyle name="Normal 8 4 2 2 2 3" xfId="5285" xr:uid="{00000000-0005-0000-0000-0000D51D0000}"/>
    <cellStyle name="Normal 8 4 2 2 2 3 2" xfId="22149" xr:uid="{AA6A27B4-5532-4A6D-9476-680F8820062B}"/>
    <cellStyle name="Normal 8 4 2 2 2 3 3" xfId="13720" xr:uid="{633FEA48-71A6-4676-87AE-725D95E7DD52}"/>
    <cellStyle name="Normal 8 4 2 2 2 3 4" xfId="30577" xr:uid="{543E5952-4F32-4B7A-B459-D34709401318}"/>
    <cellStyle name="Normal 8 4 2 2 2 4" xfId="17931" xr:uid="{16AB09C0-9B49-4146-A894-A0FDCD0F2E80}"/>
    <cellStyle name="Normal 8 4 2 2 2 5" xfId="9502" xr:uid="{BAE7D124-1B70-43F7-843B-C5C4F03AF462}"/>
    <cellStyle name="Normal 8 4 2 2 2 6" xfId="26360" xr:uid="{BCCD3276-9CB6-4142-8368-3036AF53C794}"/>
    <cellStyle name="Normal 8 4 2 2 3" xfId="1390" xr:uid="{00000000-0005-0000-0000-0000D61D0000}"/>
    <cellStyle name="Normal 8 4 2 2 3 2" xfId="3620" xr:uid="{00000000-0005-0000-0000-0000D71D0000}"/>
    <cellStyle name="Normal 8 4 2 2 3 2 2" xfId="7843" xr:uid="{00000000-0005-0000-0000-0000D81D0000}"/>
    <cellStyle name="Normal 8 4 2 2 3 2 2 2" xfId="24707" xr:uid="{6918A6AD-9A02-452B-8D83-F5B0E73B9B86}"/>
    <cellStyle name="Normal 8 4 2 2 3 2 2 3" xfId="16278" xr:uid="{27049FCE-D88C-43AA-A88A-6550C8CDF14C}"/>
    <cellStyle name="Normal 8 4 2 2 3 2 2 4" xfId="33135" xr:uid="{5D6828BE-088D-429D-B4B5-F155226F7F05}"/>
    <cellStyle name="Normal 8 4 2 2 3 2 3" xfId="20489" xr:uid="{1CDAA181-4931-4136-990B-56ADE46B36D2}"/>
    <cellStyle name="Normal 8 4 2 2 3 2 4" xfId="12060" xr:uid="{C8A26834-DC61-49AD-BD44-28BDF60F8FDB}"/>
    <cellStyle name="Normal 8 4 2 2 3 2 5" xfId="28918" xr:uid="{E033442B-E7B1-4EE0-8079-E86065C8960B}"/>
    <cellStyle name="Normal 8 4 2 2 3 3" xfId="5698" xr:uid="{00000000-0005-0000-0000-0000D91D0000}"/>
    <cellStyle name="Normal 8 4 2 2 3 3 2" xfId="22562" xr:uid="{9ADE59C7-CCDC-450B-B484-78CBBAA6EA9E}"/>
    <cellStyle name="Normal 8 4 2 2 3 3 3" xfId="14133" xr:uid="{32A98F84-62A2-4405-9455-85E39ABF2496}"/>
    <cellStyle name="Normal 8 4 2 2 3 3 4" xfId="30990" xr:uid="{80D41EB5-43B4-45EE-B250-F95FBCAB8118}"/>
    <cellStyle name="Normal 8 4 2 2 3 4" xfId="18344" xr:uid="{3209E3E7-7ED5-44FD-BCB7-61FBA6AB0260}"/>
    <cellStyle name="Normal 8 4 2 2 3 5" xfId="9915" xr:uid="{735ECCE3-CDC0-4965-9FA4-9C3EB2C008B2}"/>
    <cellStyle name="Normal 8 4 2 2 3 6" xfId="26773" xr:uid="{78862C7B-E4CE-4EE0-9D2E-59F043371F1B}"/>
    <cellStyle name="Normal 8 4 2 2 4" xfId="1803" xr:uid="{00000000-0005-0000-0000-0000DA1D0000}"/>
    <cellStyle name="Normal 8 4 2 2 4 2" xfId="4033" xr:uid="{00000000-0005-0000-0000-0000DB1D0000}"/>
    <cellStyle name="Normal 8 4 2 2 4 2 2" xfId="8256" xr:uid="{00000000-0005-0000-0000-0000DC1D0000}"/>
    <cellStyle name="Normal 8 4 2 2 4 2 2 2" xfId="25120" xr:uid="{6E29E1D0-C381-40FC-AE34-BA7C0A5DCA69}"/>
    <cellStyle name="Normal 8 4 2 2 4 2 2 3" xfId="16691" xr:uid="{4196208A-A43F-4318-9CC8-D96B10965E76}"/>
    <cellStyle name="Normal 8 4 2 2 4 2 2 4" xfId="33548" xr:uid="{43898BEB-D2C5-4BDE-90C3-4D8E2F3C7231}"/>
    <cellStyle name="Normal 8 4 2 2 4 2 3" xfId="20902" xr:uid="{391D7939-DC8D-4D1D-AD15-0AC7DF4E0F0F}"/>
    <cellStyle name="Normal 8 4 2 2 4 2 4" xfId="12473" xr:uid="{226C1B88-88F0-45E8-B935-675115ADAFBE}"/>
    <cellStyle name="Normal 8 4 2 2 4 2 5" xfId="29331" xr:uid="{0F4AA835-2771-4D07-90E8-78B3969329D5}"/>
    <cellStyle name="Normal 8 4 2 2 4 3" xfId="6111" xr:uid="{00000000-0005-0000-0000-0000DD1D0000}"/>
    <cellStyle name="Normal 8 4 2 2 4 3 2" xfId="22975" xr:uid="{8C17E8C6-1324-4C03-B804-C91F8676F467}"/>
    <cellStyle name="Normal 8 4 2 2 4 3 3" xfId="14546" xr:uid="{786BF358-A007-48FE-818D-79B403D9D764}"/>
    <cellStyle name="Normal 8 4 2 2 4 3 4" xfId="31403" xr:uid="{0FAF06D3-3CC5-40AF-9C3D-66A5BAB4E9A3}"/>
    <cellStyle name="Normal 8 4 2 2 4 4" xfId="18757" xr:uid="{8F20EAD7-96DB-46DB-A924-EEFE4FEFEDCB}"/>
    <cellStyle name="Normal 8 4 2 2 4 5" xfId="10328" xr:uid="{6926F325-0AFF-4605-9D24-FEAEADF7096E}"/>
    <cellStyle name="Normal 8 4 2 2 4 6" xfId="27186" xr:uid="{5F6953A1-CB72-455B-AE56-873116931777}"/>
    <cellStyle name="Normal 8 4 2 2 5" xfId="2217" xr:uid="{00000000-0005-0000-0000-0000DE1D0000}"/>
    <cellStyle name="Normal 8 4 2 2 5 2" xfId="4446" xr:uid="{00000000-0005-0000-0000-0000DF1D0000}"/>
    <cellStyle name="Normal 8 4 2 2 5 2 2" xfId="8669" xr:uid="{00000000-0005-0000-0000-0000E01D0000}"/>
    <cellStyle name="Normal 8 4 2 2 5 2 2 2" xfId="25533" xr:uid="{1FC9C3A5-03D9-413A-A7DB-3179C20C974C}"/>
    <cellStyle name="Normal 8 4 2 2 5 2 2 3" xfId="17104" xr:uid="{94AD4B81-F056-475D-A8F4-A77CEFCD0EB8}"/>
    <cellStyle name="Normal 8 4 2 2 5 2 2 4" xfId="33961" xr:uid="{A48A5B86-6858-418C-8F24-0E84D98FF43A}"/>
    <cellStyle name="Normal 8 4 2 2 5 2 3" xfId="21315" xr:uid="{01D6F1CA-9C21-4B87-977E-C16B249850BC}"/>
    <cellStyle name="Normal 8 4 2 2 5 2 4" xfId="12886" xr:uid="{8E6D5899-B1AF-4BB5-88CD-82C4068F68E3}"/>
    <cellStyle name="Normal 8 4 2 2 5 2 5" xfId="29744" xr:uid="{5C23D3BC-7EF3-4DA3-9A69-DABABA6A5F87}"/>
    <cellStyle name="Normal 8 4 2 2 5 3" xfId="6524" xr:uid="{00000000-0005-0000-0000-0000E11D0000}"/>
    <cellStyle name="Normal 8 4 2 2 5 3 2" xfId="23388" xr:uid="{CBDC0953-0915-4A38-AA5B-51DACBAD4243}"/>
    <cellStyle name="Normal 8 4 2 2 5 3 3" xfId="14959" xr:uid="{B0E53F9E-9463-439B-BE1B-EFCB30534389}"/>
    <cellStyle name="Normal 8 4 2 2 5 3 4" xfId="31816" xr:uid="{B34AB62E-67B7-4928-A171-B6E6871AE51A}"/>
    <cellStyle name="Normal 8 4 2 2 5 4" xfId="19170" xr:uid="{6F3591B7-C9E3-450F-88FF-3C7E0C686884}"/>
    <cellStyle name="Normal 8 4 2 2 5 5" xfId="10741" xr:uid="{3904B6C5-6908-404C-99B6-BBB71AA130D7}"/>
    <cellStyle name="Normal 8 4 2 2 5 6" xfId="27599" xr:uid="{845DE3E7-66C7-4B3E-A011-C6FD7999EA34}"/>
    <cellStyle name="Normal 8 4 2 2 6" xfId="2653" xr:uid="{00000000-0005-0000-0000-0000E21D0000}"/>
    <cellStyle name="Normal 8 4 2 2 6 2" xfId="6937" xr:uid="{00000000-0005-0000-0000-0000E31D0000}"/>
    <cellStyle name="Normal 8 4 2 2 6 2 2" xfId="23801" xr:uid="{6A8BF7F8-B363-4DE5-BE28-0B472B98ED2C}"/>
    <cellStyle name="Normal 8 4 2 2 6 2 3" xfId="15372" xr:uid="{B7B187EB-60FB-472F-9BA6-D5D58C469D02}"/>
    <cellStyle name="Normal 8 4 2 2 6 2 4" xfId="32229" xr:uid="{6E58B52C-F8DC-45EF-8AF4-81A9D14ED780}"/>
    <cellStyle name="Normal 8 4 2 2 6 3" xfId="19583" xr:uid="{CFB07575-48AB-4FF2-B7DA-5E4FC22D27F8}"/>
    <cellStyle name="Normal 8 4 2 2 6 4" xfId="11154" xr:uid="{AA759661-A9A6-4CEE-90E9-22F20AA2E9A8}"/>
    <cellStyle name="Normal 8 4 2 2 6 5" xfId="28012" xr:uid="{51551C7C-FEDA-419E-A84B-5128DD6643E6}"/>
    <cellStyle name="Normal 8 4 2 2 7" xfId="4872" xr:uid="{00000000-0005-0000-0000-0000E41D0000}"/>
    <cellStyle name="Normal 8 4 2 2 7 2" xfId="21736" xr:uid="{C7AD3C77-B8A1-41BA-AF32-9E773E165C31}"/>
    <cellStyle name="Normal 8 4 2 2 7 3" xfId="13307" xr:uid="{E156ADDD-F73B-404B-8309-1881F0A325D7}"/>
    <cellStyle name="Normal 8 4 2 2 7 4" xfId="30164" xr:uid="{49C88CCB-A9B0-41A9-9B9B-52E575D13963}"/>
    <cellStyle name="Normal 8 4 2 2 8" xfId="17518" xr:uid="{67BE6AD6-FCDC-4B6E-AB7D-64AC66F010A5}"/>
    <cellStyle name="Normal 8 4 2 2 9" xfId="9089" xr:uid="{CFA64A73-D247-4D83-A3AC-FFAC27BCEEC4}"/>
    <cellStyle name="Normal 8 4 2 3" xfId="972" xr:uid="{00000000-0005-0000-0000-0000E51D0000}"/>
    <cellStyle name="Normal 8 4 2 3 2" xfId="3206" xr:uid="{00000000-0005-0000-0000-0000E61D0000}"/>
    <cellStyle name="Normal 8 4 2 3 2 2" xfId="7429" xr:uid="{00000000-0005-0000-0000-0000E71D0000}"/>
    <cellStyle name="Normal 8 4 2 3 2 2 2" xfId="24293" xr:uid="{50FEBE39-441F-47CB-9D29-BCABE6316670}"/>
    <cellStyle name="Normal 8 4 2 3 2 2 3" xfId="15864" xr:uid="{FD5C99A5-059A-477A-9BBB-6600EFAE65DE}"/>
    <cellStyle name="Normal 8 4 2 3 2 2 4" xfId="32721" xr:uid="{33479AD3-AF54-4F0F-B45B-BB3C0DF4E10E}"/>
    <cellStyle name="Normal 8 4 2 3 2 3" xfId="20075" xr:uid="{84AB0DBD-AF6B-49EB-9C2A-84AE1E994280}"/>
    <cellStyle name="Normal 8 4 2 3 2 4" xfId="11646" xr:uid="{075B9C0E-B3FE-49FD-8114-2A7D1A591E8E}"/>
    <cellStyle name="Normal 8 4 2 3 2 5" xfId="28504" xr:uid="{2F0348F0-0E82-48B3-81E0-7977CE7D6EC6}"/>
    <cellStyle name="Normal 8 4 2 3 3" xfId="5284" xr:uid="{00000000-0005-0000-0000-0000E81D0000}"/>
    <cellStyle name="Normal 8 4 2 3 3 2" xfId="22148" xr:uid="{73B8FD43-DB9E-4FC9-A5B5-2CF56C2A2487}"/>
    <cellStyle name="Normal 8 4 2 3 3 3" xfId="13719" xr:uid="{729FB2EC-A14C-4F8A-AE1A-5443D0301F57}"/>
    <cellStyle name="Normal 8 4 2 3 3 4" xfId="30576" xr:uid="{7B38D3AB-464F-47CE-9524-FF43E32CD443}"/>
    <cellStyle name="Normal 8 4 2 3 4" xfId="17930" xr:uid="{EC560482-E640-47CA-BBE3-D2C385A3A3C8}"/>
    <cellStyle name="Normal 8 4 2 3 5" xfId="9501" xr:uid="{A1E784CC-5A87-459C-B040-721C3067D777}"/>
    <cellStyle name="Normal 8 4 2 3 6" xfId="26359" xr:uid="{182D41C4-E3EA-45EE-B965-88EFB90420E2}"/>
    <cellStyle name="Normal 8 4 2 4" xfId="1389" xr:uid="{00000000-0005-0000-0000-0000E91D0000}"/>
    <cellStyle name="Normal 8 4 2 4 2" xfId="3619" xr:uid="{00000000-0005-0000-0000-0000EA1D0000}"/>
    <cellStyle name="Normal 8 4 2 4 2 2" xfId="7842" xr:uid="{00000000-0005-0000-0000-0000EB1D0000}"/>
    <cellStyle name="Normal 8 4 2 4 2 2 2" xfId="24706" xr:uid="{324D9228-CB91-431C-8238-A5C4093A2125}"/>
    <cellStyle name="Normal 8 4 2 4 2 2 3" xfId="16277" xr:uid="{AB7B35E5-DABD-4CFB-AB79-4AA3D5161B93}"/>
    <cellStyle name="Normal 8 4 2 4 2 2 4" xfId="33134" xr:uid="{3566B2E2-A3C3-4939-B3C0-F426AA355476}"/>
    <cellStyle name="Normal 8 4 2 4 2 3" xfId="20488" xr:uid="{B63DFF35-26EC-4FC8-9712-FE34CCD7A327}"/>
    <cellStyle name="Normal 8 4 2 4 2 4" xfId="12059" xr:uid="{27041FC8-5609-4418-BF30-6E1481F81754}"/>
    <cellStyle name="Normal 8 4 2 4 2 5" xfId="28917" xr:uid="{CB2FF600-8D53-420F-A2EB-4A12B8A1DD79}"/>
    <cellStyle name="Normal 8 4 2 4 3" xfId="5697" xr:uid="{00000000-0005-0000-0000-0000EC1D0000}"/>
    <cellStyle name="Normal 8 4 2 4 3 2" xfId="22561" xr:uid="{CBAA559E-5A7B-48FC-B799-E7BE91265602}"/>
    <cellStyle name="Normal 8 4 2 4 3 3" xfId="14132" xr:uid="{D4AE53C8-094E-4854-B354-69EB5E753ECC}"/>
    <cellStyle name="Normal 8 4 2 4 3 4" xfId="30989" xr:uid="{E6EB9CBA-8DA9-4933-A0A3-DF8A2EDB3633}"/>
    <cellStyle name="Normal 8 4 2 4 4" xfId="18343" xr:uid="{8A596AE0-65C6-47D9-BF22-ACA13F7A970E}"/>
    <cellStyle name="Normal 8 4 2 4 5" xfId="9914" xr:uid="{72317B09-5D00-4DEB-A7FE-8688552F140E}"/>
    <cellStyle name="Normal 8 4 2 4 6" xfId="26772" xr:uid="{0856AA61-229C-47FF-BD0B-90633CD549BE}"/>
    <cellStyle name="Normal 8 4 2 5" xfId="1802" xr:uid="{00000000-0005-0000-0000-0000ED1D0000}"/>
    <cellStyle name="Normal 8 4 2 5 2" xfId="4032" xr:uid="{00000000-0005-0000-0000-0000EE1D0000}"/>
    <cellStyle name="Normal 8 4 2 5 2 2" xfId="8255" xr:uid="{00000000-0005-0000-0000-0000EF1D0000}"/>
    <cellStyle name="Normal 8 4 2 5 2 2 2" xfId="25119" xr:uid="{08A03CEA-51EC-4246-85FB-2AEF782FB0E2}"/>
    <cellStyle name="Normal 8 4 2 5 2 2 3" xfId="16690" xr:uid="{AF0E8815-2398-4853-B039-EEC97F6E5553}"/>
    <cellStyle name="Normal 8 4 2 5 2 2 4" xfId="33547" xr:uid="{E9F72AEC-77DE-4337-8460-E3492AE2167F}"/>
    <cellStyle name="Normal 8 4 2 5 2 3" xfId="20901" xr:uid="{CCF4EAC3-3EE6-4975-9188-E15589511275}"/>
    <cellStyle name="Normal 8 4 2 5 2 4" xfId="12472" xr:uid="{FAFFDCD8-F934-4C9E-86BF-2C8D63522531}"/>
    <cellStyle name="Normal 8 4 2 5 2 5" xfId="29330" xr:uid="{CC561C03-06DC-4E97-B4EA-BFC9007D1A27}"/>
    <cellStyle name="Normal 8 4 2 5 3" xfId="6110" xr:uid="{00000000-0005-0000-0000-0000F01D0000}"/>
    <cellStyle name="Normal 8 4 2 5 3 2" xfId="22974" xr:uid="{2425886F-E29C-412E-A11E-98D335EF2FE9}"/>
    <cellStyle name="Normal 8 4 2 5 3 3" xfId="14545" xr:uid="{C1B95598-75D5-4CA6-B690-4B0C0B51A99D}"/>
    <cellStyle name="Normal 8 4 2 5 3 4" xfId="31402" xr:uid="{46386B9C-F4EA-4C59-98D2-DB484A99FB8E}"/>
    <cellStyle name="Normal 8 4 2 5 4" xfId="18756" xr:uid="{CA9D9B7E-EE89-4045-B434-D1BCECA20A2A}"/>
    <cellStyle name="Normal 8 4 2 5 5" xfId="10327" xr:uid="{1E41B77B-DDE4-4914-8310-69E832D492D9}"/>
    <cellStyle name="Normal 8 4 2 5 6" xfId="27185" xr:uid="{FB827662-B4F4-474E-9796-808B39A41718}"/>
    <cellStyle name="Normal 8 4 2 6" xfId="2216" xr:uid="{00000000-0005-0000-0000-0000F11D0000}"/>
    <cellStyle name="Normal 8 4 2 6 2" xfId="4445" xr:uid="{00000000-0005-0000-0000-0000F21D0000}"/>
    <cellStyle name="Normal 8 4 2 6 2 2" xfId="8668" xr:uid="{00000000-0005-0000-0000-0000F31D0000}"/>
    <cellStyle name="Normal 8 4 2 6 2 2 2" xfId="25532" xr:uid="{6BF88A1A-6BB5-412F-A87E-BBB3FD2234BC}"/>
    <cellStyle name="Normal 8 4 2 6 2 2 3" xfId="17103" xr:uid="{135220E3-D5D3-4789-90E4-6D2C3F2840D7}"/>
    <cellStyle name="Normal 8 4 2 6 2 2 4" xfId="33960" xr:uid="{18928EAF-3460-44AA-AE18-0EF5120E80F7}"/>
    <cellStyle name="Normal 8 4 2 6 2 3" xfId="21314" xr:uid="{8FC68845-335A-4E04-8C65-664C5FCF827E}"/>
    <cellStyle name="Normal 8 4 2 6 2 4" xfId="12885" xr:uid="{973C689A-567A-4F97-893A-75996B3D1C57}"/>
    <cellStyle name="Normal 8 4 2 6 2 5" xfId="29743" xr:uid="{4261C2FB-D1D5-46E3-AF97-67C8D6D91CE8}"/>
    <cellStyle name="Normal 8 4 2 6 3" xfId="6523" xr:uid="{00000000-0005-0000-0000-0000F41D0000}"/>
    <cellStyle name="Normal 8 4 2 6 3 2" xfId="23387" xr:uid="{F1AE03DA-8E91-4106-A52A-8923E1FE08F4}"/>
    <cellStyle name="Normal 8 4 2 6 3 3" xfId="14958" xr:uid="{1885FEA0-CF81-4CF8-A476-95EC8F85846F}"/>
    <cellStyle name="Normal 8 4 2 6 3 4" xfId="31815" xr:uid="{1F7F96F1-B04F-4819-A131-07F7DEA7461E}"/>
    <cellStyle name="Normal 8 4 2 6 4" xfId="19169" xr:uid="{F1A63B46-ECE2-407F-AED7-ED0FA50A6E53}"/>
    <cellStyle name="Normal 8 4 2 6 5" xfId="10740" xr:uid="{77505AE6-710D-4DFA-AE55-B306C6D77269}"/>
    <cellStyle name="Normal 8 4 2 6 6" xfId="27598" xr:uid="{DAEB3975-C6A1-4ADF-9AC7-EBD86A7A06C7}"/>
    <cellStyle name="Normal 8 4 2 7" xfId="2652" xr:uid="{00000000-0005-0000-0000-0000F51D0000}"/>
    <cellStyle name="Normal 8 4 2 7 2" xfId="6936" xr:uid="{00000000-0005-0000-0000-0000F61D0000}"/>
    <cellStyle name="Normal 8 4 2 7 2 2" xfId="23800" xr:uid="{215B6341-6F49-4D59-90F8-DD979CF7377C}"/>
    <cellStyle name="Normal 8 4 2 7 2 3" xfId="15371" xr:uid="{F6CF9A4F-9ACD-4BBE-A380-ED2A453E8487}"/>
    <cellStyle name="Normal 8 4 2 7 2 4" xfId="32228" xr:uid="{7144F9A8-2898-4267-8171-D39A4EC56A0C}"/>
    <cellStyle name="Normal 8 4 2 7 3" xfId="19582" xr:uid="{36707AFE-DD8D-472F-B2C1-16A3583A84F4}"/>
    <cellStyle name="Normal 8 4 2 7 4" xfId="11153" xr:uid="{C6CD36C0-C467-4708-B93D-DF9BE810BFF7}"/>
    <cellStyle name="Normal 8 4 2 7 5" xfId="28011" xr:uid="{F0D407B3-01ED-4497-9B9A-85C4062C1994}"/>
    <cellStyle name="Normal 8 4 2 8" xfId="4871" xr:uid="{00000000-0005-0000-0000-0000F71D0000}"/>
    <cellStyle name="Normal 8 4 2 8 2" xfId="21735" xr:uid="{EAFE2789-C073-407B-B82B-339FD9D0837C}"/>
    <cellStyle name="Normal 8 4 2 8 3" xfId="13306" xr:uid="{E6AB4F3C-74F4-4D7E-B5AD-9C5EF46DEE19}"/>
    <cellStyle name="Normal 8 4 2 8 4" xfId="30163" xr:uid="{157539D9-75BB-4B3F-98AA-8FD84166AE37}"/>
    <cellStyle name="Normal 8 4 2 9" xfId="17517" xr:uid="{118DF3C4-0A53-4234-A077-FBF025634B87}"/>
    <cellStyle name="Normal 8 4 3" xfId="506" xr:uid="{00000000-0005-0000-0000-0000F81D0000}"/>
    <cellStyle name="Normal 8 4 3 10" xfId="25948" xr:uid="{565811F5-59BD-433B-95CB-63784C3BE9A4}"/>
    <cellStyle name="Normal 8 4 3 2" xfId="974" xr:uid="{00000000-0005-0000-0000-0000F91D0000}"/>
    <cellStyle name="Normal 8 4 3 2 2" xfId="3208" xr:uid="{00000000-0005-0000-0000-0000FA1D0000}"/>
    <cellStyle name="Normal 8 4 3 2 2 2" xfId="7431" xr:uid="{00000000-0005-0000-0000-0000FB1D0000}"/>
    <cellStyle name="Normal 8 4 3 2 2 2 2" xfId="24295" xr:uid="{B4AF0969-942E-400F-8397-AE075D102867}"/>
    <cellStyle name="Normal 8 4 3 2 2 2 3" xfId="15866" xr:uid="{D886B70E-6E26-4431-9ABA-5FC1B788EEA0}"/>
    <cellStyle name="Normal 8 4 3 2 2 2 4" xfId="32723" xr:uid="{DD7F9236-20FF-4706-A4ED-8EA16B37F54F}"/>
    <cellStyle name="Normal 8 4 3 2 2 3" xfId="20077" xr:uid="{41BB21FE-C612-4C2C-B90D-22B13E961FCD}"/>
    <cellStyle name="Normal 8 4 3 2 2 4" xfId="11648" xr:uid="{D125E311-5F2E-43A3-97CC-1E239BCDBA72}"/>
    <cellStyle name="Normal 8 4 3 2 2 5" xfId="28506" xr:uid="{125E2BBE-950D-47F3-8288-882AA0232C51}"/>
    <cellStyle name="Normal 8 4 3 2 3" xfId="5286" xr:uid="{00000000-0005-0000-0000-0000FC1D0000}"/>
    <cellStyle name="Normal 8 4 3 2 3 2" xfId="22150" xr:uid="{2647F46B-F96E-447A-A3FA-490978E45A5F}"/>
    <cellStyle name="Normal 8 4 3 2 3 3" xfId="13721" xr:uid="{A0677ED1-5D7E-40A9-821F-AE827A0D5249}"/>
    <cellStyle name="Normal 8 4 3 2 3 4" xfId="30578" xr:uid="{EE8589B9-8A64-4087-959A-97BEA138FC3D}"/>
    <cellStyle name="Normal 8 4 3 2 4" xfId="17932" xr:uid="{1013B416-795F-4FD3-B964-3ACA1D803E78}"/>
    <cellStyle name="Normal 8 4 3 2 5" xfId="9503" xr:uid="{D9DFECB1-447A-4598-A931-A6BD8FAE5D32}"/>
    <cellStyle name="Normal 8 4 3 2 6" xfId="26361" xr:uid="{283ACB0D-CFA2-45AB-8B69-26A3E515E99A}"/>
    <cellStyle name="Normal 8 4 3 3" xfId="1391" xr:uid="{00000000-0005-0000-0000-0000FD1D0000}"/>
    <cellStyle name="Normal 8 4 3 3 2" xfId="3621" xr:uid="{00000000-0005-0000-0000-0000FE1D0000}"/>
    <cellStyle name="Normal 8 4 3 3 2 2" xfId="7844" xr:uid="{00000000-0005-0000-0000-0000FF1D0000}"/>
    <cellStyle name="Normal 8 4 3 3 2 2 2" xfId="24708" xr:uid="{8A48E913-84BE-464C-A8B7-053E3F1F0B07}"/>
    <cellStyle name="Normal 8 4 3 3 2 2 3" xfId="16279" xr:uid="{06DA7213-CB9A-4E1D-9D55-E7622C9365FF}"/>
    <cellStyle name="Normal 8 4 3 3 2 2 4" xfId="33136" xr:uid="{9D91EC64-D30B-4EEC-A843-9716417A1CBE}"/>
    <cellStyle name="Normal 8 4 3 3 2 3" xfId="20490" xr:uid="{22D39FA0-48C4-46DD-96A9-BEC5D4BC8DC0}"/>
    <cellStyle name="Normal 8 4 3 3 2 4" xfId="12061" xr:uid="{38E1C417-B4B0-4C01-9A8D-12E10A931E75}"/>
    <cellStyle name="Normal 8 4 3 3 2 5" xfId="28919" xr:uid="{7164EC9A-312A-4A98-9939-91AA4AB2CDA8}"/>
    <cellStyle name="Normal 8 4 3 3 3" xfId="5699" xr:uid="{00000000-0005-0000-0000-0000001E0000}"/>
    <cellStyle name="Normal 8 4 3 3 3 2" xfId="22563" xr:uid="{090E1825-3A7B-4434-9880-3297BA4F11B8}"/>
    <cellStyle name="Normal 8 4 3 3 3 3" xfId="14134" xr:uid="{F904CDF0-E04B-4C84-87E9-519CAEBE9CED}"/>
    <cellStyle name="Normal 8 4 3 3 3 4" xfId="30991" xr:uid="{D8B82FDA-4345-4805-940B-B0FFCE854A3F}"/>
    <cellStyle name="Normal 8 4 3 3 4" xfId="18345" xr:uid="{469D27D1-F0B2-4362-A538-858D24B7F89C}"/>
    <cellStyle name="Normal 8 4 3 3 5" xfId="9916" xr:uid="{7BCCEBA3-F074-41DB-994B-44D05AFDAEC1}"/>
    <cellStyle name="Normal 8 4 3 3 6" xfId="26774" xr:uid="{B7BB014C-0087-4DD4-B665-F250ED91891C}"/>
    <cellStyle name="Normal 8 4 3 4" xfId="1804" xr:uid="{00000000-0005-0000-0000-0000011E0000}"/>
    <cellStyle name="Normal 8 4 3 4 2" xfId="4034" xr:uid="{00000000-0005-0000-0000-0000021E0000}"/>
    <cellStyle name="Normal 8 4 3 4 2 2" xfId="8257" xr:uid="{00000000-0005-0000-0000-0000031E0000}"/>
    <cellStyle name="Normal 8 4 3 4 2 2 2" xfId="25121" xr:uid="{D72EA4A9-9CEE-49DA-8F20-0D3C4CFEA57F}"/>
    <cellStyle name="Normal 8 4 3 4 2 2 3" xfId="16692" xr:uid="{2FFF5A0F-719A-4FD8-86E0-EFECF87634BA}"/>
    <cellStyle name="Normal 8 4 3 4 2 2 4" xfId="33549" xr:uid="{517228D0-50A5-4939-9587-454AD7941983}"/>
    <cellStyle name="Normal 8 4 3 4 2 3" xfId="20903" xr:uid="{D8C74FBF-60F1-419C-B18B-EC663FB950FA}"/>
    <cellStyle name="Normal 8 4 3 4 2 4" xfId="12474" xr:uid="{990488F0-32E9-49D5-9C22-FD389E10BB14}"/>
    <cellStyle name="Normal 8 4 3 4 2 5" xfId="29332" xr:uid="{9B9AD9B2-D555-46C2-8ACF-C30D6425D2D9}"/>
    <cellStyle name="Normal 8 4 3 4 3" xfId="6112" xr:uid="{00000000-0005-0000-0000-0000041E0000}"/>
    <cellStyle name="Normal 8 4 3 4 3 2" xfId="22976" xr:uid="{69A55713-3D20-4869-AFA8-6B6E4BAD904F}"/>
    <cellStyle name="Normal 8 4 3 4 3 3" xfId="14547" xr:uid="{99BDB237-EE1F-45B6-9A66-E45DD111F554}"/>
    <cellStyle name="Normal 8 4 3 4 3 4" xfId="31404" xr:uid="{2207FB5E-DC8D-4F64-A959-7819559C92B9}"/>
    <cellStyle name="Normal 8 4 3 4 4" xfId="18758" xr:uid="{DE95EBB7-7FAE-40A9-BEC8-D14E17B7E558}"/>
    <cellStyle name="Normal 8 4 3 4 5" xfId="10329" xr:uid="{26881A4F-7B80-4F08-A155-B3FF2308E794}"/>
    <cellStyle name="Normal 8 4 3 4 6" xfId="27187" xr:uid="{FE48F215-BABB-43C9-BF6A-F91E89F63893}"/>
    <cellStyle name="Normal 8 4 3 5" xfId="2218" xr:uid="{00000000-0005-0000-0000-0000051E0000}"/>
    <cellStyle name="Normal 8 4 3 5 2" xfId="4447" xr:uid="{00000000-0005-0000-0000-0000061E0000}"/>
    <cellStyle name="Normal 8 4 3 5 2 2" xfId="8670" xr:uid="{00000000-0005-0000-0000-0000071E0000}"/>
    <cellStyle name="Normal 8 4 3 5 2 2 2" xfId="25534" xr:uid="{3E6C30F3-492B-41C7-9557-6A40424013A3}"/>
    <cellStyle name="Normal 8 4 3 5 2 2 3" xfId="17105" xr:uid="{88136641-C341-4611-AD4D-C8645770BAD6}"/>
    <cellStyle name="Normal 8 4 3 5 2 2 4" xfId="33962" xr:uid="{2F06AB0E-588F-465B-8960-7742D426C825}"/>
    <cellStyle name="Normal 8 4 3 5 2 3" xfId="21316" xr:uid="{F0D4F0E7-01CC-47FE-A5C6-0D03BF0F2A1D}"/>
    <cellStyle name="Normal 8 4 3 5 2 4" xfId="12887" xr:uid="{65F2CC9D-BD84-4484-A17A-358EC1702E12}"/>
    <cellStyle name="Normal 8 4 3 5 2 5" xfId="29745" xr:uid="{F7B06D84-2B15-41D2-BC82-6F49AC59EFDD}"/>
    <cellStyle name="Normal 8 4 3 5 3" xfId="6525" xr:uid="{00000000-0005-0000-0000-0000081E0000}"/>
    <cellStyle name="Normal 8 4 3 5 3 2" xfId="23389" xr:uid="{CAB100BE-56CC-425A-863A-BE56BDE5EEEE}"/>
    <cellStyle name="Normal 8 4 3 5 3 3" xfId="14960" xr:uid="{63E844AF-A4D5-467A-9BE5-D66603DB5440}"/>
    <cellStyle name="Normal 8 4 3 5 3 4" xfId="31817" xr:uid="{E7EBF604-A85F-4050-B608-9F2A555F912F}"/>
    <cellStyle name="Normal 8 4 3 5 4" xfId="19171" xr:uid="{834AA468-E423-4A49-B405-6822B05AFE86}"/>
    <cellStyle name="Normal 8 4 3 5 5" xfId="10742" xr:uid="{FDC08E21-9C75-4276-9F0F-98867068D53E}"/>
    <cellStyle name="Normal 8 4 3 5 6" xfId="27600" xr:uid="{3845391B-698C-49AF-9C44-6E8C84E940F7}"/>
    <cellStyle name="Normal 8 4 3 6" xfId="2654" xr:uid="{00000000-0005-0000-0000-0000091E0000}"/>
    <cellStyle name="Normal 8 4 3 6 2" xfId="6938" xr:uid="{00000000-0005-0000-0000-00000A1E0000}"/>
    <cellStyle name="Normal 8 4 3 6 2 2" xfId="23802" xr:uid="{7B1876B5-46E4-4246-B58C-EAF31F77CE84}"/>
    <cellStyle name="Normal 8 4 3 6 2 3" xfId="15373" xr:uid="{0B4490F3-9CE8-48CC-B4A4-38892D4ECC2B}"/>
    <cellStyle name="Normal 8 4 3 6 2 4" xfId="32230" xr:uid="{D6D0E9E2-49DE-4B49-91EE-7A9EC6AA65F2}"/>
    <cellStyle name="Normal 8 4 3 6 3" xfId="19584" xr:uid="{2C32943E-B9FD-44CB-9F09-34A74E36357A}"/>
    <cellStyle name="Normal 8 4 3 6 4" xfId="11155" xr:uid="{06DDB43D-7EB3-4BA1-93F5-5638E5FCC0DB}"/>
    <cellStyle name="Normal 8 4 3 6 5" xfId="28013" xr:uid="{5D328EBE-E864-4630-8044-6AF076F8711A}"/>
    <cellStyle name="Normal 8 4 3 7" xfId="4873" xr:uid="{00000000-0005-0000-0000-00000B1E0000}"/>
    <cellStyle name="Normal 8 4 3 7 2" xfId="21737" xr:uid="{AA96B5EF-9299-4ADD-9A2F-73A33A13F1D7}"/>
    <cellStyle name="Normal 8 4 3 7 3" xfId="13308" xr:uid="{97F0755F-9C8D-44F7-B8EA-648B4C49052B}"/>
    <cellStyle name="Normal 8 4 3 7 4" xfId="30165" xr:uid="{6619F820-AE49-4150-AF2B-6668485BE060}"/>
    <cellStyle name="Normal 8 4 3 8" xfId="17519" xr:uid="{F2C4E678-622B-4E68-A949-84B145C68B32}"/>
    <cellStyle name="Normal 8 4 3 9" xfId="9090" xr:uid="{8ECF8173-A586-44B2-94EF-E8B06BC3540D}"/>
    <cellStyle name="Normal 8 4 4" xfId="971" xr:uid="{00000000-0005-0000-0000-00000C1E0000}"/>
    <cellStyle name="Normal 8 4 4 2" xfId="3205" xr:uid="{00000000-0005-0000-0000-00000D1E0000}"/>
    <cellStyle name="Normal 8 4 4 2 2" xfId="7428" xr:uid="{00000000-0005-0000-0000-00000E1E0000}"/>
    <cellStyle name="Normal 8 4 4 2 2 2" xfId="24292" xr:uid="{B3396F52-9B7D-4E23-9807-94F94056787B}"/>
    <cellStyle name="Normal 8 4 4 2 2 3" xfId="15863" xr:uid="{58A70D7D-DB82-4368-B2AB-6ACED141A414}"/>
    <cellStyle name="Normal 8 4 4 2 2 4" xfId="32720" xr:uid="{9B02385D-AACD-44AB-BB29-9200A235AB5A}"/>
    <cellStyle name="Normal 8 4 4 2 3" xfId="20074" xr:uid="{29361A4E-E5CB-488E-9ED2-7ACAE008D568}"/>
    <cellStyle name="Normal 8 4 4 2 4" xfId="11645" xr:uid="{16898A5D-A068-4599-843F-7F42C2B24E4C}"/>
    <cellStyle name="Normal 8 4 4 2 5" xfId="28503" xr:uid="{7BB04CA9-8E9A-47DB-B7F1-2A7713831347}"/>
    <cellStyle name="Normal 8 4 4 3" xfId="5283" xr:uid="{00000000-0005-0000-0000-00000F1E0000}"/>
    <cellStyle name="Normal 8 4 4 3 2" xfId="22147" xr:uid="{F25AA938-FBC9-4E20-AFD0-CE5EA0DDD9AA}"/>
    <cellStyle name="Normal 8 4 4 3 3" xfId="13718" xr:uid="{2A7DA5AA-15D6-418B-8F00-A4E455E27547}"/>
    <cellStyle name="Normal 8 4 4 3 4" xfId="30575" xr:uid="{608DE518-14AD-4E7D-A357-E9E6635176A1}"/>
    <cellStyle name="Normal 8 4 4 4" xfId="17929" xr:uid="{30522256-900F-4855-BA72-CCA835E9BD30}"/>
    <cellStyle name="Normal 8 4 4 5" xfId="9500" xr:uid="{CB5612F4-3051-45B4-8BC3-92469D1C8C5F}"/>
    <cellStyle name="Normal 8 4 4 6" xfId="26358" xr:uid="{7E99D35C-03F7-4A51-9BC8-803949C1B8C9}"/>
    <cellStyle name="Normal 8 4 5" xfId="1388" xr:uid="{00000000-0005-0000-0000-0000101E0000}"/>
    <cellStyle name="Normal 8 4 5 2" xfId="3618" xr:uid="{00000000-0005-0000-0000-0000111E0000}"/>
    <cellStyle name="Normal 8 4 5 2 2" xfId="7841" xr:uid="{00000000-0005-0000-0000-0000121E0000}"/>
    <cellStyle name="Normal 8 4 5 2 2 2" xfId="24705" xr:uid="{E40FC73D-578C-4109-832E-C416336CAA87}"/>
    <cellStyle name="Normal 8 4 5 2 2 3" xfId="16276" xr:uid="{58DF2D9B-A111-4C02-B98F-606A9A11C10A}"/>
    <cellStyle name="Normal 8 4 5 2 2 4" xfId="33133" xr:uid="{7E3427D3-5DAE-48D2-8646-C1BF396F048F}"/>
    <cellStyle name="Normal 8 4 5 2 3" xfId="20487" xr:uid="{8B168111-9339-49B7-9223-A3FD3E27843D}"/>
    <cellStyle name="Normal 8 4 5 2 4" xfId="12058" xr:uid="{511A30D6-4850-4D8C-A2F1-4D839FF2550C}"/>
    <cellStyle name="Normal 8 4 5 2 5" xfId="28916" xr:uid="{DB50CB84-34E4-4B8C-945E-25D60C816DCB}"/>
    <cellStyle name="Normal 8 4 5 3" xfId="5696" xr:uid="{00000000-0005-0000-0000-0000131E0000}"/>
    <cellStyle name="Normal 8 4 5 3 2" xfId="22560" xr:uid="{2401A6B0-0002-49CA-BBCD-99664027876A}"/>
    <cellStyle name="Normal 8 4 5 3 3" xfId="14131" xr:uid="{AB8149E6-1463-40D1-AA80-7BB195614A31}"/>
    <cellStyle name="Normal 8 4 5 3 4" xfId="30988" xr:uid="{FEAF9AB3-D124-4E77-B27A-6C4F5DBA7AE9}"/>
    <cellStyle name="Normal 8 4 5 4" xfId="18342" xr:uid="{6D18C6B4-18DC-4B34-B24C-71B0AEC3EB5A}"/>
    <cellStyle name="Normal 8 4 5 5" xfId="9913" xr:uid="{7D887634-76C5-459D-9838-1CB4209BE0CD}"/>
    <cellStyle name="Normal 8 4 5 6" xfId="26771" xr:uid="{58A4A93A-6F3F-4125-8E8C-47F6E490C71C}"/>
    <cellStyle name="Normal 8 4 6" xfId="1801" xr:uid="{00000000-0005-0000-0000-0000141E0000}"/>
    <cellStyle name="Normal 8 4 6 2" xfId="4031" xr:uid="{00000000-0005-0000-0000-0000151E0000}"/>
    <cellStyle name="Normal 8 4 6 2 2" xfId="8254" xr:uid="{00000000-0005-0000-0000-0000161E0000}"/>
    <cellStyle name="Normal 8 4 6 2 2 2" xfId="25118" xr:uid="{451B53D4-3402-4724-939B-EE4321FA31CA}"/>
    <cellStyle name="Normal 8 4 6 2 2 3" xfId="16689" xr:uid="{8A4C9A8B-33ED-4232-80FC-398CEE856A78}"/>
    <cellStyle name="Normal 8 4 6 2 2 4" xfId="33546" xr:uid="{3E66E294-5BC7-419F-B82D-1B5F4F3DF761}"/>
    <cellStyle name="Normal 8 4 6 2 3" xfId="20900" xr:uid="{A3595FD4-FE63-45E6-BB5D-8C44EDB1A643}"/>
    <cellStyle name="Normal 8 4 6 2 4" xfId="12471" xr:uid="{0909721C-92E6-4FDF-A069-DC96D1AB7E14}"/>
    <cellStyle name="Normal 8 4 6 2 5" xfId="29329" xr:uid="{03D6B838-DEA3-4F1F-B7A4-806EE2A11881}"/>
    <cellStyle name="Normal 8 4 6 3" xfId="6109" xr:uid="{00000000-0005-0000-0000-0000171E0000}"/>
    <cellStyle name="Normal 8 4 6 3 2" xfId="22973" xr:uid="{2A463D3A-8752-4DF0-AA1E-7FA2E579E7E7}"/>
    <cellStyle name="Normal 8 4 6 3 3" xfId="14544" xr:uid="{919C418C-3924-499B-B985-18FCD7C6C68E}"/>
    <cellStyle name="Normal 8 4 6 3 4" xfId="31401" xr:uid="{350661DA-54AC-4E13-8BC4-89F9473F6DFD}"/>
    <cellStyle name="Normal 8 4 6 4" xfId="18755" xr:uid="{F5848231-281B-41D5-90CA-1F416E6488F9}"/>
    <cellStyle name="Normal 8 4 6 5" xfId="10326" xr:uid="{4E56185B-CE34-4F5A-8907-84325246BBB3}"/>
    <cellStyle name="Normal 8 4 6 6" xfId="27184" xr:uid="{E791B4D0-0FEF-4F64-B05D-8064E0F4D76B}"/>
    <cellStyle name="Normal 8 4 7" xfId="2215" xr:uid="{00000000-0005-0000-0000-0000181E0000}"/>
    <cellStyle name="Normal 8 4 7 2" xfId="4444" xr:uid="{00000000-0005-0000-0000-0000191E0000}"/>
    <cellStyle name="Normal 8 4 7 2 2" xfId="8667" xr:uid="{00000000-0005-0000-0000-00001A1E0000}"/>
    <cellStyle name="Normal 8 4 7 2 2 2" xfId="25531" xr:uid="{B3242D0B-CA74-4A1A-BB09-612903033EE5}"/>
    <cellStyle name="Normal 8 4 7 2 2 3" xfId="17102" xr:uid="{4A651D60-F410-4954-A38D-D952D8368080}"/>
    <cellStyle name="Normal 8 4 7 2 2 4" xfId="33959" xr:uid="{37573911-591E-4324-8438-9B6A07543472}"/>
    <cellStyle name="Normal 8 4 7 2 3" xfId="21313" xr:uid="{8EAA9918-1A09-4A87-998D-00F82BF550FB}"/>
    <cellStyle name="Normal 8 4 7 2 4" xfId="12884" xr:uid="{B23B4CBE-62CB-4DA9-ABB5-39A66C194EC8}"/>
    <cellStyle name="Normal 8 4 7 2 5" xfId="29742" xr:uid="{3106A2D9-00A2-4B07-82AC-C2416DC2F171}"/>
    <cellStyle name="Normal 8 4 7 3" xfId="6522" xr:uid="{00000000-0005-0000-0000-00001B1E0000}"/>
    <cellStyle name="Normal 8 4 7 3 2" xfId="23386" xr:uid="{DFC03074-BBCF-42FE-AE3D-6B4C6EF39E8B}"/>
    <cellStyle name="Normal 8 4 7 3 3" xfId="14957" xr:uid="{1EA4FDDB-9923-481D-A371-2B922963AEE6}"/>
    <cellStyle name="Normal 8 4 7 3 4" xfId="31814" xr:uid="{A2AC4067-1829-4ECD-9D54-D39BA9B64BB0}"/>
    <cellStyle name="Normal 8 4 7 4" xfId="19168" xr:uid="{D58CDD28-AD4E-45AA-BF7C-0DB5D778417C}"/>
    <cellStyle name="Normal 8 4 7 5" xfId="10739" xr:uid="{7D761948-F2A9-40BA-907D-C3763BA7CDF7}"/>
    <cellStyle name="Normal 8 4 7 6" xfId="27597" xr:uid="{9C205038-541B-44A8-980D-8EE83872E37E}"/>
    <cellStyle name="Normal 8 4 8" xfId="2651" xr:uid="{00000000-0005-0000-0000-00001C1E0000}"/>
    <cellStyle name="Normal 8 4 8 2" xfId="6935" xr:uid="{00000000-0005-0000-0000-00001D1E0000}"/>
    <cellStyle name="Normal 8 4 8 2 2" xfId="23799" xr:uid="{0D9BFD61-D7F4-4814-BE6D-838C8BBEF8A4}"/>
    <cellStyle name="Normal 8 4 8 2 3" xfId="15370" xr:uid="{8F2A0AA5-8D56-47E5-AA20-45842576EC0E}"/>
    <cellStyle name="Normal 8 4 8 2 4" xfId="32227" xr:uid="{AD32E4CA-C5A4-472B-BA37-0038D35D4419}"/>
    <cellStyle name="Normal 8 4 8 3" xfId="19581" xr:uid="{EDAC918C-00A3-447A-925F-DF61385F6F1F}"/>
    <cellStyle name="Normal 8 4 8 4" xfId="11152" xr:uid="{46917189-875B-46C9-B77E-B30DA1821C32}"/>
    <cellStyle name="Normal 8 4 8 5" xfId="28010" xr:uid="{4EFE3DF2-A2CB-4EF0-BE11-9B612BDF5C70}"/>
    <cellStyle name="Normal 8 4 9" xfId="4870" xr:uid="{00000000-0005-0000-0000-00001E1E0000}"/>
    <cellStyle name="Normal 8 4 9 2" xfId="21734" xr:uid="{DACCC820-2156-4BA1-834D-C27512EF48B6}"/>
    <cellStyle name="Normal 8 4 9 3" xfId="13305" xr:uid="{535F155E-F7B8-4D09-9DE0-193DA96A4453}"/>
    <cellStyle name="Normal 8 4 9 4" xfId="30162" xr:uid="{191EEFB0-497D-49D2-A296-2578D3F2E9C8}"/>
    <cellStyle name="Normal 8 5" xfId="507" xr:uid="{00000000-0005-0000-0000-00001F1E0000}"/>
    <cellStyle name="Normal 8 5 10" xfId="9091" xr:uid="{8484139F-82C4-4B7E-966D-172C52FEAD84}"/>
    <cellStyle name="Normal 8 5 11" xfId="25949" xr:uid="{8A6C61FD-D4E0-443C-A1C8-369632277D21}"/>
    <cellStyle name="Normal 8 5 2" xfId="508" xr:uid="{00000000-0005-0000-0000-0000201E0000}"/>
    <cellStyle name="Normal 8 5 2 10" xfId="25950" xr:uid="{53E41D65-31D6-4E03-9266-DF12A719DD58}"/>
    <cellStyle name="Normal 8 5 2 2" xfId="976" xr:uid="{00000000-0005-0000-0000-0000211E0000}"/>
    <cellStyle name="Normal 8 5 2 2 2" xfId="3210" xr:uid="{00000000-0005-0000-0000-0000221E0000}"/>
    <cellStyle name="Normal 8 5 2 2 2 2" xfId="7433" xr:uid="{00000000-0005-0000-0000-0000231E0000}"/>
    <cellStyle name="Normal 8 5 2 2 2 2 2" xfId="24297" xr:uid="{C79D332B-98E1-444C-BE42-913190C05DF7}"/>
    <cellStyle name="Normal 8 5 2 2 2 2 3" xfId="15868" xr:uid="{0C014C45-6D62-41C5-B00C-B67A1E3A05E5}"/>
    <cellStyle name="Normal 8 5 2 2 2 2 4" xfId="32725" xr:uid="{DBA585F5-1383-44E9-99E9-84D1811F97D4}"/>
    <cellStyle name="Normal 8 5 2 2 2 3" xfId="20079" xr:uid="{906B9B88-74E5-4C1A-B157-76CF0AD54088}"/>
    <cellStyle name="Normal 8 5 2 2 2 4" xfId="11650" xr:uid="{066129FE-1F99-4F80-8729-ED8EAE63F3FE}"/>
    <cellStyle name="Normal 8 5 2 2 2 5" xfId="28508" xr:uid="{C174EA9A-0A0A-4856-AAE2-AF615B82D126}"/>
    <cellStyle name="Normal 8 5 2 2 3" xfId="5288" xr:uid="{00000000-0005-0000-0000-0000241E0000}"/>
    <cellStyle name="Normal 8 5 2 2 3 2" xfId="22152" xr:uid="{40923A61-2EC4-46DE-951E-07EBD3456357}"/>
    <cellStyle name="Normal 8 5 2 2 3 3" xfId="13723" xr:uid="{29CDDFFA-C10F-4385-B112-CF142DB6020D}"/>
    <cellStyle name="Normal 8 5 2 2 3 4" xfId="30580" xr:uid="{F0E9C584-612B-44DC-A71C-E716C0D032BC}"/>
    <cellStyle name="Normal 8 5 2 2 4" xfId="17934" xr:uid="{BC56382E-EF21-4B0E-8476-80A29EA7481B}"/>
    <cellStyle name="Normal 8 5 2 2 5" xfId="9505" xr:uid="{3EC0B279-9835-4B57-B4B0-EC30E5D47E2B}"/>
    <cellStyle name="Normal 8 5 2 2 6" xfId="26363" xr:uid="{4351DCB9-B341-4553-8EBB-2D50E1A57DF9}"/>
    <cellStyle name="Normal 8 5 2 3" xfId="1393" xr:uid="{00000000-0005-0000-0000-0000251E0000}"/>
    <cellStyle name="Normal 8 5 2 3 2" xfId="3623" xr:uid="{00000000-0005-0000-0000-0000261E0000}"/>
    <cellStyle name="Normal 8 5 2 3 2 2" xfId="7846" xr:uid="{00000000-0005-0000-0000-0000271E0000}"/>
    <cellStyle name="Normal 8 5 2 3 2 2 2" xfId="24710" xr:uid="{E5130C86-530D-444D-B27A-CF4D8E65457F}"/>
    <cellStyle name="Normal 8 5 2 3 2 2 3" xfId="16281" xr:uid="{2EA2DB8A-4F5A-474B-BABD-58439206B674}"/>
    <cellStyle name="Normal 8 5 2 3 2 2 4" xfId="33138" xr:uid="{6B5CA84B-7519-4593-9299-64E282B48D9C}"/>
    <cellStyle name="Normal 8 5 2 3 2 3" xfId="20492" xr:uid="{DB173493-53C6-4B3F-951A-C8618198A6A8}"/>
    <cellStyle name="Normal 8 5 2 3 2 4" xfId="12063" xr:uid="{2D323C23-DE68-4AA6-861F-8527D47F054A}"/>
    <cellStyle name="Normal 8 5 2 3 2 5" xfId="28921" xr:uid="{ECFD76CE-692B-4ED5-9262-90F963580529}"/>
    <cellStyle name="Normal 8 5 2 3 3" xfId="5701" xr:uid="{00000000-0005-0000-0000-0000281E0000}"/>
    <cellStyle name="Normal 8 5 2 3 3 2" xfId="22565" xr:uid="{60925D86-067B-4EC5-B094-662D085C4ADC}"/>
    <cellStyle name="Normal 8 5 2 3 3 3" xfId="14136" xr:uid="{9E7A1988-A0E4-4B2A-8738-272155BB7F80}"/>
    <cellStyle name="Normal 8 5 2 3 3 4" xfId="30993" xr:uid="{53DA6692-522B-4DDE-859D-B7AF6F94B55E}"/>
    <cellStyle name="Normal 8 5 2 3 4" xfId="18347" xr:uid="{59A60CCA-CD83-4F65-B259-D72655F976E2}"/>
    <cellStyle name="Normal 8 5 2 3 5" xfId="9918" xr:uid="{E4EE24A4-A309-4658-9D68-8D55E039D7B1}"/>
    <cellStyle name="Normal 8 5 2 3 6" xfId="26776" xr:uid="{FA3377C9-CF92-46BA-A1B7-2D61FB248B19}"/>
    <cellStyle name="Normal 8 5 2 4" xfId="1806" xr:uid="{00000000-0005-0000-0000-0000291E0000}"/>
    <cellStyle name="Normal 8 5 2 4 2" xfId="4036" xr:uid="{00000000-0005-0000-0000-00002A1E0000}"/>
    <cellStyle name="Normal 8 5 2 4 2 2" xfId="8259" xr:uid="{00000000-0005-0000-0000-00002B1E0000}"/>
    <cellStyle name="Normal 8 5 2 4 2 2 2" xfId="25123" xr:uid="{5A16C228-0EF2-4EC5-AF19-82B89A69C55F}"/>
    <cellStyle name="Normal 8 5 2 4 2 2 3" xfId="16694" xr:uid="{C6F2BBD3-65FE-451A-9674-E00231C9B2DA}"/>
    <cellStyle name="Normal 8 5 2 4 2 2 4" xfId="33551" xr:uid="{8702874B-811A-4E45-8091-2BECD0BD0344}"/>
    <cellStyle name="Normal 8 5 2 4 2 3" xfId="20905" xr:uid="{0D10AD86-D008-42CC-BBB8-4816D2338E37}"/>
    <cellStyle name="Normal 8 5 2 4 2 4" xfId="12476" xr:uid="{EFC1580B-B6BD-490F-A793-3F33BB3E1879}"/>
    <cellStyle name="Normal 8 5 2 4 2 5" xfId="29334" xr:uid="{0296EB36-1611-4671-A350-616C834AA644}"/>
    <cellStyle name="Normal 8 5 2 4 3" xfId="6114" xr:uid="{00000000-0005-0000-0000-00002C1E0000}"/>
    <cellStyle name="Normal 8 5 2 4 3 2" xfId="22978" xr:uid="{DB4DB5F4-7736-4D57-9091-142626EBD5CC}"/>
    <cellStyle name="Normal 8 5 2 4 3 3" xfId="14549" xr:uid="{F9E72E05-1C79-451E-93F9-1FD5DE83F067}"/>
    <cellStyle name="Normal 8 5 2 4 3 4" xfId="31406" xr:uid="{81A81592-F55D-48FF-976B-2978C1720829}"/>
    <cellStyle name="Normal 8 5 2 4 4" xfId="18760" xr:uid="{B2BDF61B-6DD2-4723-90D9-CB39F5F591D3}"/>
    <cellStyle name="Normal 8 5 2 4 5" xfId="10331" xr:uid="{939C94F4-3F1A-442E-AB5D-BF1DE3973CA0}"/>
    <cellStyle name="Normal 8 5 2 4 6" xfId="27189" xr:uid="{58FA4BB8-3C7A-4F23-99A2-0B04F935BC82}"/>
    <cellStyle name="Normal 8 5 2 5" xfId="2220" xr:uid="{00000000-0005-0000-0000-00002D1E0000}"/>
    <cellStyle name="Normal 8 5 2 5 2" xfId="4449" xr:uid="{00000000-0005-0000-0000-00002E1E0000}"/>
    <cellStyle name="Normal 8 5 2 5 2 2" xfId="8672" xr:uid="{00000000-0005-0000-0000-00002F1E0000}"/>
    <cellStyle name="Normal 8 5 2 5 2 2 2" xfId="25536" xr:uid="{1ECB93D7-FEEA-4CB0-839C-58BFFAE28D41}"/>
    <cellStyle name="Normal 8 5 2 5 2 2 3" xfId="17107" xr:uid="{0DD2C5C3-29D6-4CE0-89EF-39CB2F362A5C}"/>
    <cellStyle name="Normal 8 5 2 5 2 2 4" xfId="33964" xr:uid="{75FB412D-AF02-4C14-AF60-493173C9F6AF}"/>
    <cellStyle name="Normal 8 5 2 5 2 3" xfId="21318" xr:uid="{1085B910-89FE-416F-B13A-DCD46E3AB1BE}"/>
    <cellStyle name="Normal 8 5 2 5 2 4" xfId="12889" xr:uid="{A6DC3278-6BBD-4BF7-8F63-6BB97CD92FB8}"/>
    <cellStyle name="Normal 8 5 2 5 2 5" xfId="29747" xr:uid="{4622EA77-C3B0-4DCC-A092-C8C9257AAFAB}"/>
    <cellStyle name="Normal 8 5 2 5 3" xfId="6527" xr:uid="{00000000-0005-0000-0000-0000301E0000}"/>
    <cellStyle name="Normal 8 5 2 5 3 2" xfId="23391" xr:uid="{E485C79B-A7B9-4C7B-AE37-5EA0D5626D31}"/>
    <cellStyle name="Normal 8 5 2 5 3 3" xfId="14962" xr:uid="{8D819BBE-9272-4362-83D3-FB2E03419563}"/>
    <cellStyle name="Normal 8 5 2 5 3 4" xfId="31819" xr:uid="{B043B4B2-5E36-4089-9358-D8354E6788F5}"/>
    <cellStyle name="Normal 8 5 2 5 4" xfId="19173" xr:uid="{E4E87F70-1539-4D5E-94A5-B908DE513E1D}"/>
    <cellStyle name="Normal 8 5 2 5 5" xfId="10744" xr:uid="{B0DDF904-2615-4E2A-9434-F054F829BFDC}"/>
    <cellStyle name="Normal 8 5 2 5 6" xfId="27602" xr:uid="{51B03336-74F8-4EE1-90CD-3B543EE61598}"/>
    <cellStyle name="Normal 8 5 2 6" xfId="2656" xr:uid="{00000000-0005-0000-0000-0000311E0000}"/>
    <cellStyle name="Normal 8 5 2 6 2" xfId="6940" xr:uid="{00000000-0005-0000-0000-0000321E0000}"/>
    <cellStyle name="Normal 8 5 2 6 2 2" xfId="23804" xr:uid="{EB4A7B1D-170A-4A17-A508-260FA9DC43F9}"/>
    <cellStyle name="Normal 8 5 2 6 2 3" xfId="15375" xr:uid="{A6A36FDE-C9C7-4957-A4A4-41DF7FE787A6}"/>
    <cellStyle name="Normal 8 5 2 6 2 4" xfId="32232" xr:uid="{CBE04671-A825-447E-902F-C46BE988FE5A}"/>
    <cellStyle name="Normal 8 5 2 6 3" xfId="19586" xr:uid="{8C9F2A74-834F-448D-8708-3DE2D446B4F8}"/>
    <cellStyle name="Normal 8 5 2 6 4" xfId="11157" xr:uid="{EC890355-A1E3-4BCE-8083-D03A3CE334CE}"/>
    <cellStyle name="Normal 8 5 2 6 5" xfId="28015" xr:uid="{66E8D381-09E6-45F7-A757-F157D0EA29E8}"/>
    <cellStyle name="Normal 8 5 2 7" xfId="4875" xr:uid="{00000000-0005-0000-0000-0000331E0000}"/>
    <cellStyle name="Normal 8 5 2 7 2" xfId="21739" xr:uid="{203B1613-5799-4CA8-97FD-121A71C0AE7C}"/>
    <cellStyle name="Normal 8 5 2 7 3" xfId="13310" xr:uid="{D379B2C3-287B-4DFA-953C-D76E6C940556}"/>
    <cellStyle name="Normal 8 5 2 7 4" xfId="30167" xr:uid="{D34ED5E5-10BD-432B-AF57-1A87E3918618}"/>
    <cellStyle name="Normal 8 5 2 8" xfId="17521" xr:uid="{FA481CF2-4637-4238-98CC-A67BEF354F7F}"/>
    <cellStyle name="Normal 8 5 2 9" xfId="9092" xr:uid="{5E18EB2C-E479-498A-96F4-415E1352AC3C}"/>
    <cellStyle name="Normal 8 5 3" xfId="975" xr:uid="{00000000-0005-0000-0000-0000341E0000}"/>
    <cellStyle name="Normal 8 5 3 2" xfId="3209" xr:uid="{00000000-0005-0000-0000-0000351E0000}"/>
    <cellStyle name="Normal 8 5 3 2 2" xfId="7432" xr:uid="{00000000-0005-0000-0000-0000361E0000}"/>
    <cellStyle name="Normal 8 5 3 2 2 2" xfId="24296" xr:uid="{7250C1D2-F91F-4391-A13A-6C50F40F2D94}"/>
    <cellStyle name="Normal 8 5 3 2 2 3" xfId="15867" xr:uid="{625A8BDC-8436-4CA6-988C-5F2A616C8596}"/>
    <cellStyle name="Normal 8 5 3 2 2 4" xfId="32724" xr:uid="{FE147B5E-7D30-46A8-8F46-A167831E20D4}"/>
    <cellStyle name="Normal 8 5 3 2 3" xfId="20078" xr:uid="{BD89A7BC-CED6-4678-A6D3-3D52FC225B14}"/>
    <cellStyle name="Normal 8 5 3 2 4" xfId="11649" xr:uid="{123093DE-FBD1-475D-BC56-0FE1CE12C103}"/>
    <cellStyle name="Normal 8 5 3 2 5" xfId="28507" xr:uid="{759D8B20-34FE-4E9E-91C3-67452280AC8C}"/>
    <cellStyle name="Normal 8 5 3 3" xfId="5287" xr:uid="{00000000-0005-0000-0000-0000371E0000}"/>
    <cellStyle name="Normal 8 5 3 3 2" xfId="22151" xr:uid="{8BDCED8B-E447-4B64-AD67-1B4525770890}"/>
    <cellStyle name="Normal 8 5 3 3 3" xfId="13722" xr:uid="{7234F0F5-2EFE-4AD9-8E5D-739D3110847D}"/>
    <cellStyle name="Normal 8 5 3 3 4" xfId="30579" xr:uid="{0BD11FFB-A2CE-4F23-BCC4-7E63087B83FA}"/>
    <cellStyle name="Normal 8 5 3 4" xfId="17933" xr:uid="{7CCDC992-5278-4E43-9432-4E7A4803E106}"/>
    <cellStyle name="Normal 8 5 3 5" xfId="9504" xr:uid="{D3E81C22-9B1F-4599-8BEF-36509C78E9F1}"/>
    <cellStyle name="Normal 8 5 3 6" xfId="26362" xr:uid="{7EABB78A-A313-4DEA-8E86-9F0B4D4411A0}"/>
    <cellStyle name="Normal 8 5 4" xfId="1392" xr:uid="{00000000-0005-0000-0000-0000381E0000}"/>
    <cellStyle name="Normal 8 5 4 2" xfId="3622" xr:uid="{00000000-0005-0000-0000-0000391E0000}"/>
    <cellStyle name="Normal 8 5 4 2 2" xfId="7845" xr:uid="{00000000-0005-0000-0000-00003A1E0000}"/>
    <cellStyle name="Normal 8 5 4 2 2 2" xfId="24709" xr:uid="{5FF3E1ED-345A-4048-B205-B122172C84A3}"/>
    <cellStyle name="Normal 8 5 4 2 2 3" xfId="16280" xr:uid="{7E06A00E-7B84-4B3A-8CA7-633FF210A1C0}"/>
    <cellStyle name="Normal 8 5 4 2 2 4" xfId="33137" xr:uid="{71E06400-9660-42B2-A9CA-D3D5E4346706}"/>
    <cellStyle name="Normal 8 5 4 2 3" xfId="20491" xr:uid="{C3EB5A57-51C7-4538-9C01-6AEC53E4FF47}"/>
    <cellStyle name="Normal 8 5 4 2 4" xfId="12062" xr:uid="{015745BB-EC7F-43D2-BC2B-22C666587E0C}"/>
    <cellStyle name="Normal 8 5 4 2 5" xfId="28920" xr:uid="{79A51F92-3E90-41D5-9828-A274BB229E04}"/>
    <cellStyle name="Normal 8 5 4 3" xfId="5700" xr:uid="{00000000-0005-0000-0000-00003B1E0000}"/>
    <cellStyle name="Normal 8 5 4 3 2" xfId="22564" xr:uid="{C0627640-CF73-422D-8EFF-512827ED52E1}"/>
    <cellStyle name="Normal 8 5 4 3 3" xfId="14135" xr:uid="{29C7F1B7-22C7-41DE-820C-CA122E1A915C}"/>
    <cellStyle name="Normal 8 5 4 3 4" xfId="30992" xr:uid="{4410DC0A-F073-4E28-B9E3-2D994B3CE397}"/>
    <cellStyle name="Normal 8 5 4 4" xfId="18346" xr:uid="{AF4BB282-7F7C-48F9-ABDE-C053CB6D93E6}"/>
    <cellStyle name="Normal 8 5 4 5" xfId="9917" xr:uid="{0F49401A-0F8D-4587-BE4D-55DAFDBFDC76}"/>
    <cellStyle name="Normal 8 5 4 6" xfId="26775" xr:uid="{E5F257C6-852E-4909-AB3D-69177C7B1F21}"/>
    <cellStyle name="Normal 8 5 5" xfId="1805" xr:uid="{00000000-0005-0000-0000-00003C1E0000}"/>
    <cellStyle name="Normal 8 5 5 2" xfId="4035" xr:uid="{00000000-0005-0000-0000-00003D1E0000}"/>
    <cellStyle name="Normal 8 5 5 2 2" xfId="8258" xr:uid="{00000000-0005-0000-0000-00003E1E0000}"/>
    <cellStyle name="Normal 8 5 5 2 2 2" xfId="25122" xr:uid="{B1385051-B97A-4FB2-9B85-68B5E3FD6C86}"/>
    <cellStyle name="Normal 8 5 5 2 2 3" xfId="16693" xr:uid="{C5881828-7E7D-4624-AB91-9BEDD6C3B368}"/>
    <cellStyle name="Normal 8 5 5 2 2 4" xfId="33550" xr:uid="{3BA6C3CC-70EB-4186-88A7-89ABC4168926}"/>
    <cellStyle name="Normal 8 5 5 2 3" xfId="20904" xr:uid="{8816E72E-F145-412B-8097-C94FC3364182}"/>
    <cellStyle name="Normal 8 5 5 2 4" xfId="12475" xr:uid="{706751CE-BD62-44CF-A927-A11EC85CA41B}"/>
    <cellStyle name="Normal 8 5 5 2 5" xfId="29333" xr:uid="{FA4B6265-EC6D-42BC-8397-0807450E343A}"/>
    <cellStyle name="Normal 8 5 5 3" xfId="6113" xr:uid="{00000000-0005-0000-0000-00003F1E0000}"/>
    <cellStyle name="Normal 8 5 5 3 2" xfId="22977" xr:uid="{212EDF4F-2F4E-4242-9F02-C09891BD37B2}"/>
    <cellStyle name="Normal 8 5 5 3 3" xfId="14548" xr:uid="{E7C74EBD-AEC3-4436-B18C-CACCCA47B957}"/>
    <cellStyle name="Normal 8 5 5 3 4" xfId="31405" xr:uid="{6286F705-151D-4E0C-959F-C9A232BA5EA7}"/>
    <cellStyle name="Normal 8 5 5 4" xfId="18759" xr:uid="{F6189648-4331-44AD-9569-2ECDBECFB56D}"/>
    <cellStyle name="Normal 8 5 5 5" xfId="10330" xr:uid="{39E87F10-FD5A-4AD6-A154-9C862AED7875}"/>
    <cellStyle name="Normal 8 5 5 6" xfId="27188" xr:uid="{D9C2583F-F877-421C-BDA3-ABDC5B288F96}"/>
    <cellStyle name="Normal 8 5 6" xfId="2219" xr:uid="{00000000-0005-0000-0000-0000401E0000}"/>
    <cellStyle name="Normal 8 5 6 2" xfId="4448" xr:uid="{00000000-0005-0000-0000-0000411E0000}"/>
    <cellStyle name="Normal 8 5 6 2 2" xfId="8671" xr:uid="{00000000-0005-0000-0000-0000421E0000}"/>
    <cellStyle name="Normal 8 5 6 2 2 2" xfId="25535" xr:uid="{26E5A0A0-8D9F-474F-8F76-5F86B217920D}"/>
    <cellStyle name="Normal 8 5 6 2 2 3" xfId="17106" xr:uid="{F68AB891-2071-471A-8D73-59D4BA1E1BC1}"/>
    <cellStyle name="Normal 8 5 6 2 2 4" xfId="33963" xr:uid="{A61A4FFB-4889-4823-8C8A-747EBD21EB6F}"/>
    <cellStyle name="Normal 8 5 6 2 3" xfId="21317" xr:uid="{0FC21AF0-3632-4462-8FDD-AB7830906D90}"/>
    <cellStyle name="Normal 8 5 6 2 4" xfId="12888" xr:uid="{B8670A45-08CC-462C-A833-4E403CE0F0F9}"/>
    <cellStyle name="Normal 8 5 6 2 5" xfId="29746" xr:uid="{5776DD72-8E3D-4965-AA73-74D3BEB6574B}"/>
    <cellStyle name="Normal 8 5 6 3" xfId="6526" xr:uid="{00000000-0005-0000-0000-0000431E0000}"/>
    <cellStyle name="Normal 8 5 6 3 2" xfId="23390" xr:uid="{C84521C4-2F78-4D60-AE72-C608A28E644D}"/>
    <cellStyle name="Normal 8 5 6 3 3" xfId="14961" xr:uid="{CAF51956-4CC1-4707-88BC-4DB2B080AE1F}"/>
    <cellStyle name="Normal 8 5 6 3 4" xfId="31818" xr:uid="{463266F5-8442-463D-A1BB-78A7F8A4F905}"/>
    <cellStyle name="Normal 8 5 6 4" xfId="19172" xr:uid="{EE2A7682-D8DD-41C9-AD73-C6B0A960C3B2}"/>
    <cellStyle name="Normal 8 5 6 5" xfId="10743" xr:uid="{E708F01C-0D28-4559-862B-5A3029F60F3A}"/>
    <cellStyle name="Normal 8 5 6 6" xfId="27601" xr:uid="{6003AB2D-628E-4807-A475-260A67379FF0}"/>
    <cellStyle name="Normal 8 5 7" xfId="2655" xr:uid="{00000000-0005-0000-0000-0000441E0000}"/>
    <cellStyle name="Normal 8 5 7 2" xfId="6939" xr:uid="{00000000-0005-0000-0000-0000451E0000}"/>
    <cellStyle name="Normal 8 5 7 2 2" xfId="23803" xr:uid="{720D287D-E3A7-451B-AEDE-AF99BE05A193}"/>
    <cellStyle name="Normal 8 5 7 2 3" xfId="15374" xr:uid="{C476439E-996B-4FE7-A415-FF59AD5B1E89}"/>
    <cellStyle name="Normal 8 5 7 2 4" xfId="32231" xr:uid="{3FB4126F-7863-48BA-9E87-A39E2405F1FC}"/>
    <cellStyle name="Normal 8 5 7 3" xfId="19585" xr:uid="{A1A2A2A4-E418-4726-B18A-131D292E2D0C}"/>
    <cellStyle name="Normal 8 5 7 4" xfId="11156" xr:uid="{BCDBD779-25F9-478F-9FDF-EF3C165ABB6D}"/>
    <cellStyle name="Normal 8 5 7 5" xfId="28014" xr:uid="{ED1B7C89-C716-44CB-9A18-C6D9BE716FD9}"/>
    <cellStyle name="Normal 8 5 8" xfId="4874" xr:uid="{00000000-0005-0000-0000-0000461E0000}"/>
    <cellStyle name="Normal 8 5 8 2" xfId="21738" xr:uid="{1822EED4-52C9-4853-938E-6E3B797CF059}"/>
    <cellStyle name="Normal 8 5 8 3" xfId="13309" xr:uid="{9D84C915-E9DB-489B-9887-4C3150ADAE60}"/>
    <cellStyle name="Normal 8 5 8 4" xfId="30166" xr:uid="{A8DF8D58-CDB9-41B4-963D-8F2003BF1161}"/>
    <cellStyle name="Normal 8 5 9" xfId="17520" xr:uid="{027CB3D8-30DA-4043-8719-13FA5E0FEFF7}"/>
    <cellStyle name="Normal 8 6" xfId="509" xr:uid="{00000000-0005-0000-0000-0000471E0000}"/>
    <cellStyle name="Normal 8 6 10" xfId="25951" xr:uid="{067C0E8D-EEE4-4F33-9422-0EF960DAD83D}"/>
    <cellStyle name="Normal 8 6 2" xfId="977" xr:uid="{00000000-0005-0000-0000-0000481E0000}"/>
    <cellStyle name="Normal 8 6 2 2" xfId="3211" xr:uid="{00000000-0005-0000-0000-0000491E0000}"/>
    <cellStyle name="Normal 8 6 2 2 2" xfId="7434" xr:uid="{00000000-0005-0000-0000-00004A1E0000}"/>
    <cellStyle name="Normal 8 6 2 2 2 2" xfId="24298" xr:uid="{EEAF9082-090B-4709-9784-33F5CFB10550}"/>
    <cellStyle name="Normal 8 6 2 2 2 3" xfId="15869" xr:uid="{791990CB-5DEB-4FA9-B32E-A98189E3F836}"/>
    <cellStyle name="Normal 8 6 2 2 2 4" xfId="32726" xr:uid="{717ABF3E-167E-4DCD-887C-78D322E288C4}"/>
    <cellStyle name="Normal 8 6 2 2 3" xfId="20080" xr:uid="{863A4800-0AEB-4F0A-8D07-E938DADB9BB4}"/>
    <cellStyle name="Normal 8 6 2 2 4" xfId="11651" xr:uid="{1081902D-3CD5-4B95-9A77-ECC5B23D8FBA}"/>
    <cellStyle name="Normal 8 6 2 2 5" xfId="28509" xr:uid="{6E8F336F-74C2-4E33-8718-97D4A8640ECB}"/>
    <cellStyle name="Normal 8 6 2 3" xfId="5289" xr:uid="{00000000-0005-0000-0000-00004B1E0000}"/>
    <cellStyle name="Normal 8 6 2 3 2" xfId="22153" xr:uid="{42153956-E549-412A-AAA3-04A3711D7E41}"/>
    <cellStyle name="Normal 8 6 2 3 3" xfId="13724" xr:uid="{253C5C8F-28EC-49B6-9ED1-85445729241A}"/>
    <cellStyle name="Normal 8 6 2 3 4" xfId="30581" xr:uid="{8CD4E2D9-7FA8-4260-B7BB-7FC34ADCC58D}"/>
    <cellStyle name="Normal 8 6 2 4" xfId="17935" xr:uid="{48E1E22C-24DC-4D7A-8441-571F6D94FC1F}"/>
    <cellStyle name="Normal 8 6 2 5" xfId="9506" xr:uid="{97DBCCF0-B2DC-4F1B-8534-44EDCE8C46C7}"/>
    <cellStyle name="Normal 8 6 2 6" xfId="26364" xr:uid="{AE6E1EEF-039E-4EE1-952D-BAFD8E7B8731}"/>
    <cellStyle name="Normal 8 6 3" xfId="1394" xr:uid="{00000000-0005-0000-0000-00004C1E0000}"/>
    <cellStyle name="Normal 8 6 3 2" xfId="3624" xr:uid="{00000000-0005-0000-0000-00004D1E0000}"/>
    <cellStyle name="Normal 8 6 3 2 2" xfId="7847" xr:uid="{00000000-0005-0000-0000-00004E1E0000}"/>
    <cellStyle name="Normal 8 6 3 2 2 2" xfId="24711" xr:uid="{36FDB3E2-7B77-48CC-89A7-B7F54256503B}"/>
    <cellStyle name="Normal 8 6 3 2 2 3" xfId="16282" xr:uid="{E76C8470-E9C9-4CC5-8B2F-BB152C070A34}"/>
    <cellStyle name="Normal 8 6 3 2 2 4" xfId="33139" xr:uid="{D65915DC-DAC8-4059-800E-E4EB3892BBA4}"/>
    <cellStyle name="Normal 8 6 3 2 3" xfId="20493" xr:uid="{307BC579-2096-48DA-95D1-12269FC24F79}"/>
    <cellStyle name="Normal 8 6 3 2 4" xfId="12064" xr:uid="{9E455169-CFB5-47B9-8C0E-086D30A4B4D9}"/>
    <cellStyle name="Normal 8 6 3 2 5" xfId="28922" xr:uid="{B7F20031-56BF-495C-A57A-FE7F5E62D17A}"/>
    <cellStyle name="Normal 8 6 3 3" xfId="5702" xr:uid="{00000000-0005-0000-0000-00004F1E0000}"/>
    <cellStyle name="Normal 8 6 3 3 2" xfId="22566" xr:uid="{2DC47194-FAB3-431D-A36C-8AAD575ED527}"/>
    <cellStyle name="Normal 8 6 3 3 3" xfId="14137" xr:uid="{67C91591-9A69-48F0-BF00-CDAD6D884C45}"/>
    <cellStyle name="Normal 8 6 3 3 4" xfId="30994" xr:uid="{B38126FB-3C10-4AE1-9167-6545CF8C3BB5}"/>
    <cellStyle name="Normal 8 6 3 4" xfId="18348" xr:uid="{B5C3A75F-6EC6-4E30-9C18-EC7CD846F7CF}"/>
    <cellStyle name="Normal 8 6 3 5" xfId="9919" xr:uid="{2F413569-24E6-4C82-B625-9AF2FEB54C2D}"/>
    <cellStyle name="Normal 8 6 3 6" xfId="26777" xr:uid="{4A55AAA6-57E8-4685-B491-EAFEAFE80877}"/>
    <cellStyle name="Normal 8 6 4" xfId="1807" xr:uid="{00000000-0005-0000-0000-0000501E0000}"/>
    <cellStyle name="Normal 8 6 4 2" xfId="4037" xr:uid="{00000000-0005-0000-0000-0000511E0000}"/>
    <cellStyle name="Normal 8 6 4 2 2" xfId="8260" xr:uid="{00000000-0005-0000-0000-0000521E0000}"/>
    <cellStyle name="Normal 8 6 4 2 2 2" xfId="25124" xr:uid="{D4F8046E-556E-46AF-AD5D-885E11E29B91}"/>
    <cellStyle name="Normal 8 6 4 2 2 3" xfId="16695" xr:uid="{E82D1061-31B0-44D8-8C34-F678055982F5}"/>
    <cellStyle name="Normal 8 6 4 2 2 4" xfId="33552" xr:uid="{C37DECFD-7CDA-47D6-B7D9-5A0EBE3C2EC4}"/>
    <cellStyle name="Normal 8 6 4 2 3" xfId="20906" xr:uid="{18509CA9-C189-49C8-BE53-26D9F3CFF318}"/>
    <cellStyle name="Normal 8 6 4 2 4" xfId="12477" xr:uid="{2C9AC1FB-E868-4953-942F-56F95697C84A}"/>
    <cellStyle name="Normal 8 6 4 2 5" xfId="29335" xr:uid="{253C4424-A5FF-44AE-982E-4187D0A886D9}"/>
    <cellStyle name="Normal 8 6 4 3" xfId="6115" xr:uid="{00000000-0005-0000-0000-0000531E0000}"/>
    <cellStyle name="Normal 8 6 4 3 2" xfId="22979" xr:uid="{B37FC88A-5F5E-42E5-A994-283664F9A927}"/>
    <cellStyle name="Normal 8 6 4 3 3" xfId="14550" xr:uid="{0AE3A7AA-3684-4991-867C-F38E09E65B44}"/>
    <cellStyle name="Normal 8 6 4 3 4" xfId="31407" xr:uid="{D299C18F-2EB4-45FB-B860-BBB587C9DCF4}"/>
    <cellStyle name="Normal 8 6 4 4" xfId="18761" xr:uid="{2D36E06D-28C2-48D9-885A-D70D78E28CBD}"/>
    <cellStyle name="Normal 8 6 4 5" xfId="10332" xr:uid="{537422EC-D659-4D44-ADE8-68F11F584600}"/>
    <cellStyle name="Normal 8 6 4 6" xfId="27190" xr:uid="{FA08106F-FEE7-4F88-90AC-406294486385}"/>
    <cellStyle name="Normal 8 6 5" xfId="2221" xr:uid="{00000000-0005-0000-0000-0000541E0000}"/>
    <cellStyle name="Normal 8 6 5 2" xfId="4450" xr:uid="{00000000-0005-0000-0000-0000551E0000}"/>
    <cellStyle name="Normal 8 6 5 2 2" xfId="8673" xr:uid="{00000000-0005-0000-0000-0000561E0000}"/>
    <cellStyle name="Normal 8 6 5 2 2 2" xfId="25537" xr:uid="{735E6933-E0B4-4E05-B920-723D15DF01FA}"/>
    <cellStyle name="Normal 8 6 5 2 2 3" xfId="17108" xr:uid="{C0193C13-8D70-4839-8F1A-9DEE510F8A7A}"/>
    <cellStyle name="Normal 8 6 5 2 2 4" xfId="33965" xr:uid="{FC14F648-3D5F-4811-BC2C-06D7A67B2D99}"/>
    <cellStyle name="Normal 8 6 5 2 3" xfId="21319" xr:uid="{254A58FB-77B3-4F20-B7CE-5BC090FA8B25}"/>
    <cellStyle name="Normal 8 6 5 2 4" xfId="12890" xr:uid="{E5D0259F-D3E6-4A18-88FA-BF17C38776C8}"/>
    <cellStyle name="Normal 8 6 5 2 5" xfId="29748" xr:uid="{AB9859BD-2C05-4301-9350-D7EF508A0084}"/>
    <cellStyle name="Normal 8 6 5 3" xfId="6528" xr:uid="{00000000-0005-0000-0000-0000571E0000}"/>
    <cellStyle name="Normal 8 6 5 3 2" xfId="23392" xr:uid="{4CCD987F-5D35-44CC-99AC-851871E4CB3B}"/>
    <cellStyle name="Normal 8 6 5 3 3" xfId="14963" xr:uid="{70C92B37-6400-49AB-B5A8-75A4E3F8C34E}"/>
    <cellStyle name="Normal 8 6 5 3 4" xfId="31820" xr:uid="{4FDD481D-789F-4E5D-B689-20173DDE6512}"/>
    <cellStyle name="Normal 8 6 5 4" xfId="19174" xr:uid="{67A62D71-1958-467C-9CBC-FD746B618EC2}"/>
    <cellStyle name="Normal 8 6 5 5" xfId="10745" xr:uid="{1C2A20F2-74DD-4364-A57D-CC12D2D04C31}"/>
    <cellStyle name="Normal 8 6 5 6" xfId="27603" xr:uid="{6F2CA70C-B0DD-46D6-B35B-497ACAAEA261}"/>
    <cellStyle name="Normal 8 6 6" xfId="2657" xr:uid="{00000000-0005-0000-0000-0000581E0000}"/>
    <cellStyle name="Normal 8 6 6 2" xfId="6941" xr:uid="{00000000-0005-0000-0000-0000591E0000}"/>
    <cellStyle name="Normal 8 6 6 2 2" xfId="23805" xr:uid="{6B013185-BA72-4C89-BD4A-22E592B510CD}"/>
    <cellStyle name="Normal 8 6 6 2 3" xfId="15376" xr:uid="{2C2BB545-6022-4288-8257-7B1308F1295A}"/>
    <cellStyle name="Normal 8 6 6 2 4" xfId="32233" xr:uid="{D86B5456-DC13-40F9-A5A9-FCBAFB77FB13}"/>
    <cellStyle name="Normal 8 6 6 3" xfId="19587" xr:uid="{A2F08434-C97F-4290-A8B8-A890A2340C87}"/>
    <cellStyle name="Normal 8 6 6 4" xfId="11158" xr:uid="{98C3B6C8-9800-47D3-AF63-EA4D9FAD0EC0}"/>
    <cellStyle name="Normal 8 6 6 5" xfId="28016" xr:uid="{2AF64EDA-C93B-4E12-B749-7E9F5B193BAE}"/>
    <cellStyle name="Normal 8 6 7" xfId="4876" xr:uid="{00000000-0005-0000-0000-00005A1E0000}"/>
    <cellStyle name="Normal 8 6 7 2" xfId="21740" xr:uid="{88823EE5-9040-49D4-ADEE-75AA88EB4264}"/>
    <cellStyle name="Normal 8 6 7 3" xfId="13311" xr:uid="{B0A36146-A34E-4CD5-94D6-FBDAC245F149}"/>
    <cellStyle name="Normal 8 6 7 4" xfId="30168" xr:uid="{C869BABE-C0B9-45AE-B6B5-7C004A268B4A}"/>
    <cellStyle name="Normal 8 6 8" xfId="17522" xr:uid="{680FCC5C-BE8D-4531-ADFA-E6A87F612C0D}"/>
    <cellStyle name="Normal 8 6 9" xfId="9093" xr:uid="{E7D692A5-DE8C-4D7F-B1DC-AF1B6001E273}"/>
    <cellStyle name="Normal 8 7" xfId="946" xr:uid="{00000000-0005-0000-0000-00005B1E0000}"/>
    <cellStyle name="Normal 8 7 2" xfId="3180" xr:uid="{00000000-0005-0000-0000-00005C1E0000}"/>
    <cellStyle name="Normal 8 7 2 2" xfId="7403" xr:uid="{00000000-0005-0000-0000-00005D1E0000}"/>
    <cellStyle name="Normal 8 7 2 2 2" xfId="24267" xr:uid="{3C2B6B66-235F-4DB4-A530-DBF5A93E8072}"/>
    <cellStyle name="Normal 8 7 2 2 3" xfId="15838" xr:uid="{E422C00F-4A14-423B-B98C-450A99CF8F14}"/>
    <cellStyle name="Normal 8 7 2 2 4" xfId="32695" xr:uid="{651287D7-9424-435F-B5F3-82CB544347C2}"/>
    <cellStyle name="Normal 8 7 2 3" xfId="20049" xr:uid="{BB114B58-297E-4AAC-A1B1-ABC3682276EE}"/>
    <cellStyle name="Normal 8 7 2 4" xfId="11620" xr:uid="{40F4E075-7D52-45B9-B9E7-24A43778BEC9}"/>
    <cellStyle name="Normal 8 7 2 5" xfId="28478" xr:uid="{070F83E0-FE6F-4916-9304-36E5763416AD}"/>
    <cellStyle name="Normal 8 7 3" xfId="5258" xr:uid="{00000000-0005-0000-0000-00005E1E0000}"/>
    <cellStyle name="Normal 8 7 3 2" xfId="22122" xr:uid="{0D9AEB06-C3AA-4B1B-9DA6-9241AC40BFF4}"/>
    <cellStyle name="Normal 8 7 3 3" xfId="13693" xr:uid="{208DA878-564B-4785-8A50-09687BE1988B}"/>
    <cellStyle name="Normal 8 7 3 4" xfId="30550" xr:uid="{CABC4901-A808-49AC-84B8-F9BC52F0D07E}"/>
    <cellStyle name="Normal 8 7 4" xfId="17904" xr:uid="{23B42522-AFA4-46D6-AA7F-56A8F0A2844F}"/>
    <cellStyle name="Normal 8 7 5" xfId="9475" xr:uid="{107CC4B0-C046-4D96-9C38-6EEA6B7DDE78}"/>
    <cellStyle name="Normal 8 7 6" xfId="26333" xr:uid="{9913F0E5-1C5B-44CE-B012-49DE6D32FEFA}"/>
    <cellStyle name="Normal 8 8" xfId="1363" xr:uid="{00000000-0005-0000-0000-00005F1E0000}"/>
    <cellStyle name="Normal 8 8 2" xfId="3593" xr:uid="{00000000-0005-0000-0000-0000601E0000}"/>
    <cellStyle name="Normal 8 8 2 2" xfId="7816" xr:uid="{00000000-0005-0000-0000-0000611E0000}"/>
    <cellStyle name="Normal 8 8 2 2 2" xfId="24680" xr:uid="{62E3E0C3-5BF8-4345-94E1-85276B0AA644}"/>
    <cellStyle name="Normal 8 8 2 2 3" xfId="16251" xr:uid="{887A4C46-5C06-4AD4-85A5-1E1FF5C122B5}"/>
    <cellStyle name="Normal 8 8 2 2 4" xfId="33108" xr:uid="{D5D479A2-0298-4BF4-9BAB-242D32F09CF7}"/>
    <cellStyle name="Normal 8 8 2 3" xfId="20462" xr:uid="{3087A048-2042-440D-AB0C-547FCE31AFB4}"/>
    <cellStyle name="Normal 8 8 2 4" xfId="12033" xr:uid="{517D08FD-67AB-4630-B85C-A844FCA5D141}"/>
    <cellStyle name="Normal 8 8 2 5" xfId="28891" xr:uid="{6DB05A2D-B9E7-4CAD-86F5-1BCE18A741E0}"/>
    <cellStyle name="Normal 8 8 3" xfId="5671" xr:uid="{00000000-0005-0000-0000-0000621E0000}"/>
    <cellStyle name="Normal 8 8 3 2" xfId="22535" xr:uid="{1F27E747-3174-4A09-BDCD-E0C9368268AB}"/>
    <cellStyle name="Normal 8 8 3 3" xfId="14106" xr:uid="{69CE4071-C0CB-4ED0-BEB6-489CC183FB01}"/>
    <cellStyle name="Normal 8 8 3 4" xfId="30963" xr:uid="{8056C075-58A5-4158-8815-EFB5DFC58CAD}"/>
    <cellStyle name="Normal 8 8 4" xfId="18317" xr:uid="{8A1B226C-12B5-40BB-8FDC-B4B0F4AA764A}"/>
    <cellStyle name="Normal 8 8 5" xfId="9888" xr:uid="{5E9982AE-25A7-4D57-B410-13DF7E3DEF5B}"/>
    <cellStyle name="Normal 8 8 6" xfId="26746" xr:uid="{C88A3B31-312C-4555-B2D3-1CADB3032F93}"/>
    <cellStyle name="Normal 8 9" xfId="1776" xr:uid="{00000000-0005-0000-0000-0000631E0000}"/>
    <cellStyle name="Normal 8 9 2" xfId="4006" xr:uid="{00000000-0005-0000-0000-0000641E0000}"/>
    <cellStyle name="Normal 8 9 2 2" xfId="8229" xr:uid="{00000000-0005-0000-0000-0000651E0000}"/>
    <cellStyle name="Normal 8 9 2 2 2" xfId="25093" xr:uid="{318D9621-4C61-4539-8917-D64F090B4421}"/>
    <cellStyle name="Normal 8 9 2 2 3" xfId="16664" xr:uid="{38047989-F345-49C4-ABF0-052B62796192}"/>
    <cellStyle name="Normal 8 9 2 2 4" xfId="33521" xr:uid="{3A4CF31A-F1AE-4688-B4F0-F3CD7D38D071}"/>
    <cellStyle name="Normal 8 9 2 3" xfId="20875" xr:uid="{0B252C5D-E8CB-4463-88DF-6C3D57F1D180}"/>
    <cellStyle name="Normal 8 9 2 4" xfId="12446" xr:uid="{AFD5F420-3C78-47E6-8830-96F1E0C402C8}"/>
    <cellStyle name="Normal 8 9 2 5" xfId="29304" xr:uid="{529AEABC-A0C3-448A-9A54-8BA27EABAAE7}"/>
    <cellStyle name="Normal 8 9 3" xfId="6084" xr:uid="{00000000-0005-0000-0000-0000661E0000}"/>
    <cellStyle name="Normal 8 9 3 2" xfId="22948" xr:uid="{FFC60ECE-75FE-4293-B175-3E19D7B65D3F}"/>
    <cellStyle name="Normal 8 9 3 3" xfId="14519" xr:uid="{DCBA900A-9703-4DB7-84BD-3BFD12A171B1}"/>
    <cellStyle name="Normal 8 9 3 4" xfId="31376" xr:uid="{6CAC25EE-140A-495D-93CB-89FAAC8E0207}"/>
    <cellStyle name="Normal 8 9 4" xfId="18730" xr:uid="{B8308C7A-8A6A-457A-8B75-F0149CB7CAE3}"/>
    <cellStyle name="Normal 8 9 5" xfId="10301" xr:uid="{18F863B8-4820-44B5-B4FC-F7669A1C64BE}"/>
    <cellStyle name="Normal 8 9 6" xfId="27159" xr:uid="{9D0705B4-89CC-4D3D-AD08-4799F7B114C9}"/>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0 2 2" xfId="23806" xr:uid="{02B6BB29-14ED-41CE-A058-65030870997A}"/>
    <cellStyle name="Normal 9 2 10 2 3" xfId="15377" xr:uid="{0A1AAC12-A0C3-44BB-8A77-D69BFA02EC12}"/>
    <cellStyle name="Normal 9 2 10 2 4" xfId="32234" xr:uid="{6DBDBC7A-CA51-4292-8E2F-C13F036CA70B}"/>
    <cellStyle name="Normal 9 2 10 3" xfId="19588" xr:uid="{FA269AB2-F050-4D90-AAB7-8EB40E4CFF1E}"/>
    <cellStyle name="Normal 9 2 10 4" xfId="11159" xr:uid="{96810511-D1B0-4BA4-B4D2-9A3B14DEC705}"/>
    <cellStyle name="Normal 9 2 10 5" xfId="28017" xr:uid="{6144984B-C97D-400E-BC74-A04505C9AA08}"/>
    <cellStyle name="Normal 9 2 11" xfId="4877" xr:uid="{00000000-0005-0000-0000-00006B1E0000}"/>
    <cellStyle name="Normal 9 2 11 2" xfId="21741" xr:uid="{F85B3AFC-4BA4-46A3-A3D9-75A234EB90B4}"/>
    <cellStyle name="Normal 9 2 11 3" xfId="13312" xr:uid="{31622D0A-C21F-437E-BFCA-44824545BBA2}"/>
    <cellStyle name="Normal 9 2 11 4" xfId="30169" xr:uid="{81FA4577-0DE4-4B68-9E40-B086E6C15FC7}"/>
    <cellStyle name="Normal 9 2 12" xfId="17523" xr:uid="{ABAD1D74-465E-401B-B20A-6660748B492E}"/>
    <cellStyle name="Normal 9 2 13" xfId="9094" xr:uid="{E516FB0E-1E2B-4244-AF10-B6F2FD2DF32D}"/>
    <cellStyle name="Normal 9 2 14" xfId="25952" xr:uid="{7975519F-BD0A-424C-BE80-953DD18BD9D1}"/>
    <cellStyle name="Normal 9 2 2" xfId="512" xr:uid="{00000000-0005-0000-0000-00006C1E0000}"/>
    <cellStyle name="Normal 9 2 2 10" xfId="4878" xr:uid="{00000000-0005-0000-0000-00006D1E0000}"/>
    <cellStyle name="Normal 9 2 2 10 2" xfId="21742" xr:uid="{55C74611-68B1-4D8D-B75B-A694921AB056}"/>
    <cellStyle name="Normal 9 2 2 10 3" xfId="13313" xr:uid="{CD35242C-E6EA-474E-BE6F-E391CB35880B}"/>
    <cellStyle name="Normal 9 2 2 10 4" xfId="30170" xr:uid="{E55CAA04-F0DC-4003-86EF-B3AC61A92053}"/>
    <cellStyle name="Normal 9 2 2 11" xfId="17524" xr:uid="{C820E36D-1AF3-40C5-99FB-F584B581B632}"/>
    <cellStyle name="Normal 9 2 2 12" xfId="9095" xr:uid="{02E5E76E-C399-4C22-9E83-B92DA9B029BB}"/>
    <cellStyle name="Normal 9 2 2 13" xfId="25953" xr:uid="{54BCE34A-0744-4B7F-B6A6-E2C7E78F3EB9}"/>
    <cellStyle name="Normal 9 2 2 2" xfId="513" xr:uid="{00000000-0005-0000-0000-00006E1E0000}"/>
    <cellStyle name="Normal 9 2 2 2 10" xfId="17525" xr:uid="{A9B474AA-461C-48D3-80B3-9E0044833FDD}"/>
    <cellStyle name="Normal 9 2 2 2 11" xfId="9096" xr:uid="{132E5AE8-D391-44AA-B5D6-063720960019}"/>
    <cellStyle name="Normal 9 2 2 2 12" xfId="25954" xr:uid="{99A2E20B-0270-48B8-B369-46EB40F646D4}"/>
    <cellStyle name="Normal 9 2 2 2 2" xfId="514" xr:uid="{00000000-0005-0000-0000-00006F1E0000}"/>
    <cellStyle name="Normal 9 2 2 2 2 10" xfId="9097" xr:uid="{5BA57C83-5EA7-46ED-A923-A02601F8FFFD}"/>
    <cellStyle name="Normal 9 2 2 2 2 11" xfId="25955" xr:uid="{F320770A-54D1-48FF-8097-AF3B071BAB1C}"/>
    <cellStyle name="Normal 9 2 2 2 2 2" xfId="515" xr:uid="{00000000-0005-0000-0000-0000701E0000}"/>
    <cellStyle name="Normal 9 2 2 2 2 2 10" xfId="25956" xr:uid="{5C205FF3-B672-46E0-85EE-60D84B1CE5CB}"/>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2 2 2" xfId="24303" xr:uid="{0F1A9324-E8D5-4C33-A6E7-27536567327D}"/>
    <cellStyle name="Normal 9 2 2 2 2 2 2 2 2 3" xfId="15874" xr:uid="{A5343E2E-D87C-4C9D-8B0B-7422BCBD6653}"/>
    <cellStyle name="Normal 9 2 2 2 2 2 2 2 2 4" xfId="32731" xr:uid="{9503972D-7DFC-4A23-8A0E-C74FAC94E0FD}"/>
    <cellStyle name="Normal 9 2 2 2 2 2 2 2 3" xfId="20085" xr:uid="{D69CD88F-550A-46F0-97D5-A28C9654D948}"/>
    <cellStyle name="Normal 9 2 2 2 2 2 2 2 4" xfId="11656" xr:uid="{2307242C-8CF9-440C-9762-FF655E852372}"/>
    <cellStyle name="Normal 9 2 2 2 2 2 2 2 5" xfId="28514" xr:uid="{AC46D0C2-5AD0-49DB-B761-DE2E715C0FE3}"/>
    <cellStyle name="Normal 9 2 2 2 2 2 2 3" xfId="5294" xr:uid="{00000000-0005-0000-0000-0000741E0000}"/>
    <cellStyle name="Normal 9 2 2 2 2 2 2 3 2" xfId="22158" xr:uid="{07ECBA35-8DBA-4E63-97AE-C2227328A7B2}"/>
    <cellStyle name="Normal 9 2 2 2 2 2 2 3 3" xfId="13729" xr:uid="{B4B40D38-9D68-4926-AED6-BA2AC2104521}"/>
    <cellStyle name="Normal 9 2 2 2 2 2 2 3 4" xfId="30586" xr:uid="{D1BE1498-3CEF-42D2-859C-BF702B4E5267}"/>
    <cellStyle name="Normal 9 2 2 2 2 2 2 4" xfId="17940" xr:uid="{B2B2C3BA-6136-4EC9-8723-4E38CFD17F63}"/>
    <cellStyle name="Normal 9 2 2 2 2 2 2 5" xfId="9511" xr:uid="{453B8692-D80F-4AFF-8D3E-D3CD98CFF4D9}"/>
    <cellStyle name="Normal 9 2 2 2 2 2 2 6" xfId="26369" xr:uid="{AC03972C-CCC1-4968-9780-A1D0F92E71E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2 2 2" xfId="24716" xr:uid="{E0D4B055-C2F9-4491-A3CC-ED9F6894EA20}"/>
    <cellStyle name="Normal 9 2 2 2 2 2 3 2 2 3" xfId="16287" xr:uid="{437E6166-B176-4FDF-B17A-2D9B7EA5290C}"/>
    <cellStyle name="Normal 9 2 2 2 2 2 3 2 2 4" xfId="33144" xr:uid="{4ACDB96B-2505-4005-A630-957837CA87B2}"/>
    <cellStyle name="Normal 9 2 2 2 2 2 3 2 3" xfId="20498" xr:uid="{95C971C7-F688-4807-9C5A-1A0AE2AA3B43}"/>
    <cellStyle name="Normal 9 2 2 2 2 2 3 2 4" xfId="12069" xr:uid="{0CF35688-B59F-4EA2-81A1-550A4FC2F69D}"/>
    <cellStyle name="Normal 9 2 2 2 2 2 3 2 5" xfId="28927" xr:uid="{5632F331-B69C-4943-994F-21E9C40B8B90}"/>
    <cellStyle name="Normal 9 2 2 2 2 2 3 3" xfId="5707" xr:uid="{00000000-0005-0000-0000-0000781E0000}"/>
    <cellStyle name="Normal 9 2 2 2 2 2 3 3 2" xfId="22571" xr:uid="{3011638B-9391-4A22-B8D8-6BF951E9CB02}"/>
    <cellStyle name="Normal 9 2 2 2 2 2 3 3 3" xfId="14142" xr:uid="{D90CC410-E817-402E-B0EA-78251DA6B30B}"/>
    <cellStyle name="Normal 9 2 2 2 2 2 3 3 4" xfId="30999" xr:uid="{85B50A42-FA5B-48F8-9D2C-40187A642C92}"/>
    <cellStyle name="Normal 9 2 2 2 2 2 3 4" xfId="18353" xr:uid="{15A6AC0E-8884-4021-BFCE-B0CC20C29BB6}"/>
    <cellStyle name="Normal 9 2 2 2 2 2 3 5" xfId="9924" xr:uid="{45606AC1-E8A0-4B5E-B13F-C9C7BF0919C5}"/>
    <cellStyle name="Normal 9 2 2 2 2 2 3 6" xfId="26782" xr:uid="{B46C6194-E816-4565-AB9E-6FE24D0D77ED}"/>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2 2 2" xfId="25129" xr:uid="{7AEDA1A1-54AB-4C20-9FE8-B673011A33FB}"/>
    <cellStyle name="Normal 9 2 2 2 2 2 4 2 2 3" xfId="16700" xr:uid="{AE489DB9-2E44-4572-9CA4-3CB4F4132623}"/>
    <cellStyle name="Normal 9 2 2 2 2 2 4 2 2 4" xfId="33557" xr:uid="{17AA49BF-55C5-4749-B32E-49A18DBF91B0}"/>
    <cellStyle name="Normal 9 2 2 2 2 2 4 2 3" xfId="20911" xr:uid="{FFAF4044-2714-4EB4-A524-4630E3EFECF5}"/>
    <cellStyle name="Normal 9 2 2 2 2 2 4 2 4" xfId="12482" xr:uid="{FD6BDD25-BA2F-4FE7-9431-B604AFC471F0}"/>
    <cellStyle name="Normal 9 2 2 2 2 2 4 2 5" xfId="29340" xr:uid="{F952509D-A61C-4CC9-85B4-AC636923D40A}"/>
    <cellStyle name="Normal 9 2 2 2 2 2 4 3" xfId="6120" xr:uid="{00000000-0005-0000-0000-00007C1E0000}"/>
    <cellStyle name="Normal 9 2 2 2 2 2 4 3 2" xfId="22984" xr:uid="{4FF7C2D3-E003-4EAB-B46B-66D7E2B466D1}"/>
    <cellStyle name="Normal 9 2 2 2 2 2 4 3 3" xfId="14555" xr:uid="{871A5BC4-01B1-46CE-95E2-98A5BA2E4A35}"/>
    <cellStyle name="Normal 9 2 2 2 2 2 4 3 4" xfId="31412" xr:uid="{92901BEE-842D-4EA8-B454-DCE1713736F9}"/>
    <cellStyle name="Normal 9 2 2 2 2 2 4 4" xfId="18766" xr:uid="{232F5B68-0372-4FE6-8ED2-D54ED15A7485}"/>
    <cellStyle name="Normal 9 2 2 2 2 2 4 5" xfId="10337" xr:uid="{D560D2A7-19E5-41A0-9CE0-DEB560B548F6}"/>
    <cellStyle name="Normal 9 2 2 2 2 2 4 6" xfId="27195" xr:uid="{A8E49999-E85E-4F85-AC2B-C3225746D0EA}"/>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2 2 2" xfId="25542" xr:uid="{DC53BB48-9EA5-4DA8-A91F-258BFE49B656}"/>
    <cellStyle name="Normal 9 2 2 2 2 2 5 2 2 3" xfId="17113" xr:uid="{F88CBC6F-37C9-4CD1-B33F-552518B3F4F5}"/>
    <cellStyle name="Normal 9 2 2 2 2 2 5 2 2 4" xfId="33970" xr:uid="{7298239C-048C-4F6C-A95B-2E96185F4F17}"/>
    <cellStyle name="Normal 9 2 2 2 2 2 5 2 3" xfId="21324" xr:uid="{E38972B1-3F09-4CA5-8F8F-77FBC2A01C9C}"/>
    <cellStyle name="Normal 9 2 2 2 2 2 5 2 4" xfId="12895" xr:uid="{5FDC2B60-58D0-4935-918C-E6606FA3C2A3}"/>
    <cellStyle name="Normal 9 2 2 2 2 2 5 2 5" xfId="29753" xr:uid="{D8286396-BB8E-4B70-8C78-86F029400C16}"/>
    <cellStyle name="Normal 9 2 2 2 2 2 5 3" xfId="6533" xr:uid="{00000000-0005-0000-0000-0000801E0000}"/>
    <cellStyle name="Normal 9 2 2 2 2 2 5 3 2" xfId="23397" xr:uid="{B3FA16CB-3DB1-4D7C-B832-EBF5FBF0BA01}"/>
    <cellStyle name="Normal 9 2 2 2 2 2 5 3 3" xfId="14968" xr:uid="{C0953A6F-A1E0-452D-8771-918E1650D793}"/>
    <cellStyle name="Normal 9 2 2 2 2 2 5 3 4" xfId="31825" xr:uid="{F28B5C9D-804C-43DA-8DA2-A69ABDB4FC71}"/>
    <cellStyle name="Normal 9 2 2 2 2 2 5 4" xfId="19179" xr:uid="{B3FFCE0A-5A93-4876-9B30-0DB95DDA67BC}"/>
    <cellStyle name="Normal 9 2 2 2 2 2 5 5" xfId="10750" xr:uid="{04CAC942-ECD7-41E2-996C-E29CE47BAE39}"/>
    <cellStyle name="Normal 9 2 2 2 2 2 5 6" xfId="27608" xr:uid="{BAB1FCAE-2ADD-4FC8-932D-482B41B2D436}"/>
    <cellStyle name="Normal 9 2 2 2 2 2 6" xfId="2662" xr:uid="{00000000-0005-0000-0000-0000811E0000}"/>
    <cellStyle name="Normal 9 2 2 2 2 2 6 2" xfId="6946" xr:uid="{00000000-0005-0000-0000-0000821E0000}"/>
    <cellStyle name="Normal 9 2 2 2 2 2 6 2 2" xfId="23810" xr:uid="{F65909EF-B1FA-4F30-848E-27C46CBE0059}"/>
    <cellStyle name="Normal 9 2 2 2 2 2 6 2 3" xfId="15381" xr:uid="{78639B4C-6181-4E25-B871-9166D8ED8E6E}"/>
    <cellStyle name="Normal 9 2 2 2 2 2 6 2 4" xfId="32238" xr:uid="{1E01D4CF-8682-4863-B10A-1DEF94C954DC}"/>
    <cellStyle name="Normal 9 2 2 2 2 2 6 3" xfId="19592" xr:uid="{ACD5E00E-A23C-4758-9F29-B765342381DD}"/>
    <cellStyle name="Normal 9 2 2 2 2 2 6 4" xfId="11163" xr:uid="{AF6228F5-FCDB-490B-9EB4-BB191F3A178C}"/>
    <cellStyle name="Normal 9 2 2 2 2 2 6 5" xfId="28021" xr:uid="{4D01EE89-6C48-422B-828E-CB0BF623B32F}"/>
    <cellStyle name="Normal 9 2 2 2 2 2 7" xfId="4881" xr:uid="{00000000-0005-0000-0000-0000831E0000}"/>
    <cellStyle name="Normal 9 2 2 2 2 2 7 2" xfId="21745" xr:uid="{77531990-ECA9-4027-9AF6-CDE4607D503A}"/>
    <cellStyle name="Normal 9 2 2 2 2 2 7 3" xfId="13316" xr:uid="{9EB8C6BB-DA89-4E03-ACF3-332A56A3475A}"/>
    <cellStyle name="Normal 9 2 2 2 2 2 7 4" xfId="30173" xr:uid="{2997B8E7-161D-4567-9B7E-3B8318F812D2}"/>
    <cellStyle name="Normal 9 2 2 2 2 2 8" xfId="17527" xr:uid="{9A3702AD-87A0-44C6-B97C-79CF015117EA}"/>
    <cellStyle name="Normal 9 2 2 2 2 2 9" xfId="9098" xr:uid="{EA212A73-1DEA-458F-9C18-BB383D6157EB}"/>
    <cellStyle name="Normal 9 2 2 2 2 3" xfId="982" xr:uid="{00000000-0005-0000-0000-0000841E0000}"/>
    <cellStyle name="Normal 9 2 2 2 2 3 2" xfId="3215" xr:uid="{00000000-0005-0000-0000-0000851E0000}"/>
    <cellStyle name="Normal 9 2 2 2 2 3 2 2" xfId="7438" xr:uid="{00000000-0005-0000-0000-0000861E0000}"/>
    <cellStyle name="Normal 9 2 2 2 2 3 2 2 2" xfId="24302" xr:uid="{1CC0F4FA-AE2B-4E9E-8498-829CA36E53DB}"/>
    <cellStyle name="Normal 9 2 2 2 2 3 2 2 3" xfId="15873" xr:uid="{3CFEDA07-E115-4474-8923-1B8F741D51F0}"/>
    <cellStyle name="Normal 9 2 2 2 2 3 2 2 4" xfId="32730" xr:uid="{BF550365-D641-4C59-849D-368F1ED4F4F8}"/>
    <cellStyle name="Normal 9 2 2 2 2 3 2 3" xfId="20084" xr:uid="{66A971ED-AA96-4812-AEE5-02A8F6170341}"/>
    <cellStyle name="Normal 9 2 2 2 2 3 2 4" xfId="11655" xr:uid="{199A46D1-B16D-47A0-9FD5-6E3DDD360EED}"/>
    <cellStyle name="Normal 9 2 2 2 2 3 2 5" xfId="28513" xr:uid="{4E0D7113-8880-46CC-BA0A-B0B66F29AD87}"/>
    <cellStyle name="Normal 9 2 2 2 2 3 3" xfId="5293" xr:uid="{00000000-0005-0000-0000-0000871E0000}"/>
    <cellStyle name="Normal 9 2 2 2 2 3 3 2" xfId="22157" xr:uid="{19FBE304-FC10-4C9A-BD56-57F6F048C72B}"/>
    <cellStyle name="Normal 9 2 2 2 2 3 3 3" xfId="13728" xr:uid="{D8514C24-C60D-4220-BBF3-03A417589809}"/>
    <cellStyle name="Normal 9 2 2 2 2 3 3 4" xfId="30585" xr:uid="{8232B54E-5F9A-4D24-B0B0-3BB5D003591C}"/>
    <cellStyle name="Normal 9 2 2 2 2 3 4" xfId="17939" xr:uid="{59A43745-5FE7-4FBA-B3CC-CF2C562F1D56}"/>
    <cellStyle name="Normal 9 2 2 2 2 3 5" xfId="9510" xr:uid="{322FFFE5-6F1C-416B-9B06-7D6950D8F765}"/>
    <cellStyle name="Normal 9 2 2 2 2 3 6" xfId="26368" xr:uid="{88004FC0-AD63-4B08-B923-131EBD883E65}"/>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2 2 2" xfId="24715" xr:uid="{A146CF7E-7A57-48B6-B134-CE80E2CADF5E}"/>
    <cellStyle name="Normal 9 2 2 2 2 4 2 2 3" xfId="16286" xr:uid="{F443AFC8-570B-49B9-983E-AEE54B977BC5}"/>
    <cellStyle name="Normal 9 2 2 2 2 4 2 2 4" xfId="33143" xr:uid="{4A1794A9-DB85-465B-9796-B3ED147EBE80}"/>
    <cellStyle name="Normal 9 2 2 2 2 4 2 3" xfId="20497" xr:uid="{C467297C-FB3B-4D41-83AE-23933102B84D}"/>
    <cellStyle name="Normal 9 2 2 2 2 4 2 4" xfId="12068" xr:uid="{C7BF80FB-D568-4AD4-A727-CBF487826E7C}"/>
    <cellStyle name="Normal 9 2 2 2 2 4 2 5" xfId="28926" xr:uid="{23BFD128-75D7-4D97-824C-826758129D9C}"/>
    <cellStyle name="Normal 9 2 2 2 2 4 3" xfId="5706" xr:uid="{00000000-0005-0000-0000-00008B1E0000}"/>
    <cellStyle name="Normal 9 2 2 2 2 4 3 2" xfId="22570" xr:uid="{EDFC2457-DB0C-42E9-A7CE-82F97100BF6A}"/>
    <cellStyle name="Normal 9 2 2 2 2 4 3 3" xfId="14141" xr:uid="{92BF5FC2-6FE3-48B3-B361-E78B0490A948}"/>
    <cellStyle name="Normal 9 2 2 2 2 4 3 4" xfId="30998" xr:uid="{D3C0089D-E4B7-453C-9674-57670C0DEF6C}"/>
    <cellStyle name="Normal 9 2 2 2 2 4 4" xfId="18352" xr:uid="{C6A23457-6916-4F0F-98FA-E70F36EE001A}"/>
    <cellStyle name="Normal 9 2 2 2 2 4 5" xfId="9923" xr:uid="{B1BBEDB3-74E4-40FB-88F8-BF23A5E3FDF8}"/>
    <cellStyle name="Normal 9 2 2 2 2 4 6" xfId="26781" xr:uid="{35791340-8F29-4D95-BE5A-ADF43B7F1ECD}"/>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2 2 2" xfId="25128" xr:uid="{841D5207-73BE-444D-B208-3B673EA3D6F7}"/>
    <cellStyle name="Normal 9 2 2 2 2 5 2 2 3" xfId="16699" xr:uid="{22DF26C0-1EB7-4C90-931D-A3C64007F30C}"/>
    <cellStyle name="Normal 9 2 2 2 2 5 2 2 4" xfId="33556" xr:uid="{FE8061FF-FEDA-4A7B-BB62-C5F8DD3AAC5A}"/>
    <cellStyle name="Normal 9 2 2 2 2 5 2 3" xfId="20910" xr:uid="{E816F458-60B9-4C1F-8134-98550679E97E}"/>
    <cellStyle name="Normal 9 2 2 2 2 5 2 4" xfId="12481" xr:uid="{10676FD3-BEFA-4C1A-9799-B78A53D9339E}"/>
    <cellStyle name="Normal 9 2 2 2 2 5 2 5" xfId="29339" xr:uid="{FD00C051-FFCF-442C-A1EF-9B175247B989}"/>
    <cellStyle name="Normal 9 2 2 2 2 5 3" xfId="6119" xr:uid="{00000000-0005-0000-0000-00008F1E0000}"/>
    <cellStyle name="Normal 9 2 2 2 2 5 3 2" xfId="22983" xr:uid="{6BB8C7A5-C57B-44F9-8741-1F48594A4720}"/>
    <cellStyle name="Normal 9 2 2 2 2 5 3 3" xfId="14554" xr:uid="{9B8D9A01-3C33-46B7-87ED-B8F90B279398}"/>
    <cellStyle name="Normal 9 2 2 2 2 5 3 4" xfId="31411" xr:uid="{B08A18F7-B15F-4025-90FF-D2C9FF631A17}"/>
    <cellStyle name="Normal 9 2 2 2 2 5 4" xfId="18765" xr:uid="{6B3FD429-FF74-4BCC-94E9-FA965D2CDBF8}"/>
    <cellStyle name="Normal 9 2 2 2 2 5 5" xfId="10336" xr:uid="{AECD9379-4D2C-46E7-8532-0733790CFD45}"/>
    <cellStyle name="Normal 9 2 2 2 2 5 6" xfId="27194" xr:uid="{38DCFA97-273B-4CE7-B80D-3480A7786CF2}"/>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2 2 2" xfId="25541" xr:uid="{B8271505-15F7-42BE-B623-D9BBDC091443}"/>
    <cellStyle name="Normal 9 2 2 2 2 6 2 2 3" xfId="17112" xr:uid="{DEB1FC8B-3C8C-49A2-80F9-F84BF57CA1AB}"/>
    <cellStyle name="Normal 9 2 2 2 2 6 2 2 4" xfId="33969" xr:uid="{90A39F30-A95D-41E6-9FD8-3CF77702CB6F}"/>
    <cellStyle name="Normal 9 2 2 2 2 6 2 3" xfId="21323" xr:uid="{2F733FA9-5624-4683-991D-E8A56F90DCBE}"/>
    <cellStyle name="Normal 9 2 2 2 2 6 2 4" xfId="12894" xr:uid="{27AB8453-A95C-422B-A5F2-BAA67865BA56}"/>
    <cellStyle name="Normal 9 2 2 2 2 6 2 5" xfId="29752" xr:uid="{2A5DEE57-4B89-488E-B904-968EFC2D9BDB}"/>
    <cellStyle name="Normal 9 2 2 2 2 6 3" xfId="6532" xr:uid="{00000000-0005-0000-0000-0000931E0000}"/>
    <cellStyle name="Normal 9 2 2 2 2 6 3 2" xfId="23396" xr:uid="{9A1D4387-0A7B-4DEA-93EB-16EDB72BE56F}"/>
    <cellStyle name="Normal 9 2 2 2 2 6 3 3" xfId="14967" xr:uid="{D025ADB4-9CF5-4F0F-B1FC-7FA4E84CAA57}"/>
    <cellStyle name="Normal 9 2 2 2 2 6 3 4" xfId="31824" xr:uid="{9DA38BCD-FBF8-4ABD-A6F4-8767C61EB733}"/>
    <cellStyle name="Normal 9 2 2 2 2 6 4" xfId="19178" xr:uid="{CD5598B2-F62B-42D4-95F1-ADB3A6A3C53A}"/>
    <cellStyle name="Normal 9 2 2 2 2 6 5" xfId="10749" xr:uid="{0920359F-0A13-4AD3-BFEA-307FF8CAD8BE}"/>
    <cellStyle name="Normal 9 2 2 2 2 6 6" xfId="27607" xr:uid="{87CAA5BA-FEE2-4F09-AB85-0E40165502B4}"/>
    <cellStyle name="Normal 9 2 2 2 2 7" xfId="2661" xr:uid="{00000000-0005-0000-0000-0000941E0000}"/>
    <cellStyle name="Normal 9 2 2 2 2 7 2" xfId="6945" xr:uid="{00000000-0005-0000-0000-0000951E0000}"/>
    <cellStyle name="Normal 9 2 2 2 2 7 2 2" xfId="23809" xr:uid="{7C8BED46-57FF-4318-AC23-DDC1D4F96FF1}"/>
    <cellStyle name="Normal 9 2 2 2 2 7 2 3" xfId="15380" xr:uid="{5039E43D-0562-487D-96EA-6AF5DCEE4D0F}"/>
    <cellStyle name="Normal 9 2 2 2 2 7 2 4" xfId="32237" xr:uid="{AE8762DD-649D-469B-97E3-C08BC8DAFE5C}"/>
    <cellStyle name="Normal 9 2 2 2 2 7 3" xfId="19591" xr:uid="{2B21CDD7-8A7B-4922-8DC2-7543677B7BBD}"/>
    <cellStyle name="Normal 9 2 2 2 2 7 4" xfId="11162" xr:uid="{ECE7AF4F-ECEA-4FDB-8C82-23DB5F7176D4}"/>
    <cellStyle name="Normal 9 2 2 2 2 7 5" xfId="28020" xr:uid="{EDE1A688-E691-4F98-A82F-1EB953B45A53}"/>
    <cellStyle name="Normal 9 2 2 2 2 8" xfId="4880" xr:uid="{00000000-0005-0000-0000-0000961E0000}"/>
    <cellStyle name="Normal 9 2 2 2 2 8 2" xfId="21744" xr:uid="{EE88D3CE-9E36-4509-BF4A-9D38061A943B}"/>
    <cellStyle name="Normal 9 2 2 2 2 8 3" xfId="13315" xr:uid="{1DB366A9-EE41-4391-B529-D1EF009855C8}"/>
    <cellStyle name="Normal 9 2 2 2 2 8 4" xfId="30172" xr:uid="{E2BB4A2F-DB42-49D1-9851-8036212FF56A}"/>
    <cellStyle name="Normal 9 2 2 2 2 9" xfId="17526" xr:uid="{24C75EE0-4525-4AB0-8CBC-DD6F7B143DA9}"/>
    <cellStyle name="Normal 9 2 2 2 3" xfId="516" xr:uid="{00000000-0005-0000-0000-0000971E0000}"/>
    <cellStyle name="Normal 9 2 2 2 3 10" xfId="25957" xr:uid="{77FB1C88-D7B9-496F-93BD-65BD2AE3C03D}"/>
    <cellStyle name="Normal 9 2 2 2 3 2" xfId="984" xr:uid="{00000000-0005-0000-0000-0000981E0000}"/>
    <cellStyle name="Normal 9 2 2 2 3 2 2" xfId="3217" xr:uid="{00000000-0005-0000-0000-0000991E0000}"/>
    <cellStyle name="Normal 9 2 2 2 3 2 2 2" xfId="7440" xr:uid="{00000000-0005-0000-0000-00009A1E0000}"/>
    <cellStyle name="Normal 9 2 2 2 3 2 2 2 2" xfId="24304" xr:uid="{BCC89141-36D7-463B-8006-DEC7274092F1}"/>
    <cellStyle name="Normal 9 2 2 2 3 2 2 2 3" xfId="15875" xr:uid="{D5E90B91-697E-4C55-90B1-3B1AAD8207EF}"/>
    <cellStyle name="Normal 9 2 2 2 3 2 2 2 4" xfId="32732" xr:uid="{A5018814-FBFA-4CAF-87A3-F1D572CED1EF}"/>
    <cellStyle name="Normal 9 2 2 2 3 2 2 3" xfId="20086" xr:uid="{4CB868E1-9B43-49B3-B433-DE26BCFEF9AC}"/>
    <cellStyle name="Normal 9 2 2 2 3 2 2 4" xfId="11657" xr:uid="{A5B2AF89-7C90-4097-A14E-2C6845F6CA85}"/>
    <cellStyle name="Normal 9 2 2 2 3 2 2 5" xfId="28515" xr:uid="{C8FF1565-940C-413B-90D2-1DD9ECD11B13}"/>
    <cellStyle name="Normal 9 2 2 2 3 2 3" xfId="5295" xr:uid="{00000000-0005-0000-0000-00009B1E0000}"/>
    <cellStyle name="Normal 9 2 2 2 3 2 3 2" xfId="22159" xr:uid="{B44EABED-50A2-4CE9-9E3F-C2FF770CADFB}"/>
    <cellStyle name="Normal 9 2 2 2 3 2 3 3" xfId="13730" xr:uid="{9CD24808-2AB2-44F9-B45B-83D8CA5AE074}"/>
    <cellStyle name="Normal 9 2 2 2 3 2 3 4" xfId="30587" xr:uid="{C96D1196-FAD0-46F4-93ED-12E24C216A15}"/>
    <cellStyle name="Normal 9 2 2 2 3 2 4" xfId="17941" xr:uid="{1EF23838-E7F7-4A4B-9611-5F0B96DC37D3}"/>
    <cellStyle name="Normal 9 2 2 2 3 2 5" xfId="9512" xr:uid="{A0531470-B3AE-4E9D-8B66-43CF24B3B222}"/>
    <cellStyle name="Normal 9 2 2 2 3 2 6" xfId="26370" xr:uid="{3DC002EB-DF58-44B6-929A-085D92AFDFBC}"/>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2 2 2" xfId="24717" xr:uid="{9E939C9E-EE50-4448-ABF8-34BD4BA31FE1}"/>
    <cellStyle name="Normal 9 2 2 2 3 3 2 2 3" xfId="16288" xr:uid="{6D50A655-0FC2-43DF-A197-4B88AF7EDB80}"/>
    <cellStyle name="Normal 9 2 2 2 3 3 2 2 4" xfId="33145" xr:uid="{4FE1AB03-63FD-49E7-9155-4BE258F4BEC5}"/>
    <cellStyle name="Normal 9 2 2 2 3 3 2 3" xfId="20499" xr:uid="{25F0068A-C5AB-423F-BEF6-ABCDD1B1A73E}"/>
    <cellStyle name="Normal 9 2 2 2 3 3 2 4" xfId="12070" xr:uid="{9C9A4D74-DA9D-44AB-8463-85BB2AF0A4CF}"/>
    <cellStyle name="Normal 9 2 2 2 3 3 2 5" xfId="28928" xr:uid="{B88DC42F-2E4A-48AB-852A-38DD7078785F}"/>
    <cellStyle name="Normal 9 2 2 2 3 3 3" xfId="5708" xr:uid="{00000000-0005-0000-0000-00009F1E0000}"/>
    <cellStyle name="Normal 9 2 2 2 3 3 3 2" xfId="22572" xr:uid="{5A1A09D1-E049-4393-B4E1-95F921D67B5C}"/>
    <cellStyle name="Normal 9 2 2 2 3 3 3 3" xfId="14143" xr:uid="{8C180F41-D247-4141-8BAF-A07C6E7939E1}"/>
    <cellStyle name="Normal 9 2 2 2 3 3 3 4" xfId="31000" xr:uid="{27D6C1AB-8C2A-4E55-9FEF-17504CBD41FC}"/>
    <cellStyle name="Normal 9 2 2 2 3 3 4" xfId="18354" xr:uid="{BE1688F5-C747-4418-A873-47B56CE9C4D0}"/>
    <cellStyle name="Normal 9 2 2 2 3 3 5" xfId="9925" xr:uid="{AA526568-7DA2-49FB-8163-AB2788D19F00}"/>
    <cellStyle name="Normal 9 2 2 2 3 3 6" xfId="26783" xr:uid="{F04A4245-B455-4678-9EA8-957242C8C97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2 2 2" xfId="25130" xr:uid="{9D576A9B-9B16-4B1B-8E63-92ABFE17F237}"/>
    <cellStyle name="Normal 9 2 2 2 3 4 2 2 3" xfId="16701" xr:uid="{A67132B1-783B-41A0-97FD-E3787F165C64}"/>
    <cellStyle name="Normal 9 2 2 2 3 4 2 2 4" xfId="33558" xr:uid="{B9F463CD-4D7D-4419-9D01-6E3BA7D52AA9}"/>
    <cellStyle name="Normal 9 2 2 2 3 4 2 3" xfId="20912" xr:uid="{1CCA25E6-06EF-494A-A54E-73DCB97B5389}"/>
    <cellStyle name="Normal 9 2 2 2 3 4 2 4" xfId="12483" xr:uid="{FD030C0A-6CE7-413D-9F0F-BA901266B40F}"/>
    <cellStyle name="Normal 9 2 2 2 3 4 2 5" xfId="29341" xr:uid="{DCD15143-73FA-465E-B9EB-7C6A26ABCDAF}"/>
    <cellStyle name="Normal 9 2 2 2 3 4 3" xfId="6121" xr:uid="{00000000-0005-0000-0000-0000A31E0000}"/>
    <cellStyle name="Normal 9 2 2 2 3 4 3 2" xfId="22985" xr:uid="{30FEB915-0E62-48EA-8404-D02298C88475}"/>
    <cellStyle name="Normal 9 2 2 2 3 4 3 3" xfId="14556" xr:uid="{8FE5D970-52E6-46A0-BC4C-0FD0CAF932FB}"/>
    <cellStyle name="Normal 9 2 2 2 3 4 3 4" xfId="31413" xr:uid="{031ECAD2-6074-42C9-8EA2-A14777256E4D}"/>
    <cellStyle name="Normal 9 2 2 2 3 4 4" xfId="18767" xr:uid="{6AD144EF-E7D1-4B48-A6A4-22C0C4B0CE0A}"/>
    <cellStyle name="Normal 9 2 2 2 3 4 5" xfId="10338" xr:uid="{10E420BF-7FEC-4232-B702-D0A2EFF432AB}"/>
    <cellStyle name="Normal 9 2 2 2 3 4 6" xfId="27196" xr:uid="{B38EA5A3-78F8-48D9-AF62-3D186CE6480D}"/>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2 2 2" xfId="25543" xr:uid="{C8CAB376-E736-44C2-8EFE-8DDA71A9E01C}"/>
    <cellStyle name="Normal 9 2 2 2 3 5 2 2 3" xfId="17114" xr:uid="{704983C3-DEE4-42C1-909E-97DD324F9D1F}"/>
    <cellStyle name="Normal 9 2 2 2 3 5 2 2 4" xfId="33971" xr:uid="{B0E1A793-FC67-49C2-8DD9-5F6A724CFDB3}"/>
    <cellStyle name="Normal 9 2 2 2 3 5 2 3" xfId="21325" xr:uid="{129888A7-BC33-4F32-B4D9-2C3574889EC8}"/>
    <cellStyle name="Normal 9 2 2 2 3 5 2 4" xfId="12896" xr:uid="{1DA137CA-8254-4A14-9935-7BCCA78D5E6A}"/>
    <cellStyle name="Normal 9 2 2 2 3 5 2 5" xfId="29754" xr:uid="{4A390186-CD23-4CED-B09F-3CA6FDF56A84}"/>
    <cellStyle name="Normal 9 2 2 2 3 5 3" xfId="6534" xr:uid="{00000000-0005-0000-0000-0000A71E0000}"/>
    <cellStyle name="Normal 9 2 2 2 3 5 3 2" xfId="23398" xr:uid="{37FA681E-DDB1-4BA8-AA47-FA027C38458F}"/>
    <cellStyle name="Normal 9 2 2 2 3 5 3 3" xfId="14969" xr:uid="{ABD4358B-2B65-4ED2-A72C-4FAC32F6B171}"/>
    <cellStyle name="Normal 9 2 2 2 3 5 3 4" xfId="31826" xr:uid="{34E8FE3F-C555-48F1-AF0B-80C207A1B83A}"/>
    <cellStyle name="Normal 9 2 2 2 3 5 4" xfId="19180" xr:uid="{B50CD4FD-5081-4791-8612-A33171098283}"/>
    <cellStyle name="Normal 9 2 2 2 3 5 5" xfId="10751" xr:uid="{424D2683-19FB-4E7F-910E-1FD8CB93613F}"/>
    <cellStyle name="Normal 9 2 2 2 3 5 6" xfId="27609" xr:uid="{64CDD008-C93D-433B-AF78-DFE6941C08A2}"/>
    <cellStyle name="Normal 9 2 2 2 3 6" xfId="2663" xr:uid="{00000000-0005-0000-0000-0000A81E0000}"/>
    <cellStyle name="Normal 9 2 2 2 3 6 2" xfId="6947" xr:uid="{00000000-0005-0000-0000-0000A91E0000}"/>
    <cellStyle name="Normal 9 2 2 2 3 6 2 2" xfId="23811" xr:uid="{A06CED22-4DDA-4C61-BF1E-56201EA21646}"/>
    <cellStyle name="Normal 9 2 2 2 3 6 2 3" xfId="15382" xr:uid="{2DA43468-1298-4FEF-9A41-23A7B1DE0EA7}"/>
    <cellStyle name="Normal 9 2 2 2 3 6 2 4" xfId="32239" xr:uid="{F9781FAC-61F2-40BF-81F9-5EFB500CA5AC}"/>
    <cellStyle name="Normal 9 2 2 2 3 6 3" xfId="19593" xr:uid="{D0DD71E0-7A1A-4EAB-A5D0-7EAA3FC4D100}"/>
    <cellStyle name="Normal 9 2 2 2 3 6 4" xfId="11164" xr:uid="{F9AF9874-7ACD-4C7F-A432-FAD01F0779A6}"/>
    <cellStyle name="Normal 9 2 2 2 3 6 5" xfId="28022" xr:uid="{BD221838-2D23-46B4-B11E-FD62B050C539}"/>
    <cellStyle name="Normal 9 2 2 2 3 7" xfId="4882" xr:uid="{00000000-0005-0000-0000-0000AA1E0000}"/>
    <cellStyle name="Normal 9 2 2 2 3 7 2" xfId="21746" xr:uid="{E3DBCD9F-C0B7-452E-AB90-F08B5DCF37A2}"/>
    <cellStyle name="Normal 9 2 2 2 3 7 3" xfId="13317" xr:uid="{81354CD4-FF76-439E-AEA3-8CF02F0ADCAA}"/>
    <cellStyle name="Normal 9 2 2 2 3 7 4" xfId="30174" xr:uid="{03A96CC0-608D-4D50-B755-337FE237CE6F}"/>
    <cellStyle name="Normal 9 2 2 2 3 8" xfId="17528" xr:uid="{B08B8637-AD72-4830-8363-5211B87C4780}"/>
    <cellStyle name="Normal 9 2 2 2 3 9" xfId="9099" xr:uid="{FF5E0A09-4AF4-44A1-ADB1-9F2DCFC5F4DA}"/>
    <cellStyle name="Normal 9 2 2 2 4" xfId="981" xr:uid="{00000000-0005-0000-0000-0000AB1E0000}"/>
    <cellStyle name="Normal 9 2 2 2 4 2" xfId="3214" xr:uid="{00000000-0005-0000-0000-0000AC1E0000}"/>
    <cellStyle name="Normal 9 2 2 2 4 2 2" xfId="7437" xr:uid="{00000000-0005-0000-0000-0000AD1E0000}"/>
    <cellStyle name="Normal 9 2 2 2 4 2 2 2" xfId="24301" xr:uid="{A3EC5F00-79B4-449B-ACA0-27CCE875AF03}"/>
    <cellStyle name="Normal 9 2 2 2 4 2 2 3" xfId="15872" xr:uid="{70936642-2AD9-468E-9EC0-BFDE791734F4}"/>
    <cellStyle name="Normal 9 2 2 2 4 2 2 4" xfId="32729" xr:uid="{7F805178-0FB7-4058-AC0C-BC31ECA4FD29}"/>
    <cellStyle name="Normal 9 2 2 2 4 2 3" xfId="20083" xr:uid="{7390E8D3-F6AD-4E80-B987-5D3F71607E91}"/>
    <cellStyle name="Normal 9 2 2 2 4 2 4" xfId="11654" xr:uid="{6040D06A-0553-4323-9B18-BF1E6C123CA5}"/>
    <cellStyle name="Normal 9 2 2 2 4 2 5" xfId="28512" xr:uid="{64302371-C6C4-4C7B-91CD-F9059C97D770}"/>
    <cellStyle name="Normal 9 2 2 2 4 3" xfId="5292" xr:uid="{00000000-0005-0000-0000-0000AE1E0000}"/>
    <cellStyle name="Normal 9 2 2 2 4 3 2" xfId="22156" xr:uid="{EB01CD31-3C82-49A4-A2C5-81DD5108410C}"/>
    <cellStyle name="Normal 9 2 2 2 4 3 3" xfId="13727" xr:uid="{22744F77-AAAD-4D3B-8E26-4D46757BDE03}"/>
    <cellStyle name="Normal 9 2 2 2 4 3 4" xfId="30584" xr:uid="{8F7BDDC4-4604-4844-8A19-56A0748F256B}"/>
    <cellStyle name="Normal 9 2 2 2 4 4" xfId="17938" xr:uid="{CD8274B2-C8C4-4AC9-AA7C-4F3BDB921B89}"/>
    <cellStyle name="Normal 9 2 2 2 4 5" xfId="9509" xr:uid="{86BB7B42-6D1B-4510-B922-27BFC0C8924A}"/>
    <cellStyle name="Normal 9 2 2 2 4 6" xfId="26367" xr:uid="{9038068B-7365-483C-B788-5801FF4B845F}"/>
    <cellStyle name="Normal 9 2 2 2 5" xfId="1397" xr:uid="{00000000-0005-0000-0000-0000AF1E0000}"/>
    <cellStyle name="Normal 9 2 2 2 5 2" xfId="3627" xr:uid="{00000000-0005-0000-0000-0000B01E0000}"/>
    <cellStyle name="Normal 9 2 2 2 5 2 2" xfId="7850" xr:uid="{00000000-0005-0000-0000-0000B11E0000}"/>
    <cellStyle name="Normal 9 2 2 2 5 2 2 2" xfId="24714" xr:uid="{DCB8BA78-E00B-4D5F-8C41-A449B4028A76}"/>
    <cellStyle name="Normal 9 2 2 2 5 2 2 3" xfId="16285" xr:uid="{52471BC4-C9A2-43C9-8BE7-4599EB624F99}"/>
    <cellStyle name="Normal 9 2 2 2 5 2 2 4" xfId="33142" xr:uid="{BFF24B71-DB0A-494E-B323-B6CB88539ADF}"/>
    <cellStyle name="Normal 9 2 2 2 5 2 3" xfId="20496" xr:uid="{4F7024EA-EF7D-46C5-A907-FB469A085D3A}"/>
    <cellStyle name="Normal 9 2 2 2 5 2 4" xfId="12067" xr:uid="{A4EA6047-B68E-4D06-A963-BFAABFBE0086}"/>
    <cellStyle name="Normal 9 2 2 2 5 2 5" xfId="28925" xr:uid="{3ADD9DBD-41F2-467C-B75D-36FC9597BCF3}"/>
    <cellStyle name="Normal 9 2 2 2 5 3" xfId="5705" xr:uid="{00000000-0005-0000-0000-0000B21E0000}"/>
    <cellStyle name="Normal 9 2 2 2 5 3 2" xfId="22569" xr:uid="{40E1F968-6F72-4D61-B13A-C39C1BCC0E5A}"/>
    <cellStyle name="Normal 9 2 2 2 5 3 3" xfId="14140" xr:uid="{C60161A1-2A05-4CB1-BCF3-3D086F5D99CE}"/>
    <cellStyle name="Normal 9 2 2 2 5 3 4" xfId="30997" xr:uid="{B220E9A5-F794-4709-A647-10087642EEC4}"/>
    <cellStyle name="Normal 9 2 2 2 5 4" xfId="18351" xr:uid="{7A16CFCB-8654-4A22-9153-9C2DAEBF8DD0}"/>
    <cellStyle name="Normal 9 2 2 2 5 5" xfId="9922" xr:uid="{0F6392C7-20B5-463C-B61E-EB4F07FCB9F3}"/>
    <cellStyle name="Normal 9 2 2 2 5 6" xfId="26780" xr:uid="{9BB96376-6F89-4044-A8C4-7BAE0F4F4D05}"/>
    <cellStyle name="Normal 9 2 2 2 6" xfId="1810" xr:uid="{00000000-0005-0000-0000-0000B31E0000}"/>
    <cellStyle name="Normal 9 2 2 2 6 2" xfId="4040" xr:uid="{00000000-0005-0000-0000-0000B41E0000}"/>
    <cellStyle name="Normal 9 2 2 2 6 2 2" xfId="8263" xr:uid="{00000000-0005-0000-0000-0000B51E0000}"/>
    <cellStyle name="Normal 9 2 2 2 6 2 2 2" xfId="25127" xr:uid="{EFE990BF-30CF-4F95-B817-002DB694DE6C}"/>
    <cellStyle name="Normal 9 2 2 2 6 2 2 3" xfId="16698" xr:uid="{A844242C-08AB-438E-B9EA-74380F080D4E}"/>
    <cellStyle name="Normal 9 2 2 2 6 2 2 4" xfId="33555" xr:uid="{5D84DB33-7F61-4224-B653-02285FC93DA3}"/>
    <cellStyle name="Normal 9 2 2 2 6 2 3" xfId="20909" xr:uid="{C3CC868E-CCC5-44B7-BA6B-C7B7A1B00905}"/>
    <cellStyle name="Normal 9 2 2 2 6 2 4" xfId="12480" xr:uid="{73945301-69EE-4F16-8646-738567745ACD}"/>
    <cellStyle name="Normal 9 2 2 2 6 2 5" xfId="29338" xr:uid="{6A52A38D-CC83-4918-9FF5-B3E58E7AA733}"/>
    <cellStyle name="Normal 9 2 2 2 6 3" xfId="6118" xr:uid="{00000000-0005-0000-0000-0000B61E0000}"/>
    <cellStyle name="Normal 9 2 2 2 6 3 2" xfId="22982" xr:uid="{E9717519-2F24-4BEA-A413-8A54FCA1B66B}"/>
    <cellStyle name="Normal 9 2 2 2 6 3 3" xfId="14553" xr:uid="{560352D2-E0CE-4824-9F38-A148539FCBCE}"/>
    <cellStyle name="Normal 9 2 2 2 6 3 4" xfId="31410" xr:uid="{6815ACE2-4F25-4785-B967-13143D0F63A2}"/>
    <cellStyle name="Normal 9 2 2 2 6 4" xfId="18764" xr:uid="{C3EA3F6D-5C2F-44AD-9CE6-D9F53C8E2E8C}"/>
    <cellStyle name="Normal 9 2 2 2 6 5" xfId="10335" xr:uid="{A6F2D138-12FF-4C4F-AE9C-960E3FD69486}"/>
    <cellStyle name="Normal 9 2 2 2 6 6" xfId="27193" xr:uid="{2F6C20D2-7A02-48BD-BB0D-02CEAAB01938}"/>
    <cellStyle name="Normal 9 2 2 2 7" xfId="2224" xr:uid="{00000000-0005-0000-0000-0000B71E0000}"/>
    <cellStyle name="Normal 9 2 2 2 7 2" xfId="4453" xr:uid="{00000000-0005-0000-0000-0000B81E0000}"/>
    <cellStyle name="Normal 9 2 2 2 7 2 2" xfId="8676" xr:uid="{00000000-0005-0000-0000-0000B91E0000}"/>
    <cellStyle name="Normal 9 2 2 2 7 2 2 2" xfId="25540" xr:uid="{57D71FCC-3096-4101-B377-7DDDAD3B98C6}"/>
    <cellStyle name="Normal 9 2 2 2 7 2 2 3" xfId="17111" xr:uid="{1FEF2C2C-8FA7-48F2-9073-0E8083143115}"/>
    <cellStyle name="Normal 9 2 2 2 7 2 2 4" xfId="33968" xr:uid="{1C35B7D0-25AB-4643-B8F7-8B8277FB14CD}"/>
    <cellStyle name="Normal 9 2 2 2 7 2 3" xfId="21322" xr:uid="{BF050995-03B0-4A38-A3EF-34C7119C03D2}"/>
    <cellStyle name="Normal 9 2 2 2 7 2 4" xfId="12893" xr:uid="{024FB45A-1F8C-4AB6-AE65-B8F371232B06}"/>
    <cellStyle name="Normal 9 2 2 2 7 2 5" xfId="29751" xr:uid="{91A39826-4749-43CB-A93E-FE483AB6FE68}"/>
    <cellStyle name="Normal 9 2 2 2 7 3" xfId="6531" xr:uid="{00000000-0005-0000-0000-0000BA1E0000}"/>
    <cellStyle name="Normal 9 2 2 2 7 3 2" xfId="23395" xr:uid="{9F00FC41-21BA-49FA-B2C1-D06E4A3E639C}"/>
    <cellStyle name="Normal 9 2 2 2 7 3 3" xfId="14966" xr:uid="{0160F4A3-88E6-4A9D-B9C4-20ADEEBCFB5D}"/>
    <cellStyle name="Normal 9 2 2 2 7 3 4" xfId="31823" xr:uid="{518EA898-0179-4414-BB70-62906A3C8AEE}"/>
    <cellStyle name="Normal 9 2 2 2 7 4" xfId="19177" xr:uid="{4BB3BECC-79E1-4791-AD8A-087B5A1D9E4A}"/>
    <cellStyle name="Normal 9 2 2 2 7 5" xfId="10748" xr:uid="{A5236A49-D8D9-44F4-A23D-0A7D5481B598}"/>
    <cellStyle name="Normal 9 2 2 2 7 6" xfId="27606" xr:uid="{3559DAD7-77AA-4984-B3F6-BCE5E9C11F3D}"/>
    <cellStyle name="Normal 9 2 2 2 8" xfId="2660" xr:uid="{00000000-0005-0000-0000-0000BB1E0000}"/>
    <cellStyle name="Normal 9 2 2 2 8 2" xfId="6944" xr:uid="{00000000-0005-0000-0000-0000BC1E0000}"/>
    <cellStyle name="Normal 9 2 2 2 8 2 2" xfId="23808" xr:uid="{93C8FD6A-0265-44C8-AF9B-A77469EC3C1E}"/>
    <cellStyle name="Normal 9 2 2 2 8 2 3" xfId="15379" xr:uid="{F2C30E7E-4789-43C0-ADF7-9533960012E1}"/>
    <cellStyle name="Normal 9 2 2 2 8 2 4" xfId="32236" xr:uid="{60B20128-2033-4D2D-97D4-A926490AE157}"/>
    <cellStyle name="Normal 9 2 2 2 8 3" xfId="19590" xr:uid="{CAD486DC-11DF-4E96-B093-110C8D3D7D48}"/>
    <cellStyle name="Normal 9 2 2 2 8 4" xfId="11161" xr:uid="{2B818E06-F614-4275-8A6A-0576A21B7F17}"/>
    <cellStyle name="Normal 9 2 2 2 8 5" xfId="28019" xr:uid="{8B489D3D-566D-4411-9CA2-338F1F7CCE97}"/>
    <cellStyle name="Normal 9 2 2 2 9" xfId="4879" xr:uid="{00000000-0005-0000-0000-0000BD1E0000}"/>
    <cellStyle name="Normal 9 2 2 2 9 2" xfId="21743" xr:uid="{99448AD1-26BC-42B9-9C71-1CF939FE6F04}"/>
    <cellStyle name="Normal 9 2 2 2 9 3" xfId="13314" xr:uid="{AF80008D-7954-4E35-998E-262815053D62}"/>
    <cellStyle name="Normal 9 2 2 2 9 4" xfId="30171" xr:uid="{B465E8F6-F5B6-4F21-99C3-5FB8F876738E}"/>
    <cellStyle name="Normal 9 2 2 3" xfId="517" xr:uid="{00000000-0005-0000-0000-0000BE1E0000}"/>
    <cellStyle name="Normal 9 2 2 3 10" xfId="9100" xr:uid="{2BA0A512-CCED-4599-8231-BEC0025E0C9E}"/>
    <cellStyle name="Normal 9 2 2 3 11" xfId="25958" xr:uid="{20062439-8B1D-4AD1-9D78-5248EBD892EE}"/>
    <cellStyle name="Normal 9 2 2 3 2" xfId="518" xr:uid="{00000000-0005-0000-0000-0000BF1E0000}"/>
    <cellStyle name="Normal 9 2 2 3 2 10" xfId="25959" xr:uid="{097890A4-5C40-491F-AAE0-530A2A232D7F}"/>
    <cellStyle name="Normal 9 2 2 3 2 2" xfId="986" xr:uid="{00000000-0005-0000-0000-0000C01E0000}"/>
    <cellStyle name="Normal 9 2 2 3 2 2 2" xfId="3219" xr:uid="{00000000-0005-0000-0000-0000C11E0000}"/>
    <cellStyle name="Normal 9 2 2 3 2 2 2 2" xfId="7442" xr:uid="{00000000-0005-0000-0000-0000C21E0000}"/>
    <cellStyle name="Normal 9 2 2 3 2 2 2 2 2" xfId="24306" xr:uid="{652F581A-ADC4-45C6-9648-5C5BF7472BB1}"/>
    <cellStyle name="Normal 9 2 2 3 2 2 2 2 3" xfId="15877" xr:uid="{CB3D789A-0296-4A6D-A425-4AE0FCA35115}"/>
    <cellStyle name="Normal 9 2 2 3 2 2 2 2 4" xfId="32734" xr:uid="{F32A08B8-2B62-486F-8AEB-D08E5A0C9476}"/>
    <cellStyle name="Normal 9 2 2 3 2 2 2 3" xfId="20088" xr:uid="{E60AC2EB-4C0B-468D-810C-CBA770B800EA}"/>
    <cellStyle name="Normal 9 2 2 3 2 2 2 4" xfId="11659" xr:uid="{6400643F-C4BD-4BA0-8A19-F5791A625BB9}"/>
    <cellStyle name="Normal 9 2 2 3 2 2 2 5" xfId="28517" xr:uid="{5F7E2472-E1C6-4AE1-9ABF-4E6271C88F74}"/>
    <cellStyle name="Normal 9 2 2 3 2 2 3" xfId="5297" xr:uid="{00000000-0005-0000-0000-0000C31E0000}"/>
    <cellStyle name="Normal 9 2 2 3 2 2 3 2" xfId="22161" xr:uid="{96676FE0-F31D-42DE-82B8-4FF447212B17}"/>
    <cellStyle name="Normal 9 2 2 3 2 2 3 3" xfId="13732" xr:uid="{4041685A-65AC-46D3-BC9F-73DA6AD7FDF4}"/>
    <cellStyle name="Normal 9 2 2 3 2 2 3 4" xfId="30589" xr:uid="{D3556170-3475-4F2C-86C7-15E9AA04F780}"/>
    <cellStyle name="Normal 9 2 2 3 2 2 4" xfId="17943" xr:uid="{2CC8FC4C-80BA-491D-AA19-6970267F11B5}"/>
    <cellStyle name="Normal 9 2 2 3 2 2 5" xfId="9514" xr:uid="{0F51613D-9D5D-4610-A26D-3D3DA1B94468}"/>
    <cellStyle name="Normal 9 2 2 3 2 2 6" xfId="26372" xr:uid="{A911A9C2-C0E3-4573-96F0-496590DE7C6C}"/>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2 2 2" xfId="24719" xr:uid="{AD98C8AF-73FF-4ACB-AF93-72B6BFE5D981}"/>
    <cellStyle name="Normal 9 2 2 3 2 3 2 2 3" xfId="16290" xr:uid="{7C9F961A-0916-4B6B-97E3-17495FCDD124}"/>
    <cellStyle name="Normal 9 2 2 3 2 3 2 2 4" xfId="33147" xr:uid="{16BC3337-26F3-4EA9-ADFA-32D1BA630C1A}"/>
    <cellStyle name="Normal 9 2 2 3 2 3 2 3" xfId="20501" xr:uid="{1F03FD09-FBA4-4BA9-ADC1-57078B667547}"/>
    <cellStyle name="Normal 9 2 2 3 2 3 2 4" xfId="12072" xr:uid="{69C019DE-8D52-4D8F-894E-D855FCD8EA41}"/>
    <cellStyle name="Normal 9 2 2 3 2 3 2 5" xfId="28930" xr:uid="{E6F6DA00-58E4-488C-8BC5-054DB9BEB664}"/>
    <cellStyle name="Normal 9 2 2 3 2 3 3" xfId="5710" xr:uid="{00000000-0005-0000-0000-0000C71E0000}"/>
    <cellStyle name="Normal 9 2 2 3 2 3 3 2" xfId="22574" xr:uid="{F3A164EA-31A5-4CF3-864C-44E5B3DCACC4}"/>
    <cellStyle name="Normal 9 2 2 3 2 3 3 3" xfId="14145" xr:uid="{10F9A781-689C-4BAF-84FD-03D133EC9264}"/>
    <cellStyle name="Normal 9 2 2 3 2 3 3 4" xfId="31002" xr:uid="{EEFF26F6-8EDC-43DB-9A12-CF2F590B9594}"/>
    <cellStyle name="Normal 9 2 2 3 2 3 4" xfId="18356" xr:uid="{D310E9BA-F0B3-4744-80B6-5DEB8F42B94C}"/>
    <cellStyle name="Normal 9 2 2 3 2 3 5" xfId="9927" xr:uid="{4882C1A1-6396-46BC-B9DE-AF81B6BBFF29}"/>
    <cellStyle name="Normal 9 2 2 3 2 3 6" xfId="26785" xr:uid="{4F85680C-D7B2-4526-B140-BEF440FACA2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2 2 2" xfId="25132" xr:uid="{34A96D55-769C-46DC-AEEE-B00AB3F8A345}"/>
    <cellStyle name="Normal 9 2 2 3 2 4 2 2 3" xfId="16703" xr:uid="{FB8F0828-EA95-4BE5-A465-806F155017B2}"/>
    <cellStyle name="Normal 9 2 2 3 2 4 2 2 4" xfId="33560" xr:uid="{54119C9A-546F-4F16-A503-5D6ABC6A656C}"/>
    <cellStyle name="Normal 9 2 2 3 2 4 2 3" xfId="20914" xr:uid="{A44B963A-CFBF-4898-931E-0C856303EAE0}"/>
    <cellStyle name="Normal 9 2 2 3 2 4 2 4" xfId="12485" xr:uid="{5F00744F-7C3B-4331-B192-691B70C07DB9}"/>
    <cellStyle name="Normal 9 2 2 3 2 4 2 5" xfId="29343" xr:uid="{C3485940-CDAC-4793-9AF3-9ED4427BD2EB}"/>
    <cellStyle name="Normal 9 2 2 3 2 4 3" xfId="6123" xr:uid="{00000000-0005-0000-0000-0000CB1E0000}"/>
    <cellStyle name="Normal 9 2 2 3 2 4 3 2" xfId="22987" xr:uid="{A5346A2E-3107-43C8-9292-3D96F7029464}"/>
    <cellStyle name="Normal 9 2 2 3 2 4 3 3" xfId="14558" xr:uid="{558D444F-A0ED-49C9-87EB-DFB8ACEC86AD}"/>
    <cellStyle name="Normal 9 2 2 3 2 4 3 4" xfId="31415" xr:uid="{75933A8F-89D6-4D79-8CF3-0AA3A6A1A181}"/>
    <cellStyle name="Normal 9 2 2 3 2 4 4" xfId="18769" xr:uid="{4739325F-C91B-4189-9F66-433FBD9207D2}"/>
    <cellStyle name="Normal 9 2 2 3 2 4 5" xfId="10340" xr:uid="{07BFA6AA-D7F2-4135-AD1A-8AB1AA8BCBA6}"/>
    <cellStyle name="Normal 9 2 2 3 2 4 6" xfId="27198" xr:uid="{E1DB065A-7C82-4A05-BEFF-46ED64A2AA51}"/>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2 2 2" xfId="25545" xr:uid="{34B9B25C-1FB9-45E8-8738-1B1EACE7EC50}"/>
    <cellStyle name="Normal 9 2 2 3 2 5 2 2 3" xfId="17116" xr:uid="{AD6EF4BE-E38B-4E40-B772-B672001EEC4F}"/>
    <cellStyle name="Normal 9 2 2 3 2 5 2 2 4" xfId="33973" xr:uid="{8D18CAA7-7D79-4ADB-8BF2-CEDDB5D165AA}"/>
    <cellStyle name="Normal 9 2 2 3 2 5 2 3" xfId="21327" xr:uid="{9C680706-AA1F-4A72-BCBA-0D1A57C88FE4}"/>
    <cellStyle name="Normal 9 2 2 3 2 5 2 4" xfId="12898" xr:uid="{10A4C611-F602-4611-A86D-8811A22618E5}"/>
    <cellStyle name="Normal 9 2 2 3 2 5 2 5" xfId="29756" xr:uid="{CFF7139B-A488-4104-8BA3-2348862CF2AC}"/>
    <cellStyle name="Normal 9 2 2 3 2 5 3" xfId="6536" xr:uid="{00000000-0005-0000-0000-0000CF1E0000}"/>
    <cellStyle name="Normal 9 2 2 3 2 5 3 2" xfId="23400" xr:uid="{7A478BA8-C389-4962-9141-EFE2CA086B30}"/>
    <cellStyle name="Normal 9 2 2 3 2 5 3 3" xfId="14971" xr:uid="{40FC5DD4-495A-45A3-B619-E47886BDF860}"/>
    <cellStyle name="Normal 9 2 2 3 2 5 3 4" xfId="31828" xr:uid="{F1B488D7-5880-4036-971C-BB5FF0EF9032}"/>
    <cellStyle name="Normal 9 2 2 3 2 5 4" xfId="19182" xr:uid="{53EC9FD1-0F6B-4DBF-8796-9B0FABE8FF15}"/>
    <cellStyle name="Normal 9 2 2 3 2 5 5" xfId="10753" xr:uid="{2540E86C-1815-40FB-9675-AFA24468AF0D}"/>
    <cellStyle name="Normal 9 2 2 3 2 5 6" xfId="27611" xr:uid="{C23E6731-71F0-478D-9CD0-86AF0425813A}"/>
    <cellStyle name="Normal 9 2 2 3 2 6" xfId="2665" xr:uid="{00000000-0005-0000-0000-0000D01E0000}"/>
    <cellStyle name="Normal 9 2 2 3 2 6 2" xfId="6949" xr:uid="{00000000-0005-0000-0000-0000D11E0000}"/>
    <cellStyle name="Normal 9 2 2 3 2 6 2 2" xfId="23813" xr:uid="{10EACFB2-BB43-45F7-BAAD-4D7A74746CFB}"/>
    <cellStyle name="Normal 9 2 2 3 2 6 2 3" xfId="15384" xr:uid="{CB57923A-404A-4EB7-9212-8AEE55013BB1}"/>
    <cellStyle name="Normal 9 2 2 3 2 6 2 4" xfId="32241" xr:uid="{46D08A9E-3E75-44E9-B6DF-9BCC9D53438C}"/>
    <cellStyle name="Normal 9 2 2 3 2 6 3" xfId="19595" xr:uid="{4E6943F8-04F6-4552-9F04-3225F7378B4F}"/>
    <cellStyle name="Normal 9 2 2 3 2 6 4" xfId="11166" xr:uid="{83BE922C-3442-4457-8A45-4DE423ACB6BE}"/>
    <cellStyle name="Normal 9 2 2 3 2 6 5" xfId="28024" xr:uid="{8369807C-EB89-4D01-8D35-F91973C110EB}"/>
    <cellStyle name="Normal 9 2 2 3 2 7" xfId="4884" xr:uid="{00000000-0005-0000-0000-0000D21E0000}"/>
    <cellStyle name="Normal 9 2 2 3 2 7 2" xfId="21748" xr:uid="{AF2F09DE-F1DE-4B25-A21F-12996EAB0DCC}"/>
    <cellStyle name="Normal 9 2 2 3 2 7 3" xfId="13319" xr:uid="{F00E6DA7-AA94-4377-9C32-E0D031B57101}"/>
    <cellStyle name="Normal 9 2 2 3 2 7 4" xfId="30176" xr:uid="{1F8D17C0-C0D8-4ADA-A05D-034168AE444B}"/>
    <cellStyle name="Normal 9 2 2 3 2 8" xfId="17530" xr:uid="{518CAE6A-EDFC-4167-9244-E5ED0BBE13DF}"/>
    <cellStyle name="Normal 9 2 2 3 2 9" xfId="9101" xr:uid="{0A800A4A-2675-4BB2-B96A-D8C370C1B366}"/>
    <cellStyle name="Normal 9 2 2 3 3" xfId="985" xr:uid="{00000000-0005-0000-0000-0000D31E0000}"/>
    <cellStyle name="Normal 9 2 2 3 3 2" xfId="3218" xr:uid="{00000000-0005-0000-0000-0000D41E0000}"/>
    <cellStyle name="Normal 9 2 2 3 3 2 2" xfId="7441" xr:uid="{00000000-0005-0000-0000-0000D51E0000}"/>
    <cellStyle name="Normal 9 2 2 3 3 2 2 2" xfId="24305" xr:uid="{7EF4B5D1-36FA-4666-B8F2-FBA592A7E755}"/>
    <cellStyle name="Normal 9 2 2 3 3 2 2 3" xfId="15876" xr:uid="{96F9A560-9EC1-4159-AFCB-FF3101DE37C3}"/>
    <cellStyle name="Normal 9 2 2 3 3 2 2 4" xfId="32733" xr:uid="{4A73638D-B5B2-435D-9713-2E9CC969ED8B}"/>
    <cellStyle name="Normal 9 2 2 3 3 2 3" xfId="20087" xr:uid="{D2B5EAAB-2C07-4526-8E85-01199727873A}"/>
    <cellStyle name="Normal 9 2 2 3 3 2 4" xfId="11658" xr:uid="{BA2F47D5-FD9D-4563-A510-BFC8F85743BB}"/>
    <cellStyle name="Normal 9 2 2 3 3 2 5" xfId="28516" xr:uid="{F5537246-EE71-4D13-95E8-F1908D4A1630}"/>
    <cellStyle name="Normal 9 2 2 3 3 3" xfId="5296" xr:uid="{00000000-0005-0000-0000-0000D61E0000}"/>
    <cellStyle name="Normal 9 2 2 3 3 3 2" xfId="22160" xr:uid="{4E66DFB2-7E08-4399-8CD6-C1EC9DA64FFB}"/>
    <cellStyle name="Normal 9 2 2 3 3 3 3" xfId="13731" xr:uid="{50F58713-A58F-4AC2-BCDD-40BD6042CAFB}"/>
    <cellStyle name="Normal 9 2 2 3 3 3 4" xfId="30588" xr:uid="{0D9B4C89-C099-4294-9433-5AA52B8611D8}"/>
    <cellStyle name="Normal 9 2 2 3 3 4" xfId="17942" xr:uid="{C45011FA-4E9E-4E71-80E3-E64B261F55D9}"/>
    <cellStyle name="Normal 9 2 2 3 3 5" xfId="9513" xr:uid="{084F2828-CF2F-4DCF-B9BA-6E9033BA1C5C}"/>
    <cellStyle name="Normal 9 2 2 3 3 6" xfId="26371" xr:uid="{1B82C19C-19AA-4362-91A2-4DEA0CFE91B0}"/>
    <cellStyle name="Normal 9 2 2 3 4" xfId="1401" xr:uid="{00000000-0005-0000-0000-0000D71E0000}"/>
    <cellStyle name="Normal 9 2 2 3 4 2" xfId="3631" xr:uid="{00000000-0005-0000-0000-0000D81E0000}"/>
    <cellStyle name="Normal 9 2 2 3 4 2 2" xfId="7854" xr:uid="{00000000-0005-0000-0000-0000D91E0000}"/>
    <cellStyle name="Normal 9 2 2 3 4 2 2 2" xfId="24718" xr:uid="{9E0EE3D5-F5DF-4DC5-9693-5224C0EFC271}"/>
    <cellStyle name="Normal 9 2 2 3 4 2 2 3" xfId="16289" xr:uid="{D1A59C02-1D60-4970-BEAE-A2291E7A5026}"/>
    <cellStyle name="Normal 9 2 2 3 4 2 2 4" xfId="33146" xr:uid="{C4F79CC9-8AB4-41F3-99E2-179D8125AA34}"/>
    <cellStyle name="Normal 9 2 2 3 4 2 3" xfId="20500" xr:uid="{363CAAB3-E3A9-4480-8048-2723DE22049E}"/>
    <cellStyle name="Normal 9 2 2 3 4 2 4" xfId="12071" xr:uid="{38AC08ED-1AFC-4461-BBB5-0BB20D3CB4FD}"/>
    <cellStyle name="Normal 9 2 2 3 4 2 5" xfId="28929" xr:uid="{6631BA6B-804F-4198-8093-4CA0335775AB}"/>
    <cellStyle name="Normal 9 2 2 3 4 3" xfId="5709" xr:uid="{00000000-0005-0000-0000-0000DA1E0000}"/>
    <cellStyle name="Normal 9 2 2 3 4 3 2" xfId="22573" xr:uid="{D86BB882-7E01-4E79-9CA5-0D2B1C8F5B68}"/>
    <cellStyle name="Normal 9 2 2 3 4 3 3" xfId="14144" xr:uid="{2679DB6E-1D11-47C5-B06C-CD0E43F46CC6}"/>
    <cellStyle name="Normal 9 2 2 3 4 3 4" xfId="31001" xr:uid="{49F02A43-BF0B-4D57-AAE4-7E55A255E7B4}"/>
    <cellStyle name="Normal 9 2 2 3 4 4" xfId="18355" xr:uid="{19F9FC1A-AB61-41F9-8DBB-F55FAF2802C2}"/>
    <cellStyle name="Normal 9 2 2 3 4 5" xfId="9926" xr:uid="{A79C993C-888A-42EA-B1FE-3540A382B814}"/>
    <cellStyle name="Normal 9 2 2 3 4 6" xfId="26784" xr:uid="{4075140F-3172-4B27-821F-AAF089FACB3B}"/>
    <cellStyle name="Normal 9 2 2 3 5" xfId="1814" xr:uid="{00000000-0005-0000-0000-0000DB1E0000}"/>
    <cellStyle name="Normal 9 2 2 3 5 2" xfId="4044" xr:uid="{00000000-0005-0000-0000-0000DC1E0000}"/>
    <cellStyle name="Normal 9 2 2 3 5 2 2" xfId="8267" xr:uid="{00000000-0005-0000-0000-0000DD1E0000}"/>
    <cellStyle name="Normal 9 2 2 3 5 2 2 2" xfId="25131" xr:uid="{1F6472CF-178E-4AD5-B9B3-C948E5327846}"/>
    <cellStyle name="Normal 9 2 2 3 5 2 2 3" xfId="16702" xr:uid="{6C4D8377-183F-40BB-AC62-6DA854CF6B17}"/>
    <cellStyle name="Normal 9 2 2 3 5 2 2 4" xfId="33559" xr:uid="{C1F66E30-1975-4E5B-91D6-6587CEFA02FC}"/>
    <cellStyle name="Normal 9 2 2 3 5 2 3" xfId="20913" xr:uid="{7D6AB634-C81E-49CD-BD00-33DA1A52BDD7}"/>
    <cellStyle name="Normal 9 2 2 3 5 2 4" xfId="12484" xr:uid="{205B8046-639B-4F0A-8511-25E07E22B06F}"/>
    <cellStyle name="Normal 9 2 2 3 5 2 5" xfId="29342" xr:uid="{1E76946A-5205-436F-9D61-9E8348FF3E77}"/>
    <cellStyle name="Normal 9 2 2 3 5 3" xfId="6122" xr:uid="{00000000-0005-0000-0000-0000DE1E0000}"/>
    <cellStyle name="Normal 9 2 2 3 5 3 2" xfId="22986" xr:uid="{18B16A27-AAC3-44D7-BA0C-A37199A24F1A}"/>
    <cellStyle name="Normal 9 2 2 3 5 3 3" xfId="14557" xr:uid="{936D0A71-93F1-444D-978A-C753768BCA4C}"/>
    <cellStyle name="Normal 9 2 2 3 5 3 4" xfId="31414" xr:uid="{C17A870A-74F0-49B7-AE2F-1E218D4B50DD}"/>
    <cellStyle name="Normal 9 2 2 3 5 4" xfId="18768" xr:uid="{88FC387C-8749-4978-AD55-8D21456B82CB}"/>
    <cellStyle name="Normal 9 2 2 3 5 5" xfId="10339" xr:uid="{3FB7CDC5-4230-456B-A066-C207C2649B55}"/>
    <cellStyle name="Normal 9 2 2 3 5 6" xfId="27197" xr:uid="{EF512642-56FD-4253-A242-5EF0AFF021B4}"/>
    <cellStyle name="Normal 9 2 2 3 6" xfId="2228" xr:uid="{00000000-0005-0000-0000-0000DF1E0000}"/>
    <cellStyle name="Normal 9 2 2 3 6 2" xfId="4457" xr:uid="{00000000-0005-0000-0000-0000E01E0000}"/>
    <cellStyle name="Normal 9 2 2 3 6 2 2" xfId="8680" xr:uid="{00000000-0005-0000-0000-0000E11E0000}"/>
    <cellStyle name="Normal 9 2 2 3 6 2 2 2" xfId="25544" xr:uid="{BFE1DBE3-88CF-4A94-8270-E8C1F7FC454B}"/>
    <cellStyle name="Normal 9 2 2 3 6 2 2 3" xfId="17115" xr:uid="{C8480A12-653E-45E4-97FC-A2FCEA765853}"/>
    <cellStyle name="Normal 9 2 2 3 6 2 2 4" xfId="33972" xr:uid="{F3CF9A73-0451-409C-9290-F43760368240}"/>
    <cellStyle name="Normal 9 2 2 3 6 2 3" xfId="21326" xr:uid="{2EF0F9B1-8094-4A23-ACDB-A759E804B9A9}"/>
    <cellStyle name="Normal 9 2 2 3 6 2 4" xfId="12897" xr:uid="{B05A4029-1267-4895-B009-264142BEDA2D}"/>
    <cellStyle name="Normal 9 2 2 3 6 2 5" xfId="29755" xr:uid="{E5B85730-2D38-417D-9E3B-C5DFCF506CE6}"/>
    <cellStyle name="Normal 9 2 2 3 6 3" xfId="6535" xr:uid="{00000000-0005-0000-0000-0000E21E0000}"/>
    <cellStyle name="Normal 9 2 2 3 6 3 2" xfId="23399" xr:uid="{B3AC2F68-98BA-4446-A959-2CCA33C2C817}"/>
    <cellStyle name="Normal 9 2 2 3 6 3 3" xfId="14970" xr:uid="{4BE51C2A-DA8B-47C6-A91F-AC4ED3B2DB57}"/>
    <cellStyle name="Normal 9 2 2 3 6 3 4" xfId="31827" xr:uid="{7A9D782D-F056-4A37-9BCB-95E4B3DC2617}"/>
    <cellStyle name="Normal 9 2 2 3 6 4" xfId="19181" xr:uid="{D3D563CE-385E-4688-8A81-FCB6DEC1DB0B}"/>
    <cellStyle name="Normal 9 2 2 3 6 5" xfId="10752" xr:uid="{BEF4A899-9E51-4668-90E8-FCF39317EA5C}"/>
    <cellStyle name="Normal 9 2 2 3 6 6" xfId="27610" xr:uid="{DAAF2A3A-E9CF-4815-A63F-05D8B583E10E}"/>
    <cellStyle name="Normal 9 2 2 3 7" xfId="2664" xr:uid="{00000000-0005-0000-0000-0000E31E0000}"/>
    <cellStyle name="Normal 9 2 2 3 7 2" xfId="6948" xr:uid="{00000000-0005-0000-0000-0000E41E0000}"/>
    <cellStyle name="Normal 9 2 2 3 7 2 2" xfId="23812" xr:uid="{A5E4C594-4C34-4582-9156-ABC42C2E3BFE}"/>
    <cellStyle name="Normal 9 2 2 3 7 2 3" xfId="15383" xr:uid="{83967794-E994-47ED-AD7C-21FA93F399A6}"/>
    <cellStyle name="Normal 9 2 2 3 7 2 4" xfId="32240" xr:uid="{02486955-2E12-4015-80F2-125D5C343FBA}"/>
    <cellStyle name="Normal 9 2 2 3 7 3" xfId="19594" xr:uid="{97D4A37F-E278-46C1-A076-F3A7A70296F0}"/>
    <cellStyle name="Normal 9 2 2 3 7 4" xfId="11165" xr:uid="{9571D4DF-2A06-4F8B-BB47-4AF616EBBB69}"/>
    <cellStyle name="Normal 9 2 2 3 7 5" xfId="28023" xr:uid="{64BD565E-3217-487A-9E94-7691EE71D453}"/>
    <cellStyle name="Normal 9 2 2 3 8" xfId="4883" xr:uid="{00000000-0005-0000-0000-0000E51E0000}"/>
    <cellStyle name="Normal 9 2 2 3 8 2" xfId="21747" xr:uid="{C1991C7C-9452-47D1-802C-494678F508A3}"/>
    <cellStyle name="Normal 9 2 2 3 8 3" xfId="13318" xr:uid="{286A25D2-70AA-4644-A3D4-071427D6E412}"/>
    <cellStyle name="Normal 9 2 2 3 8 4" xfId="30175" xr:uid="{EFC476C5-C972-4EB8-BDAA-3911B2BFDD08}"/>
    <cellStyle name="Normal 9 2 2 3 9" xfId="17529" xr:uid="{2A7D82D6-0B8D-426F-B7BA-1BC033985F18}"/>
    <cellStyle name="Normal 9 2 2 4" xfId="519" xr:uid="{00000000-0005-0000-0000-0000E61E0000}"/>
    <cellStyle name="Normal 9 2 2 4 10" xfId="25960" xr:uid="{E68B4110-E45D-4347-8E86-58213931FB65}"/>
    <cellStyle name="Normal 9 2 2 4 2" xfId="987" xr:uid="{00000000-0005-0000-0000-0000E71E0000}"/>
    <cellStyle name="Normal 9 2 2 4 2 2" xfId="3220" xr:uid="{00000000-0005-0000-0000-0000E81E0000}"/>
    <cellStyle name="Normal 9 2 2 4 2 2 2" xfId="7443" xr:uid="{00000000-0005-0000-0000-0000E91E0000}"/>
    <cellStyle name="Normal 9 2 2 4 2 2 2 2" xfId="24307" xr:uid="{7DF8E9C0-19DC-4E11-A675-2DC5042CD1D3}"/>
    <cellStyle name="Normal 9 2 2 4 2 2 2 3" xfId="15878" xr:uid="{F6FD5773-2E54-47BD-8B32-647A3D0EB027}"/>
    <cellStyle name="Normal 9 2 2 4 2 2 2 4" xfId="32735" xr:uid="{982D0786-0CBB-4B7B-BF34-2F6628099D2C}"/>
    <cellStyle name="Normal 9 2 2 4 2 2 3" xfId="20089" xr:uid="{B7FC5897-249D-41A7-BF5C-4BBF220FC7F7}"/>
    <cellStyle name="Normal 9 2 2 4 2 2 4" xfId="11660" xr:uid="{C5582FC0-4BEB-465C-A404-8E1F71B3730C}"/>
    <cellStyle name="Normal 9 2 2 4 2 2 5" xfId="28518" xr:uid="{12419F0D-4107-4A1B-9EC7-6BFAD6DA68F6}"/>
    <cellStyle name="Normal 9 2 2 4 2 3" xfId="5298" xr:uid="{00000000-0005-0000-0000-0000EA1E0000}"/>
    <cellStyle name="Normal 9 2 2 4 2 3 2" xfId="22162" xr:uid="{C2825B73-554C-4CE8-8484-C4DC020FEB9D}"/>
    <cellStyle name="Normal 9 2 2 4 2 3 3" xfId="13733" xr:uid="{EAFF6D71-8BEE-4931-ABAF-132405110E94}"/>
    <cellStyle name="Normal 9 2 2 4 2 3 4" xfId="30590" xr:uid="{410CC327-AEB2-47B8-80C6-955BD0B27347}"/>
    <cellStyle name="Normal 9 2 2 4 2 4" xfId="17944" xr:uid="{355988A4-2BD0-4630-9FB8-7449503A5B66}"/>
    <cellStyle name="Normal 9 2 2 4 2 5" xfId="9515" xr:uid="{84326E6A-BE51-4A49-B667-5DC13B581A9C}"/>
    <cellStyle name="Normal 9 2 2 4 2 6" xfId="26373" xr:uid="{C21BA56A-F0A7-4B13-AC13-43F5676FB3E0}"/>
    <cellStyle name="Normal 9 2 2 4 3" xfId="1403" xr:uid="{00000000-0005-0000-0000-0000EB1E0000}"/>
    <cellStyle name="Normal 9 2 2 4 3 2" xfId="3633" xr:uid="{00000000-0005-0000-0000-0000EC1E0000}"/>
    <cellStyle name="Normal 9 2 2 4 3 2 2" xfId="7856" xr:uid="{00000000-0005-0000-0000-0000ED1E0000}"/>
    <cellStyle name="Normal 9 2 2 4 3 2 2 2" xfId="24720" xr:uid="{301E34BB-9606-442D-99CC-C26B146D121E}"/>
    <cellStyle name="Normal 9 2 2 4 3 2 2 3" xfId="16291" xr:uid="{5B938C4F-9181-4353-A876-CBA1D7EB36D8}"/>
    <cellStyle name="Normal 9 2 2 4 3 2 2 4" xfId="33148" xr:uid="{19248D55-1FF7-4362-BE97-543002B275FB}"/>
    <cellStyle name="Normal 9 2 2 4 3 2 3" xfId="20502" xr:uid="{17118D51-C7A1-411A-9D1F-E9DECE1F67C4}"/>
    <cellStyle name="Normal 9 2 2 4 3 2 4" xfId="12073" xr:uid="{F44B9383-1EFE-4946-8D05-A214C9817645}"/>
    <cellStyle name="Normal 9 2 2 4 3 2 5" xfId="28931" xr:uid="{BF4A3484-C3DA-4E82-9487-12D2E45304BC}"/>
    <cellStyle name="Normal 9 2 2 4 3 3" xfId="5711" xr:uid="{00000000-0005-0000-0000-0000EE1E0000}"/>
    <cellStyle name="Normal 9 2 2 4 3 3 2" xfId="22575" xr:uid="{1D116E1F-33D6-48CD-BFF2-FFBEB5E2A50C}"/>
    <cellStyle name="Normal 9 2 2 4 3 3 3" xfId="14146" xr:uid="{D4A15835-F8F2-48CA-8DE5-31BE5CD0864B}"/>
    <cellStyle name="Normal 9 2 2 4 3 3 4" xfId="31003" xr:uid="{EA5925CE-8152-4B65-B23E-E1DC63C14529}"/>
    <cellStyle name="Normal 9 2 2 4 3 4" xfId="18357" xr:uid="{5781F403-A492-49A0-AE01-A4537CEB3DB5}"/>
    <cellStyle name="Normal 9 2 2 4 3 5" xfId="9928" xr:uid="{AD72E9F7-BCA2-4769-BF1E-FB4476B827B3}"/>
    <cellStyle name="Normal 9 2 2 4 3 6" xfId="26786" xr:uid="{BEB1E353-6325-452A-A8E7-0295A32DC29F}"/>
    <cellStyle name="Normal 9 2 2 4 4" xfId="1816" xr:uid="{00000000-0005-0000-0000-0000EF1E0000}"/>
    <cellStyle name="Normal 9 2 2 4 4 2" xfId="4046" xr:uid="{00000000-0005-0000-0000-0000F01E0000}"/>
    <cellStyle name="Normal 9 2 2 4 4 2 2" xfId="8269" xr:uid="{00000000-0005-0000-0000-0000F11E0000}"/>
    <cellStyle name="Normal 9 2 2 4 4 2 2 2" xfId="25133" xr:uid="{00862CBB-FA17-4139-A0E6-46BA0A326CAB}"/>
    <cellStyle name="Normal 9 2 2 4 4 2 2 3" xfId="16704" xr:uid="{B14342DD-A5D4-4AA7-A986-BD8375D644EF}"/>
    <cellStyle name="Normal 9 2 2 4 4 2 2 4" xfId="33561" xr:uid="{E57203A1-5E1F-40C0-B9D0-2C0C7FCDBB69}"/>
    <cellStyle name="Normal 9 2 2 4 4 2 3" xfId="20915" xr:uid="{73CC4A64-5CF4-4072-B294-5B3FC717D265}"/>
    <cellStyle name="Normal 9 2 2 4 4 2 4" xfId="12486" xr:uid="{55D92493-5D80-4006-8EAE-F57C65509DD9}"/>
    <cellStyle name="Normal 9 2 2 4 4 2 5" xfId="29344" xr:uid="{3F5D4DA1-6324-41B4-A7C7-8D2EC601775E}"/>
    <cellStyle name="Normal 9 2 2 4 4 3" xfId="6124" xr:uid="{00000000-0005-0000-0000-0000F21E0000}"/>
    <cellStyle name="Normal 9 2 2 4 4 3 2" xfId="22988" xr:uid="{6A03279E-7A69-4281-9D65-55E0A86DCFD0}"/>
    <cellStyle name="Normal 9 2 2 4 4 3 3" xfId="14559" xr:uid="{3B654DB5-3BF8-4BCB-9A92-358910597B80}"/>
    <cellStyle name="Normal 9 2 2 4 4 3 4" xfId="31416" xr:uid="{C9C91481-2BFC-4EF8-9C1C-E3E524CA82E9}"/>
    <cellStyle name="Normal 9 2 2 4 4 4" xfId="18770" xr:uid="{4AF87506-287F-400A-9636-EFDC512458A9}"/>
    <cellStyle name="Normal 9 2 2 4 4 5" xfId="10341" xr:uid="{234C66F1-D7AA-45CD-8729-6EE1913C9217}"/>
    <cellStyle name="Normal 9 2 2 4 4 6" xfId="27199" xr:uid="{ABA3658B-9F5C-4E69-BD6B-4CBBE1FCA398}"/>
    <cellStyle name="Normal 9 2 2 4 5" xfId="2230" xr:uid="{00000000-0005-0000-0000-0000F31E0000}"/>
    <cellStyle name="Normal 9 2 2 4 5 2" xfId="4459" xr:uid="{00000000-0005-0000-0000-0000F41E0000}"/>
    <cellStyle name="Normal 9 2 2 4 5 2 2" xfId="8682" xr:uid="{00000000-0005-0000-0000-0000F51E0000}"/>
    <cellStyle name="Normal 9 2 2 4 5 2 2 2" xfId="25546" xr:uid="{013BDF49-972B-4770-84DD-F7E46D77C393}"/>
    <cellStyle name="Normal 9 2 2 4 5 2 2 3" xfId="17117" xr:uid="{D029801E-6BD8-49C3-9904-909EF5AB3E02}"/>
    <cellStyle name="Normal 9 2 2 4 5 2 2 4" xfId="33974" xr:uid="{72AFA0FB-EB9C-4562-B880-B6D5C341AC11}"/>
    <cellStyle name="Normal 9 2 2 4 5 2 3" xfId="21328" xr:uid="{9D51E555-EBEA-4645-98F8-4E7403F40E7D}"/>
    <cellStyle name="Normal 9 2 2 4 5 2 4" xfId="12899" xr:uid="{2FADF5FD-D9DF-41EF-9754-54A1A6EFA247}"/>
    <cellStyle name="Normal 9 2 2 4 5 2 5" xfId="29757" xr:uid="{383C7A04-F468-41A5-91EB-AC9B41F41B98}"/>
    <cellStyle name="Normal 9 2 2 4 5 3" xfId="6537" xr:uid="{00000000-0005-0000-0000-0000F61E0000}"/>
    <cellStyle name="Normal 9 2 2 4 5 3 2" xfId="23401" xr:uid="{62D73218-5584-4E74-BF1C-EE8BDF401984}"/>
    <cellStyle name="Normal 9 2 2 4 5 3 3" xfId="14972" xr:uid="{6746BA7E-8D89-4AB2-A6C9-E971D6458C3C}"/>
    <cellStyle name="Normal 9 2 2 4 5 3 4" xfId="31829" xr:uid="{4A6B928D-D03E-4AC5-AF4B-A21C084B306A}"/>
    <cellStyle name="Normal 9 2 2 4 5 4" xfId="19183" xr:uid="{78B5B0EA-24D2-4758-B179-DC15CBD3FF59}"/>
    <cellStyle name="Normal 9 2 2 4 5 5" xfId="10754" xr:uid="{72DAB2DD-1562-471C-A81A-D6E88DA1090E}"/>
    <cellStyle name="Normal 9 2 2 4 5 6" xfId="27612" xr:uid="{DEFE94A1-2EEB-4F1E-BCB9-5F64DED0360D}"/>
    <cellStyle name="Normal 9 2 2 4 6" xfId="2666" xr:uid="{00000000-0005-0000-0000-0000F71E0000}"/>
    <cellStyle name="Normal 9 2 2 4 6 2" xfId="6950" xr:uid="{00000000-0005-0000-0000-0000F81E0000}"/>
    <cellStyle name="Normal 9 2 2 4 6 2 2" xfId="23814" xr:uid="{03E4236A-EA6B-45A2-BCD0-6023E7C29ACC}"/>
    <cellStyle name="Normal 9 2 2 4 6 2 3" xfId="15385" xr:uid="{673E54EF-DDCE-4640-8A67-0618E46FAD79}"/>
    <cellStyle name="Normal 9 2 2 4 6 2 4" xfId="32242" xr:uid="{07448673-1F3D-4837-AF47-A6E3CF57907B}"/>
    <cellStyle name="Normal 9 2 2 4 6 3" xfId="19596" xr:uid="{434B5ABD-6CEE-4377-91E6-E8C61A933913}"/>
    <cellStyle name="Normal 9 2 2 4 6 4" xfId="11167" xr:uid="{3B95A236-BB7B-4894-953A-A5E089A1ED2B}"/>
    <cellStyle name="Normal 9 2 2 4 6 5" xfId="28025" xr:uid="{5FBAD3A3-D28D-4BC2-BAC3-3845CBD8F2A9}"/>
    <cellStyle name="Normal 9 2 2 4 7" xfId="4885" xr:uid="{00000000-0005-0000-0000-0000F91E0000}"/>
    <cellStyle name="Normal 9 2 2 4 7 2" xfId="21749" xr:uid="{61C7AB00-9565-4B60-9852-A22B12D764B3}"/>
    <cellStyle name="Normal 9 2 2 4 7 3" xfId="13320" xr:uid="{9CE31654-94CD-4892-A617-82EA761AAC08}"/>
    <cellStyle name="Normal 9 2 2 4 7 4" xfId="30177" xr:uid="{5C58E45D-700D-43DE-B0C9-658F6D130D39}"/>
    <cellStyle name="Normal 9 2 2 4 8" xfId="17531" xr:uid="{8871DC6A-3401-475E-B196-2338D6C6BFB5}"/>
    <cellStyle name="Normal 9 2 2 4 9" xfId="9102" xr:uid="{0F905257-B7C6-4B35-AA50-46094693DB2B}"/>
    <cellStyle name="Normal 9 2 2 5" xfId="980" xr:uid="{00000000-0005-0000-0000-0000FA1E0000}"/>
    <cellStyle name="Normal 9 2 2 5 2" xfId="3213" xr:uid="{00000000-0005-0000-0000-0000FB1E0000}"/>
    <cellStyle name="Normal 9 2 2 5 2 2" xfId="7436" xr:uid="{00000000-0005-0000-0000-0000FC1E0000}"/>
    <cellStyle name="Normal 9 2 2 5 2 2 2" xfId="24300" xr:uid="{8531E7F1-F2F9-4920-8851-A5B6BE64FCB0}"/>
    <cellStyle name="Normal 9 2 2 5 2 2 3" xfId="15871" xr:uid="{CF814FF2-5A30-4A5D-A5E7-5DFD2E1D8D67}"/>
    <cellStyle name="Normal 9 2 2 5 2 2 4" xfId="32728" xr:uid="{90D51814-6299-41AC-B153-1732491FB6EF}"/>
    <cellStyle name="Normal 9 2 2 5 2 3" xfId="20082" xr:uid="{D1677EA2-917B-42AA-B1C3-E7A68B526935}"/>
    <cellStyle name="Normal 9 2 2 5 2 4" xfId="11653" xr:uid="{6EF52985-6C94-459F-A00F-395AA3BF1D8D}"/>
    <cellStyle name="Normal 9 2 2 5 2 5" xfId="28511" xr:uid="{D3014E4D-0F54-41F2-8F8F-F85BD9BABCA3}"/>
    <cellStyle name="Normal 9 2 2 5 3" xfId="5291" xr:uid="{00000000-0005-0000-0000-0000FD1E0000}"/>
    <cellStyle name="Normal 9 2 2 5 3 2" xfId="22155" xr:uid="{E467C372-3E1F-4020-9987-AD4A4BC4C4EC}"/>
    <cellStyle name="Normal 9 2 2 5 3 3" xfId="13726" xr:uid="{381D49C2-9706-4BDD-A89D-BD89D58DA261}"/>
    <cellStyle name="Normal 9 2 2 5 3 4" xfId="30583" xr:uid="{E920E76A-D42F-488C-8E41-79404B1270DF}"/>
    <cellStyle name="Normal 9 2 2 5 4" xfId="17937" xr:uid="{54345FB5-3B69-42A0-8CF8-D6AADC61252F}"/>
    <cellStyle name="Normal 9 2 2 5 5" xfId="9508" xr:uid="{7DC012D5-ECBF-49A1-8354-18C880AE1D04}"/>
    <cellStyle name="Normal 9 2 2 5 6" xfId="26366" xr:uid="{B07C8DA4-FC51-4628-8CFE-8D7AB6F15366}"/>
    <cellStyle name="Normal 9 2 2 6" xfId="1396" xr:uid="{00000000-0005-0000-0000-0000FE1E0000}"/>
    <cellStyle name="Normal 9 2 2 6 2" xfId="3626" xr:uid="{00000000-0005-0000-0000-0000FF1E0000}"/>
    <cellStyle name="Normal 9 2 2 6 2 2" xfId="7849" xr:uid="{00000000-0005-0000-0000-0000001F0000}"/>
    <cellStyle name="Normal 9 2 2 6 2 2 2" xfId="24713" xr:uid="{C4254CC8-7E36-4399-B300-E0E84B93EFB0}"/>
    <cellStyle name="Normal 9 2 2 6 2 2 3" xfId="16284" xr:uid="{507D65F5-7521-4514-AC90-72D4EEDF55EA}"/>
    <cellStyle name="Normal 9 2 2 6 2 2 4" xfId="33141" xr:uid="{2E583289-7824-4C89-94BD-E9EB5929EF6F}"/>
    <cellStyle name="Normal 9 2 2 6 2 3" xfId="20495" xr:uid="{B9916AB5-79CE-471A-968F-E7579567EAC5}"/>
    <cellStyle name="Normal 9 2 2 6 2 4" xfId="12066" xr:uid="{6BA96298-E06C-4A6E-9EA5-EFF24A4B647E}"/>
    <cellStyle name="Normal 9 2 2 6 2 5" xfId="28924" xr:uid="{CFCDF1A9-F427-418A-A10B-E5B158A32160}"/>
    <cellStyle name="Normal 9 2 2 6 3" xfId="5704" xr:uid="{00000000-0005-0000-0000-0000011F0000}"/>
    <cellStyle name="Normal 9 2 2 6 3 2" xfId="22568" xr:uid="{AB7AA049-1801-4874-BD83-51BF930E5510}"/>
    <cellStyle name="Normal 9 2 2 6 3 3" xfId="14139" xr:uid="{4C1E9AC3-D261-4253-A5E5-D9F7346373B7}"/>
    <cellStyle name="Normal 9 2 2 6 3 4" xfId="30996" xr:uid="{5953E6C2-FEDA-4B66-AD3F-CA78BF7870AE}"/>
    <cellStyle name="Normal 9 2 2 6 4" xfId="18350" xr:uid="{19769D5B-5F94-4C58-9E3A-43F8302942E8}"/>
    <cellStyle name="Normal 9 2 2 6 5" xfId="9921" xr:uid="{1C936BA3-2DDB-4304-8DCA-D431D078BBE5}"/>
    <cellStyle name="Normal 9 2 2 6 6" xfId="26779" xr:uid="{A6244FE7-EF44-4F36-8E0C-A1E88FFE4837}"/>
    <cellStyle name="Normal 9 2 2 7" xfId="1809" xr:uid="{00000000-0005-0000-0000-0000021F0000}"/>
    <cellStyle name="Normal 9 2 2 7 2" xfId="4039" xr:uid="{00000000-0005-0000-0000-0000031F0000}"/>
    <cellStyle name="Normal 9 2 2 7 2 2" xfId="8262" xr:uid="{00000000-0005-0000-0000-0000041F0000}"/>
    <cellStyle name="Normal 9 2 2 7 2 2 2" xfId="25126" xr:uid="{0158FD6D-0286-46F1-AD9B-99F0231061DA}"/>
    <cellStyle name="Normal 9 2 2 7 2 2 3" xfId="16697" xr:uid="{B5210963-D32B-4AEF-A6E9-56A898B25853}"/>
    <cellStyle name="Normal 9 2 2 7 2 2 4" xfId="33554" xr:uid="{33D5A9E1-04D6-403F-9330-4E4544E51755}"/>
    <cellStyle name="Normal 9 2 2 7 2 3" xfId="20908" xr:uid="{FA6B626C-A487-4949-B878-3BD549671C8E}"/>
    <cellStyle name="Normal 9 2 2 7 2 4" xfId="12479" xr:uid="{1CC00DC5-491D-4487-830C-E09A5FF53456}"/>
    <cellStyle name="Normal 9 2 2 7 2 5" xfId="29337" xr:uid="{3F5897AA-A3A5-4E87-B525-0BC691F99B88}"/>
    <cellStyle name="Normal 9 2 2 7 3" xfId="6117" xr:uid="{00000000-0005-0000-0000-0000051F0000}"/>
    <cellStyle name="Normal 9 2 2 7 3 2" xfId="22981" xr:uid="{630C75FA-70D1-46AB-A3F4-9EE895D3771D}"/>
    <cellStyle name="Normal 9 2 2 7 3 3" xfId="14552" xr:uid="{A7D33C20-A1A7-4023-ADA3-00AF7934A55E}"/>
    <cellStyle name="Normal 9 2 2 7 3 4" xfId="31409" xr:uid="{BB56EC9E-CB59-48A1-B22C-35D54A108FDE}"/>
    <cellStyle name="Normal 9 2 2 7 4" xfId="18763" xr:uid="{EC91A77E-A78E-40D2-849C-498D790D9096}"/>
    <cellStyle name="Normal 9 2 2 7 5" xfId="10334" xr:uid="{1496026C-C7AA-46B4-B562-33A3645A267F}"/>
    <cellStyle name="Normal 9 2 2 7 6" xfId="27192" xr:uid="{D15117DE-E251-41DA-A467-A0AF3A56EE09}"/>
    <cellStyle name="Normal 9 2 2 8" xfId="2223" xr:uid="{00000000-0005-0000-0000-0000061F0000}"/>
    <cellStyle name="Normal 9 2 2 8 2" xfId="4452" xr:uid="{00000000-0005-0000-0000-0000071F0000}"/>
    <cellStyle name="Normal 9 2 2 8 2 2" xfId="8675" xr:uid="{00000000-0005-0000-0000-0000081F0000}"/>
    <cellStyle name="Normal 9 2 2 8 2 2 2" xfId="25539" xr:uid="{F04359F3-99BB-4DC9-AC0E-55E425ED9902}"/>
    <cellStyle name="Normal 9 2 2 8 2 2 3" xfId="17110" xr:uid="{C538E05D-E297-41A1-A3CB-D6365B974DD0}"/>
    <cellStyle name="Normal 9 2 2 8 2 2 4" xfId="33967" xr:uid="{6EC91663-7BAD-431E-9527-2A58B66866EB}"/>
    <cellStyle name="Normal 9 2 2 8 2 3" xfId="21321" xr:uid="{93543668-FD70-4012-8DE2-9753BEEACDD0}"/>
    <cellStyle name="Normal 9 2 2 8 2 4" xfId="12892" xr:uid="{BBEBA26C-4ABB-4967-BECF-B44E5496E3D2}"/>
    <cellStyle name="Normal 9 2 2 8 2 5" xfId="29750" xr:uid="{DD5DA844-69C8-4DF4-BE3E-18297CF15E67}"/>
    <cellStyle name="Normal 9 2 2 8 3" xfId="6530" xr:uid="{00000000-0005-0000-0000-0000091F0000}"/>
    <cellStyle name="Normal 9 2 2 8 3 2" xfId="23394" xr:uid="{A9D8FD5A-2C57-48B4-AEEC-D8B0F933AD22}"/>
    <cellStyle name="Normal 9 2 2 8 3 3" xfId="14965" xr:uid="{A2990501-E34E-4645-8ADE-BD967F1C4983}"/>
    <cellStyle name="Normal 9 2 2 8 3 4" xfId="31822" xr:uid="{9E19B90C-B9DA-49C3-B752-69337CB1E8AC}"/>
    <cellStyle name="Normal 9 2 2 8 4" xfId="19176" xr:uid="{80C5D9B9-9366-4B60-9561-3CA9F000DA6A}"/>
    <cellStyle name="Normal 9 2 2 8 5" xfId="10747" xr:uid="{42CFA2A9-E604-488B-98CF-E474133DF036}"/>
    <cellStyle name="Normal 9 2 2 8 6" xfId="27605" xr:uid="{1FF9C028-3E68-458B-90C5-7AD1296F5CFB}"/>
    <cellStyle name="Normal 9 2 2 9" xfId="2659" xr:uid="{00000000-0005-0000-0000-00000A1F0000}"/>
    <cellStyle name="Normal 9 2 2 9 2" xfId="6943" xr:uid="{00000000-0005-0000-0000-00000B1F0000}"/>
    <cellStyle name="Normal 9 2 2 9 2 2" xfId="23807" xr:uid="{E4F83F92-7F26-41F3-81AC-E8F735D6EAA2}"/>
    <cellStyle name="Normal 9 2 2 9 2 3" xfId="15378" xr:uid="{5A3662BA-5F8F-4210-9C8D-7D30EFBC9B5D}"/>
    <cellStyle name="Normal 9 2 2 9 2 4" xfId="32235" xr:uid="{A92B540C-FEED-4EB4-8C4D-8E85FBE9F47A}"/>
    <cellStyle name="Normal 9 2 2 9 3" xfId="19589" xr:uid="{A1DFD29A-572B-4604-8FA8-598924558F28}"/>
    <cellStyle name="Normal 9 2 2 9 4" xfId="11160" xr:uid="{F29432DB-E70C-4BB8-BBCC-09013C5ED357}"/>
    <cellStyle name="Normal 9 2 2 9 5" xfId="28018" xr:uid="{5F2276B3-86FB-4BF8-87A0-47527D823CB0}"/>
    <cellStyle name="Normal 9 2 3" xfId="520" xr:uid="{00000000-0005-0000-0000-00000C1F0000}"/>
    <cellStyle name="Normal 9 2 3 10" xfId="17532" xr:uid="{12F10B41-5260-402C-AA89-836DAE3E3C50}"/>
    <cellStyle name="Normal 9 2 3 11" xfId="9103" xr:uid="{5562EE56-50F5-4459-A729-B966BD9A7309}"/>
    <cellStyle name="Normal 9 2 3 12" xfId="25961" xr:uid="{77DB82D0-DD4F-4152-95AA-43ED3788B1C2}"/>
    <cellStyle name="Normal 9 2 3 2" xfId="521" xr:uid="{00000000-0005-0000-0000-00000D1F0000}"/>
    <cellStyle name="Normal 9 2 3 2 10" xfId="9104" xr:uid="{71347073-7933-4679-B43E-A34FB8CA3CE7}"/>
    <cellStyle name="Normal 9 2 3 2 11" xfId="25962" xr:uid="{586BF99A-0ECE-476D-B197-3F952549F0AE}"/>
    <cellStyle name="Normal 9 2 3 2 2" xfId="522" xr:uid="{00000000-0005-0000-0000-00000E1F0000}"/>
    <cellStyle name="Normal 9 2 3 2 2 10" xfId="25963" xr:uid="{CBD50574-CD68-43BF-83B8-193B00EEA3C9}"/>
    <cellStyle name="Normal 9 2 3 2 2 2" xfId="990" xr:uid="{00000000-0005-0000-0000-00000F1F0000}"/>
    <cellStyle name="Normal 9 2 3 2 2 2 2" xfId="3223" xr:uid="{00000000-0005-0000-0000-0000101F0000}"/>
    <cellStyle name="Normal 9 2 3 2 2 2 2 2" xfId="7446" xr:uid="{00000000-0005-0000-0000-0000111F0000}"/>
    <cellStyle name="Normal 9 2 3 2 2 2 2 2 2" xfId="24310" xr:uid="{465A4BA7-A454-4A6B-8754-434ADD0A5C4E}"/>
    <cellStyle name="Normal 9 2 3 2 2 2 2 2 3" xfId="15881" xr:uid="{360C1CE5-17A6-40B7-85E5-7A6049DF7C82}"/>
    <cellStyle name="Normal 9 2 3 2 2 2 2 2 4" xfId="32738" xr:uid="{4952DE0F-3583-407A-8F9A-6D632FC0E4AB}"/>
    <cellStyle name="Normal 9 2 3 2 2 2 2 3" xfId="20092" xr:uid="{F091E6B4-2500-4F9B-A1C4-E21F334FAC10}"/>
    <cellStyle name="Normal 9 2 3 2 2 2 2 4" xfId="11663" xr:uid="{204F4463-BF54-4098-BA7D-54C8C8D225FE}"/>
    <cellStyle name="Normal 9 2 3 2 2 2 2 5" xfId="28521" xr:uid="{5A5E56AB-B62A-4CF5-A9F6-86242492E564}"/>
    <cellStyle name="Normal 9 2 3 2 2 2 3" xfId="5301" xr:uid="{00000000-0005-0000-0000-0000121F0000}"/>
    <cellStyle name="Normal 9 2 3 2 2 2 3 2" xfId="22165" xr:uid="{5C9ED530-73F8-4C0B-BCEA-CB249FE1C221}"/>
    <cellStyle name="Normal 9 2 3 2 2 2 3 3" xfId="13736" xr:uid="{87111460-FF3E-490E-BC0D-BB02FD8C087D}"/>
    <cellStyle name="Normal 9 2 3 2 2 2 3 4" xfId="30593" xr:uid="{DEB3642B-5527-48C4-9737-3EFA18A2879D}"/>
    <cellStyle name="Normal 9 2 3 2 2 2 4" xfId="17947" xr:uid="{CA7854B2-F264-4059-8B9A-7B50A45728AA}"/>
    <cellStyle name="Normal 9 2 3 2 2 2 5" xfId="9518" xr:uid="{677F2B6F-39A2-468B-B516-AFB81FD154EC}"/>
    <cellStyle name="Normal 9 2 3 2 2 2 6" xfId="26376" xr:uid="{15D2EFFE-95AC-45F6-82C4-F722BFC76BF1}"/>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2 2 2" xfId="24723" xr:uid="{45EC8C7D-1012-46A0-B5B9-0B0EF368B044}"/>
    <cellStyle name="Normal 9 2 3 2 2 3 2 2 3" xfId="16294" xr:uid="{B7795853-478D-4AA8-9557-A268BACBF090}"/>
    <cellStyle name="Normal 9 2 3 2 2 3 2 2 4" xfId="33151" xr:uid="{B689FD4E-A3F8-4CA2-A6E1-C299AB1CDD2B}"/>
    <cellStyle name="Normal 9 2 3 2 2 3 2 3" xfId="20505" xr:uid="{75BC4F8A-34C6-403B-AE2A-837FBE77D80F}"/>
    <cellStyle name="Normal 9 2 3 2 2 3 2 4" xfId="12076" xr:uid="{60D9E405-C594-4FD3-9A7D-D22425A25D97}"/>
    <cellStyle name="Normal 9 2 3 2 2 3 2 5" xfId="28934" xr:uid="{C2C8B090-5B74-44A3-9D0E-968E482C1A5E}"/>
    <cellStyle name="Normal 9 2 3 2 2 3 3" xfId="5714" xr:uid="{00000000-0005-0000-0000-0000161F0000}"/>
    <cellStyle name="Normal 9 2 3 2 2 3 3 2" xfId="22578" xr:uid="{2EB3D69F-6A27-4716-AD85-781209BCE05F}"/>
    <cellStyle name="Normal 9 2 3 2 2 3 3 3" xfId="14149" xr:uid="{141ADC24-08BF-498D-A710-AEF6FE83FB01}"/>
    <cellStyle name="Normal 9 2 3 2 2 3 3 4" xfId="31006" xr:uid="{5AEAD386-997E-487B-8B30-E5C0815CDC2D}"/>
    <cellStyle name="Normal 9 2 3 2 2 3 4" xfId="18360" xr:uid="{CAB03208-13BD-43EE-9588-283B26F9A0AC}"/>
    <cellStyle name="Normal 9 2 3 2 2 3 5" xfId="9931" xr:uid="{06CBE280-AD2E-48FC-B6AC-7889C9B8DC80}"/>
    <cellStyle name="Normal 9 2 3 2 2 3 6" xfId="26789" xr:uid="{9181FE6A-D2C3-4D5A-8A17-A057027D429F}"/>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2 2 2" xfId="25136" xr:uid="{F99405EB-B521-4CB1-BD42-8F77E019F10D}"/>
    <cellStyle name="Normal 9 2 3 2 2 4 2 2 3" xfId="16707" xr:uid="{FAA2BA18-6F49-4DD2-9E1B-F572359B8B86}"/>
    <cellStyle name="Normal 9 2 3 2 2 4 2 2 4" xfId="33564" xr:uid="{5BD509CF-CC1F-4174-BFFF-6A67D3A3FC4B}"/>
    <cellStyle name="Normal 9 2 3 2 2 4 2 3" xfId="20918" xr:uid="{4962B1BE-BC5E-4841-B876-CA8EEF5F0A81}"/>
    <cellStyle name="Normal 9 2 3 2 2 4 2 4" xfId="12489" xr:uid="{D63ABB24-B741-4CA3-A9E8-10A1719A6358}"/>
    <cellStyle name="Normal 9 2 3 2 2 4 2 5" xfId="29347" xr:uid="{A9C6BC2C-E51D-4836-A158-47F6AE3F9377}"/>
    <cellStyle name="Normal 9 2 3 2 2 4 3" xfId="6127" xr:uid="{00000000-0005-0000-0000-00001A1F0000}"/>
    <cellStyle name="Normal 9 2 3 2 2 4 3 2" xfId="22991" xr:uid="{5D6129A5-F9D0-4D69-9C1B-51D91C29D995}"/>
    <cellStyle name="Normal 9 2 3 2 2 4 3 3" xfId="14562" xr:uid="{AFF6FC55-F4EB-4F74-A740-DA3F55DD53D2}"/>
    <cellStyle name="Normal 9 2 3 2 2 4 3 4" xfId="31419" xr:uid="{72177858-984B-4CA2-98F0-56F25C720750}"/>
    <cellStyle name="Normal 9 2 3 2 2 4 4" xfId="18773" xr:uid="{EA143F28-9D78-4B56-9AB7-423B725CAC64}"/>
    <cellStyle name="Normal 9 2 3 2 2 4 5" xfId="10344" xr:uid="{5D3D1F6F-C1CF-4352-BF33-758F6129C971}"/>
    <cellStyle name="Normal 9 2 3 2 2 4 6" xfId="27202" xr:uid="{B9E0AD4F-3981-4221-BF5E-2369AE1059B5}"/>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2 2 2" xfId="25549" xr:uid="{14106BE2-412F-4A6A-A30F-F7A0173CA568}"/>
    <cellStyle name="Normal 9 2 3 2 2 5 2 2 3" xfId="17120" xr:uid="{F58FB39D-8526-4103-A71C-7B2BDEB57339}"/>
    <cellStyle name="Normal 9 2 3 2 2 5 2 2 4" xfId="33977" xr:uid="{B8D118F7-D49D-433F-8CF2-4BB6FD0E83F4}"/>
    <cellStyle name="Normal 9 2 3 2 2 5 2 3" xfId="21331" xr:uid="{A9BB5CD6-8A8B-4121-82F2-ACC232BF7E97}"/>
    <cellStyle name="Normal 9 2 3 2 2 5 2 4" xfId="12902" xr:uid="{61D0AEB6-F89D-4B1E-9962-030D11391767}"/>
    <cellStyle name="Normal 9 2 3 2 2 5 2 5" xfId="29760" xr:uid="{2D83CC19-1B19-4083-93DD-69A91823E630}"/>
    <cellStyle name="Normal 9 2 3 2 2 5 3" xfId="6540" xr:uid="{00000000-0005-0000-0000-00001E1F0000}"/>
    <cellStyle name="Normal 9 2 3 2 2 5 3 2" xfId="23404" xr:uid="{6600405C-33D4-422F-811A-1392837483AE}"/>
    <cellStyle name="Normal 9 2 3 2 2 5 3 3" xfId="14975" xr:uid="{44EF0397-3F3A-4E44-A9DB-5DA1BFA3343F}"/>
    <cellStyle name="Normal 9 2 3 2 2 5 3 4" xfId="31832" xr:uid="{0627B534-F892-4B90-BFAC-BE1285DBDBF8}"/>
    <cellStyle name="Normal 9 2 3 2 2 5 4" xfId="19186" xr:uid="{7FDA6B15-7B8F-45F2-9D55-C7401E37B241}"/>
    <cellStyle name="Normal 9 2 3 2 2 5 5" xfId="10757" xr:uid="{95EF8ABE-CD5C-44A7-B4C6-D88D89BE4709}"/>
    <cellStyle name="Normal 9 2 3 2 2 5 6" xfId="27615" xr:uid="{AC93C57A-294C-46F3-9B2A-42D9C4B06D5E}"/>
    <cellStyle name="Normal 9 2 3 2 2 6" xfId="2669" xr:uid="{00000000-0005-0000-0000-00001F1F0000}"/>
    <cellStyle name="Normal 9 2 3 2 2 6 2" xfId="6953" xr:uid="{00000000-0005-0000-0000-0000201F0000}"/>
    <cellStyle name="Normal 9 2 3 2 2 6 2 2" xfId="23817" xr:uid="{B3780351-988F-41EB-8648-21E0C43F7587}"/>
    <cellStyle name="Normal 9 2 3 2 2 6 2 3" xfId="15388" xr:uid="{7EB13C52-4F87-42C9-B406-00C21ED32516}"/>
    <cellStyle name="Normal 9 2 3 2 2 6 2 4" xfId="32245" xr:uid="{64FA5B10-2421-475A-B7E3-4C103DC57584}"/>
    <cellStyle name="Normal 9 2 3 2 2 6 3" xfId="19599" xr:uid="{32DA6ECE-7CD5-4CF5-881A-E46E4044A663}"/>
    <cellStyle name="Normal 9 2 3 2 2 6 4" xfId="11170" xr:uid="{D23607FD-DBD5-4814-A14F-95CE3A8DE408}"/>
    <cellStyle name="Normal 9 2 3 2 2 6 5" xfId="28028" xr:uid="{BFA6AA13-FE0E-4535-9BFC-FC8B9C899AAC}"/>
    <cellStyle name="Normal 9 2 3 2 2 7" xfId="4888" xr:uid="{00000000-0005-0000-0000-0000211F0000}"/>
    <cellStyle name="Normal 9 2 3 2 2 7 2" xfId="21752" xr:uid="{2446EC9E-46F7-4E40-B3BB-B17A8D10A053}"/>
    <cellStyle name="Normal 9 2 3 2 2 7 3" xfId="13323" xr:uid="{BDBC2CBE-D507-4639-A44A-57F1649643C9}"/>
    <cellStyle name="Normal 9 2 3 2 2 7 4" xfId="30180" xr:uid="{A14EE245-D9A2-45BD-A44B-E7361B054888}"/>
    <cellStyle name="Normal 9 2 3 2 2 8" xfId="17534" xr:uid="{3FF0BD39-524B-4713-B34A-30268583E739}"/>
    <cellStyle name="Normal 9 2 3 2 2 9" xfId="9105" xr:uid="{48EE1B7E-D930-471B-A3CB-C8A7A2D90537}"/>
    <cellStyle name="Normal 9 2 3 2 3" xfId="989" xr:uid="{00000000-0005-0000-0000-0000221F0000}"/>
    <cellStyle name="Normal 9 2 3 2 3 2" xfId="3222" xr:uid="{00000000-0005-0000-0000-0000231F0000}"/>
    <cellStyle name="Normal 9 2 3 2 3 2 2" xfId="7445" xr:uid="{00000000-0005-0000-0000-0000241F0000}"/>
    <cellStyle name="Normal 9 2 3 2 3 2 2 2" xfId="24309" xr:uid="{0FA2847E-5516-4BFF-A2A2-2262329983B7}"/>
    <cellStyle name="Normal 9 2 3 2 3 2 2 3" xfId="15880" xr:uid="{96DD9186-B4BD-4559-99DC-1AD79713FC57}"/>
    <cellStyle name="Normal 9 2 3 2 3 2 2 4" xfId="32737" xr:uid="{FDF8DD6E-CD22-4022-AC42-24B4B7F2AE8B}"/>
    <cellStyle name="Normal 9 2 3 2 3 2 3" xfId="20091" xr:uid="{671D33A9-D0E5-4F76-8571-BF690D56F14A}"/>
    <cellStyle name="Normal 9 2 3 2 3 2 4" xfId="11662" xr:uid="{A902E5E6-9BF4-41DF-BD4F-5FBDBF3D84CE}"/>
    <cellStyle name="Normal 9 2 3 2 3 2 5" xfId="28520" xr:uid="{1FE510B1-0F65-40F1-A3B2-27A7ED3D37DE}"/>
    <cellStyle name="Normal 9 2 3 2 3 3" xfId="5300" xr:uid="{00000000-0005-0000-0000-0000251F0000}"/>
    <cellStyle name="Normal 9 2 3 2 3 3 2" xfId="22164" xr:uid="{50F5991B-13C6-46A1-A964-83A8AA2A9868}"/>
    <cellStyle name="Normal 9 2 3 2 3 3 3" xfId="13735" xr:uid="{8946629C-65E5-4436-8A9D-A2BF94E91688}"/>
    <cellStyle name="Normal 9 2 3 2 3 3 4" xfId="30592" xr:uid="{E28B57C1-C23E-4163-A53A-B28E4B7810C0}"/>
    <cellStyle name="Normal 9 2 3 2 3 4" xfId="17946" xr:uid="{AEA8C3C2-94C9-4436-BEA1-5586D0F0DD3C}"/>
    <cellStyle name="Normal 9 2 3 2 3 5" xfId="9517" xr:uid="{870384AE-80A3-4572-B1ED-F2FF235CCDBD}"/>
    <cellStyle name="Normal 9 2 3 2 3 6" xfId="26375" xr:uid="{91EE526F-A6A5-4BCD-9D44-807B15F1F16A}"/>
    <cellStyle name="Normal 9 2 3 2 4" xfId="1405" xr:uid="{00000000-0005-0000-0000-0000261F0000}"/>
    <cellStyle name="Normal 9 2 3 2 4 2" xfId="3635" xr:uid="{00000000-0005-0000-0000-0000271F0000}"/>
    <cellStyle name="Normal 9 2 3 2 4 2 2" xfId="7858" xr:uid="{00000000-0005-0000-0000-0000281F0000}"/>
    <cellStyle name="Normal 9 2 3 2 4 2 2 2" xfId="24722" xr:uid="{A6D2C668-1201-47CD-8BFA-2C4F1060B320}"/>
    <cellStyle name="Normal 9 2 3 2 4 2 2 3" xfId="16293" xr:uid="{472F777D-B85A-4702-BAEF-36FD1CD68D99}"/>
    <cellStyle name="Normal 9 2 3 2 4 2 2 4" xfId="33150" xr:uid="{669E2A8C-D8B4-469B-8DBD-372C0061A2B7}"/>
    <cellStyle name="Normal 9 2 3 2 4 2 3" xfId="20504" xr:uid="{04837C71-0AAA-4DC6-8FCE-508F1BC552D1}"/>
    <cellStyle name="Normal 9 2 3 2 4 2 4" xfId="12075" xr:uid="{1E7E8F30-6143-485A-8B7C-1CE60E93A251}"/>
    <cellStyle name="Normal 9 2 3 2 4 2 5" xfId="28933" xr:uid="{A5277424-D8F0-4D61-A57D-A4E6C3A980C3}"/>
    <cellStyle name="Normal 9 2 3 2 4 3" xfId="5713" xr:uid="{00000000-0005-0000-0000-0000291F0000}"/>
    <cellStyle name="Normal 9 2 3 2 4 3 2" xfId="22577" xr:uid="{BFECF65D-0DF8-4DAE-9346-CF799F5F1058}"/>
    <cellStyle name="Normal 9 2 3 2 4 3 3" xfId="14148" xr:uid="{DD71EE8E-5815-4AF9-9275-11E73C241357}"/>
    <cellStyle name="Normal 9 2 3 2 4 3 4" xfId="31005" xr:uid="{F0996C2B-4379-482E-A9C2-9A3BE89EBF75}"/>
    <cellStyle name="Normal 9 2 3 2 4 4" xfId="18359" xr:uid="{2B25AA8B-8E0E-4E28-B0E4-DF77447FF243}"/>
    <cellStyle name="Normal 9 2 3 2 4 5" xfId="9930" xr:uid="{A8C6DA83-DE06-4C2B-98EC-004C5A97BDCE}"/>
    <cellStyle name="Normal 9 2 3 2 4 6" xfId="26788" xr:uid="{18BADA81-89F2-42AD-AC93-40E84CCCF050}"/>
    <cellStyle name="Normal 9 2 3 2 5" xfId="1818" xr:uid="{00000000-0005-0000-0000-00002A1F0000}"/>
    <cellStyle name="Normal 9 2 3 2 5 2" xfId="4048" xr:uid="{00000000-0005-0000-0000-00002B1F0000}"/>
    <cellStyle name="Normal 9 2 3 2 5 2 2" xfId="8271" xr:uid="{00000000-0005-0000-0000-00002C1F0000}"/>
    <cellStyle name="Normal 9 2 3 2 5 2 2 2" xfId="25135" xr:uid="{021D14AF-DD17-43F8-AC1F-FE9AEC165695}"/>
    <cellStyle name="Normal 9 2 3 2 5 2 2 3" xfId="16706" xr:uid="{C6DA74B3-211B-4881-BBC4-BFA7B3B20459}"/>
    <cellStyle name="Normal 9 2 3 2 5 2 2 4" xfId="33563" xr:uid="{C3C0148A-6082-4F4A-B78B-D41486766F77}"/>
    <cellStyle name="Normal 9 2 3 2 5 2 3" xfId="20917" xr:uid="{FF7549C5-DE1F-4966-BFFE-785E3C202FAC}"/>
    <cellStyle name="Normal 9 2 3 2 5 2 4" xfId="12488" xr:uid="{EB3ADD2E-5AC7-4CAE-A71B-E7AAE726C0C5}"/>
    <cellStyle name="Normal 9 2 3 2 5 2 5" xfId="29346" xr:uid="{02BC196B-E1F3-47A8-B143-6420305AFF49}"/>
    <cellStyle name="Normal 9 2 3 2 5 3" xfId="6126" xr:uid="{00000000-0005-0000-0000-00002D1F0000}"/>
    <cellStyle name="Normal 9 2 3 2 5 3 2" xfId="22990" xr:uid="{46D12BEA-4A66-498E-A11A-576A33144860}"/>
    <cellStyle name="Normal 9 2 3 2 5 3 3" xfId="14561" xr:uid="{539C2924-0A86-48BF-8487-9B42388DCE09}"/>
    <cellStyle name="Normal 9 2 3 2 5 3 4" xfId="31418" xr:uid="{BF80839B-132C-4690-BD27-377F68564DC6}"/>
    <cellStyle name="Normal 9 2 3 2 5 4" xfId="18772" xr:uid="{66E74392-2481-410D-B396-1714E665ADA4}"/>
    <cellStyle name="Normal 9 2 3 2 5 5" xfId="10343" xr:uid="{436B4A7D-2C26-4451-A199-EEB1F87EE0DB}"/>
    <cellStyle name="Normal 9 2 3 2 5 6" xfId="27201" xr:uid="{4A37B1E6-FB04-4F61-98CF-482D544C2DF1}"/>
    <cellStyle name="Normal 9 2 3 2 6" xfId="2232" xr:uid="{00000000-0005-0000-0000-00002E1F0000}"/>
    <cellStyle name="Normal 9 2 3 2 6 2" xfId="4461" xr:uid="{00000000-0005-0000-0000-00002F1F0000}"/>
    <cellStyle name="Normal 9 2 3 2 6 2 2" xfId="8684" xr:uid="{00000000-0005-0000-0000-0000301F0000}"/>
    <cellStyle name="Normal 9 2 3 2 6 2 2 2" xfId="25548" xr:uid="{643B438E-2312-471E-A791-6809697FD74B}"/>
    <cellStyle name="Normal 9 2 3 2 6 2 2 3" xfId="17119" xr:uid="{0A3B2356-0352-4967-A056-CA6845996C81}"/>
    <cellStyle name="Normal 9 2 3 2 6 2 2 4" xfId="33976" xr:uid="{345A0511-9450-41FD-81D2-DD730A79C129}"/>
    <cellStyle name="Normal 9 2 3 2 6 2 3" xfId="21330" xr:uid="{FD2879B3-5A87-443C-9276-B4C64ED915A9}"/>
    <cellStyle name="Normal 9 2 3 2 6 2 4" xfId="12901" xr:uid="{BB0A2430-8E3F-4CD9-834E-D17DB6579310}"/>
    <cellStyle name="Normal 9 2 3 2 6 2 5" xfId="29759" xr:uid="{25B996A5-04A6-472E-A842-707F232ED709}"/>
    <cellStyle name="Normal 9 2 3 2 6 3" xfId="6539" xr:uid="{00000000-0005-0000-0000-0000311F0000}"/>
    <cellStyle name="Normal 9 2 3 2 6 3 2" xfId="23403" xr:uid="{5FA397C2-1CD0-4552-95E1-8D820602B169}"/>
    <cellStyle name="Normal 9 2 3 2 6 3 3" xfId="14974" xr:uid="{F2A2482A-322D-4307-9A77-DBA5912AC6D4}"/>
    <cellStyle name="Normal 9 2 3 2 6 3 4" xfId="31831" xr:uid="{DE4C7DC9-B472-4460-B25F-A9424FB9CACC}"/>
    <cellStyle name="Normal 9 2 3 2 6 4" xfId="19185" xr:uid="{BB4568DA-6C78-40E9-8D79-12D539D551EE}"/>
    <cellStyle name="Normal 9 2 3 2 6 5" xfId="10756" xr:uid="{31A2D193-58BA-44D1-AD6C-BA1DE4BD9E2B}"/>
    <cellStyle name="Normal 9 2 3 2 6 6" xfId="27614" xr:uid="{998B8E0C-EC53-4AD6-B362-F73E6BA7A071}"/>
    <cellStyle name="Normal 9 2 3 2 7" xfId="2668" xr:uid="{00000000-0005-0000-0000-0000321F0000}"/>
    <cellStyle name="Normal 9 2 3 2 7 2" xfId="6952" xr:uid="{00000000-0005-0000-0000-0000331F0000}"/>
    <cellStyle name="Normal 9 2 3 2 7 2 2" xfId="23816" xr:uid="{ED1E4F4D-92C4-4889-BC56-A92B2C52F8D6}"/>
    <cellStyle name="Normal 9 2 3 2 7 2 3" xfId="15387" xr:uid="{451B3AB1-64FC-4991-B70E-277815D75718}"/>
    <cellStyle name="Normal 9 2 3 2 7 2 4" xfId="32244" xr:uid="{B573B7B5-D5AD-4EAF-A81B-06B694E22719}"/>
    <cellStyle name="Normal 9 2 3 2 7 3" xfId="19598" xr:uid="{762C8278-A981-4248-907E-04A53B28C720}"/>
    <cellStyle name="Normal 9 2 3 2 7 4" xfId="11169" xr:uid="{09A94E32-3CE9-4AC3-B450-A54677D84649}"/>
    <cellStyle name="Normal 9 2 3 2 7 5" xfId="28027" xr:uid="{5F4748DB-3F55-439D-9ECD-51629C50000C}"/>
    <cellStyle name="Normal 9 2 3 2 8" xfId="4887" xr:uid="{00000000-0005-0000-0000-0000341F0000}"/>
    <cellStyle name="Normal 9 2 3 2 8 2" xfId="21751" xr:uid="{60E98DE3-EDF1-48A5-ADD4-ACA45D8359D8}"/>
    <cellStyle name="Normal 9 2 3 2 8 3" xfId="13322" xr:uid="{FA6A8822-5D3B-48E7-BBDC-B0A384CAE0EC}"/>
    <cellStyle name="Normal 9 2 3 2 8 4" xfId="30179" xr:uid="{5514B096-6593-4169-9B06-F364A7769BC4}"/>
    <cellStyle name="Normal 9 2 3 2 9" xfId="17533" xr:uid="{68CD9E6B-F534-4D81-B7F9-1B4B36EE120E}"/>
    <cellStyle name="Normal 9 2 3 3" xfId="523" xr:uid="{00000000-0005-0000-0000-0000351F0000}"/>
    <cellStyle name="Normal 9 2 3 3 10" xfId="25964" xr:uid="{2D47D2E0-7B94-46B0-A80B-2DA076E5E573}"/>
    <cellStyle name="Normal 9 2 3 3 2" xfId="991" xr:uid="{00000000-0005-0000-0000-0000361F0000}"/>
    <cellStyle name="Normal 9 2 3 3 2 2" xfId="3224" xr:uid="{00000000-0005-0000-0000-0000371F0000}"/>
    <cellStyle name="Normal 9 2 3 3 2 2 2" xfId="7447" xr:uid="{00000000-0005-0000-0000-0000381F0000}"/>
    <cellStyle name="Normal 9 2 3 3 2 2 2 2" xfId="24311" xr:uid="{D540440C-D46F-45BC-AC3D-32A5BEB90405}"/>
    <cellStyle name="Normal 9 2 3 3 2 2 2 3" xfId="15882" xr:uid="{CBA6D22F-AD8B-4810-9F9C-BDC2AD40DD9E}"/>
    <cellStyle name="Normal 9 2 3 3 2 2 2 4" xfId="32739" xr:uid="{7A48CA72-EE64-4DB7-B4FA-5CF386587214}"/>
    <cellStyle name="Normal 9 2 3 3 2 2 3" xfId="20093" xr:uid="{08228004-FEE3-4E68-B27A-F1C7EC47E5D6}"/>
    <cellStyle name="Normal 9 2 3 3 2 2 4" xfId="11664" xr:uid="{8A93CDBA-9D1E-449E-BE3F-938CA0306EE7}"/>
    <cellStyle name="Normal 9 2 3 3 2 2 5" xfId="28522" xr:uid="{3B28E735-25EC-41A5-8363-001395EAA69D}"/>
    <cellStyle name="Normal 9 2 3 3 2 3" xfId="5302" xr:uid="{00000000-0005-0000-0000-0000391F0000}"/>
    <cellStyle name="Normal 9 2 3 3 2 3 2" xfId="22166" xr:uid="{F13EE9AF-9DE6-436E-988C-E1F6244582F8}"/>
    <cellStyle name="Normal 9 2 3 3 2 3 3" xfId="13737" xr:uid="{7226CEE5-EE3A-4D88-803C-BF7FFD469FF1}"/>
    <cellStyle name="Normal 9 2 3 3 2 3 4" xfId="30594" xr:uid="{221010C6-5D21-4A55-94AD-7B29B4F8C987}"/>
    <cellStyle name="Normal 9 2 3 3 2 4" xfId="17948" xr:uid="{E93EF8E3-3814-4D51-910E-0AC8FC1E0DAD}"/>
    <cellStyle name="Normal 9 2 3 3 2 5" xfId="9519" xr:uid="{3D091C9E-EA05-4F14-9D62-1EAACD1BBF46}"/>
    <cellStyle name="Normal 9 2 3 3 2 6" xfId="26377" xr:uid="{E6D8772B-31FF-4B13-9C2C-656F0D668978}"/>
    <cellStyle name="Normal 9 2 3 3 3" xfId="1407" xr:uid="{00000000-0005-0000-0000-00003A1F0000}"/>
    <cellStyle name="Normal 9 2 3 3 3 2" xfId="3637" xr:uid="{00000000-0005-0000-0000-00003B1F0000}"/>
    <cellStyle name="Normal 9 2 3 3 3 2 2" xfId="7860" xr:uid="{00000000-0005-0000-0000-00003C1F0000}"/>
    <cellStyle name="Normal 9 2 3 3 3 2 2 2" xfId="24724" xr:uid="{7DF6C983-010E-448B-B90B-16564FF6220F}"/>
    <cellStyle name="Normal 9 2 3 3 3 2 2 3" xfId="16295" xr:uid="{85D4AE54-7BEC-460E-B8C4-D5D86BDFE628}"/>
    <cellStyle name="Normal 9 2 3 3 3 2 2 4" xfId="33152" xr:uid="{4EC7ED10-FEC0-4163-87BD-6E5CF57BD2B3}"/>
    <cellStyle name="Normal 9 2 3 3 3 2 3" xfId="20506" xr:uid="{4E523F83-B16C-48C1-8C45-D0682E7FFCB5}"/>
    <cellStyle name="Normal 9 2 3 3 3 2 4" xfId="12077" xr:uid="{CA211378-D896-4918-8C76-670ECE37CF56}"/>
    <cellStyle name="Normal 9 2 3 3 3 2 5" xfId="28935" xr:uid="{E9EAD73E-DC52-40ED-A134-D424E5DBAC5C}"/>
    <cellStyle name="Normal 9 2 3 3 3 3" xfId="5715" xr:uid="{00000000-0005-0000-0000-00003D1F0000}"/>
    <cellStyle name="Normal 9 2 3 3 3 3 2" xfId="22579" xr:uid="{FFF24199-6DA4-475C-9A7E-AF7514AB51DB}"/>
    <cellStyle name="Normal 9 2 3 3 3 3 3" xfId="14150" xr:uid="{9D68ED58-BB20-4991-B331-25B6A6328215}"/>
    <cellStyle name="Normal 9 2 3 3 3 3 4" xfId="31007" xr:uid="{D3761472-F61A-4D60-B325-CE04ADB8B333}"/>
    <cellStyle name="Normal 9 2 3 3 3 4" xfId="18361" xr:uid="{1F6FEB24-1AFC-47E9-9758-EC98F6BE986A}"/>
    <cellStyle name="Normal 9 2 3 3 3 5" xfId="9932" xr:uid="{5B2C8119-2661-47E0-8797-217B70559526}"/>
    <cellStyle name="Normal 9 2 3 3 3 6" xfId="26790" xr:uid="{4F03271F-A70E-4B13-9761-D418A57F67C8}"/>
    <cellStyle name="Normal 9 2 3 3 4" xfId="1820" xr:uid="{00000000-0005-0000-0000-00003E1F0000}"/>
    <cellStyle name="Normal 9 2 3 3 4 2" xfId="4050" xr:uid="{00000000-0005-0000-0000-00003F1F0000}"/>
    <cellStyle name="Normal 9 2 3 3 4 2 2" xfId="8273" xr:uid="{00000000-0005-0000-0000-0000401F0000}"/>
    <cellStyle name="Normal 9 2 3 3 4 2 2 2" xfId="25137" xr:uid="{90839430-02A6-43FA-BAD3-4407E9B12580}"/>
    <cellStyle name="Normal 9 2 3 3 4 2 2 3" xfId="16708" xr:uid="{C043FA0D-B94C-4423-9F0C-9572DE9C178D}"/>
    <cellStyle name="Normal 9 2 3 3 4 2 2 4" xfId="33565" xr:uid="{7DFEE5E4-F697-411B-8607-60F7D8A9FF35}"/>
    <cellStyle name="Normal 9 2 3 3 4 2 3" xfId="20919" xr:uid="{8D97898D-20F5-4799-AD15-8DE844733BF0}"/>
    <cellStyle name="Normal 9 2 3 3 4 2 4" xfId="12490" xr:uid="{DF8DB3BC-0EC0-47D0-950C-D32F008B1465}"/>
    <cellStyle name="Normal 9 2 3 3 4 2 5" xfId="29348" xr:uid="{BF0ED1EA-1435-42F4-BFD9-5FCC370DFD10}"/>
    <cellStyle name="Normal 9 2 3 3 4 3" xfId="6128" xr:uid="{00000000-0005-0000-0000-0000411F0000}"/>
    <cellStyle name="Normal 9 2 3 3 4 3 2" xfId="22992" xr:uid="{1EC4F5C5-7C97-4A5F-AB1B-F771668A078C}"/>
    <cellStyle name="Normal 9 2 3 3 4 3 3" xfId="14563" xr:uid="{8A7B490A-5DDD-423C-8779-196DE5C990AC}"/>
    <cellStyle name="Normal 9 2 3 3 4 3 4" xfId="31420" xr:uid="{555859E4-F903-4AFC-9DD6-074D37BB4D65}"/>
    <cellStyle name="Normal 9 2 3 3 4 4" xfId="18774" xr:uid="{F9E139F5-312D-4859-95A2-B20821D13692}"/>
    <cellStyle name="Normal 9 2 3 3 4 5" xfId="10345" xr:uid="{E725A959-7E50-48E5-BD68-89F6C1D01E4F}"/>
    <cellStyle name="Normal 9 2 3 3 4 6" xfId="27203" xr:uid="{252BADB5-7358-440F-B431-37DFEF7EB117}"/>
    <cellStyle name="Normal 9 2 3 3 5" xfId="2234" xr:uid="{00000000-0005-0000-0000-0000421F0000}"/>
    <cellStyle name="Normal 9 2 3 3 5 2" xfId="4463" xr:uid="{00000000-0005-0000-0000-0000431F0000}"/>
    <cellStyle name="Normal 9 2 3 3 5 2 2" xfId="8686" xr:uid="{00000000-0005-0000-0000-0000441F0000}"/>
    <cellStyle name="Normal 9 2 3 3 5 2 2 2" xfId="25550" xr:uid="{AB7207B7-73B4-480F-A9E7-5B74DF6E6ED4}"/>
    <cellStyle name="Normal 9 2 3 3 5 2 2 3" xfId="17121" xr:uid="{02EF28B0-1DDE-4AD7-AE5C-2E94FA524820}"/>
    <cellStyle name="Normal 9 2 3 3 5 2 2 4" xfId="33978" xr:uid="{459B0A1D-2F57-4BB6-BEDB-968C4381C8BE}"/>
    <cellStyle name="Normal 9 2 3 3 5 2 3" xfId="21332" xr:uid="{EBB1BC62-A903-46B6-957E-EC5D52D2F8C0}"/>
    <cellStyle name="Normal 9 2 3 3 5 2 4" xfId="12903" xr:uid="{CEB3A1E1-81CC-4C6A-A61E-64BCFE0E7D8F}"/>
    <cellStyle name="Normal 9 2 3 3 5 2 5" xfId="29761" xr:uid="{3044F037-097F-4874-B0C5-1140665BD9B7}"/>
    <cellStyle name="Normal 9 2 3 3 5 3" xfId="6541" xr:uid="{00000000-0005-0000-0000-0000451F0000}"/>
    <cellStyle name="Normal 9 2 3 3 5 3 2" xfId="23405" xr:uid="{07960566-9B07-4F31-8939-7C04E59FEA94}"/>
    <cellStyle name="Normal 9 2 3 3 5 3 3" xfId="14976" xr:uid="{7D37EB94-2164-4580-A63C-0DD564353125}"/>
    <cellStyle name="Normal 9 2 3 3 5 3 4" xfId="31833" xr:uid="{5F9EB085-F4D3-4BAF-8CDA-CF33A20DB742}"/>
    <cellStyle name="Normal 9 2 3 3 5 4" xfId="19187" xr:uid="{52EC1FA9-0F88-45D7-A31A-EA8A60325E46}"/>
    <cellStyle name="Normal 9 2 3 3 5 5" xfId="10758" xr:uid="{CAA4F5B1-61B4-43E8-BCAB-D82387846CAE}"/>
    <cellStyle name="Normal 9 2 3 3 5 6" xfId="27616" xr:uid="{021E4C83-54A3-41F1-B260-5B90BEDB5D4C}"/>
    <cellStyle name="Normal 9 2 3 3 6" xfId="2670" xr:uid="{00000000-0005-0000-0000-0000461F0000}"/>
    <cellStyle name="Normal 9 2 3 3 6 2" xfId="6954" xr:uid="{00000000-0005-0000-0000-0000471F0000}"/>
    <cellStyle name="Normal 9 2 3 3 6 2 2" xfId="23818" xr:uid="{FB6AD574-0EB7-4B26-A536-CFF6D570A017}"/>
    <cellStyle name="Normal 9 2 3 3 6 2 3" xfId="15389" xr:uid="{8B588D1E-522D-4C97-98CE-7A43E032F2D6}"/>
    <cellStyle name="Normal 9 2 3 3 6 2 4" xfId="32246" xr:uid="{C8AEB78A-B134-4D6E-AD02-2D3F994D1B70}"/>
    <cellStyle name="Normal 9 2 3 3 6 3" xfId="19600" xr:uid="{A1429974-AE49-47EC-8A55-A4266BED809C}"/>
    <cellStyle name="Normal 9 2 3 3 6 4" xfId="11171" xr:uid="{EBC12141-DE14-4C12-B964-703D86D5CA7E}"/>
    <cellStyle name="Normal 9 2 3 3 6 5" xfId="28029" xr:uid="{E7B55553-3736-4D6C-9720-3DD2CF3286E6}"/>
    <cellStyle name="Normal 9 2 3 3 7" xfId="4889" xr:uid="{00000000-0005-0000-0000-0000481F0000}"/>
    <cellStyle name="Normal 9 2 3 3 7 2" xfId="21753" xr:uid="{9C33EF2C-6157-478F-981F-0AD73DC04AEE}"/>
    <cellStyle name="Normal 9 2 3 3 7 3" xfId="13324" xr:uid="{2BC1BD1F-7971-4700-96C6-46B9BECD6198}"/>
    <cellStyle name="Normal 9 2 3 3 7 4" xfId="30181" xr:uid="{B57576D9-C5AF-4D29-BF3D-162BE6AE6D88}"/>
    <cellStyle name="Normal 9 2 3 3 8" xfId="17535" xr:uid="{E9751B92-9957-4124-8ECD-8E56ADB42DA5}"/>
    <cellStyle name="Normal 9 2 3 3 9" xfId="9106" xr:uid="{8222854E-8BE8-4B01-AFE1-3D3E92799209}"/>
    <cellStyle name="Normal 9 2 3 4" xfId="988" xr:uid="{00000000-0005-0000-0000-0000491F0000}"/>
    <cellStyle name="Normal 9 2 3 4 2" xfId="3221" xr:uid="{00000000-0005-0000-0000-00004A1F0000}"/>
    <cellStyle name="Normal 9 2 3 4 2 2" xfId="7444" xr:uid="{00000000-0005-0000-0000-00004B1F0000}"/>
    <cellStyle name="Normal 9 2 3 4 2 2 2" xfId="24308" xr:uid="{634365F7-B399-4A60-8856-CC88C2EAE3CE}"/>
    <cellStyle name="Normal 9 2 3 4 2 2 3" xfId="15879" xr:uid="{2604BBFF-85D2-42DC-85E7-3BC1759C5DA3}"/>
    <cellStyle name="Normal 9 2 3 4 2 2 4" xfId="32736" xr:uid="{E9EE50A3-002C-4761-82DA-CB2D0EB912E3}"/>
    <cellStyle name="Normal 9 2 3 4 2 3" xfId="20090" xr:uid="{FC38950E-28D2-4B60-9617-7AE2E1325AAF}"/>
    <cellStyle name="Normal 9 2 3 4 2 4" xfId="11661" xr:uid="{0DF0FD76-92C7-4EA0-8AFA-FB8874137497}"/>
    <cellStyle name="Normal 9 2 3 4 2 5" xfId="28519" xr:uid="{976EB149-CB5E-49F4-8219-9F06D39B373A}"/>
    <cellStyle name="Normal 9 2 3 4 3" xfId="5299" xr:uid="{00000000-0005-0000-0000-00004C1F0000}"/>
    <cellStyle name="Normal 9 2 3 4 3 2" xfId="22163" xr:uid="{20B96B11-2590-4EA8-A3E2-A6AD206D1C1C}"/>
    <cellStyle name="Normal 9 2 3 4 3 3" xfId="13734" xr:uid="{5E00B5AC-B4C8-41CC-BF15-BBA8AF1DBDAF}"/>
    <cellStyle name="Normal 9 2 3 4 3 4" xfId="30591" xr:uid="{BBC2E57C-C526-4EDC-BE3E-E1F5F2AFBE87}"/>
    <cellStyle name="Normal 9 2 3 4 4" xfId="17945" xr:uid="{2A9A4D25-8FE6-49C2-BB48-C7783EE2FD26}"/>
    <cellStyle name="Normal 9 2 3 4 5" xfId="9516" xr:uid="{8F9EAC51-DE5B-43F3-B9E7-624BBC843B00}"/>
    <cellStyle name="Normal 9 2 3 4 6" xfId="26374" xr:uid="{793F3700-E615-4FAE-ADC8-890991FF019B}"/>
    <cellStyle name="Normal 9 2 3 5" xfId="1404" xr:uid="{00000000-0005-0000-0000-00004D1F0000}"/>
    <cellStyle name="Normal 9 2 3 5 2" xfId="3634" xr:uid="{00000000-0005-0000-0000-00004E1F0000}"/>
    <cellStyle name="Normal 9 2 3 5 2 2" xfId="7857" xr:uid="{00000000-0005-0000-0000-00004F1F0000}"/>
    <cellStyle name="Normal 9 2 3 5 2 2 2" xfId="24721" xr:uid="{0D58CD5A-31A2-4AFB-8A45-043C963F9922}"/>
    <cellStyle name="Normal 9 2 3 5 2 2 3" xfId="16292" xr:uid="{886F9C26-4050-4AB6-A1D6-508A52591007}"/>
    <cellStyle name="Normal 9 2 3 5 2 2 4" xfId="33149" xr:uid="{69BFCB7E-69D0-43A5-AB91-B9EFA6B6A8B1}"/>
    <cellStyle name="Normal 9 2 3 5 2 3" xfId="20503" xr:uid="{D8FC9B63-9223-4A03-A33C-51131035BEE8}"/>
    <cellStyle name="Normal 9 2 3 5 2 4" xfId="12074" xr:uid="{B94B0FD9-586B-4668-87A8-08B1EE8F834F}"/>
    <cellStyle name="Normal 9 2 3 5 2 5" xfId="28932" xr:uid="{C0F4D925-3EC8-4E8C-BFC2-CD5D976ABE6E}"/>
    <cellStyle name="Normal 9 2 3 5 3" xfId="5712" xr:uid="{00000000-0005-0000-0000-0000501F0000}"/>
    <cellStyle name="Normal 9 2 3 5 3 2" xfId="22576" xr:uid="{A095DECC-76CE-4051-AED1-E991C66E8F84}"/>
    <cellStyle name="Normal 9 2 3 5 3 3" xfId="14147" xr:uid="{2CB634F7-067C-4F14-BDEE-7E1C101FC7FD}"/>
    <cellStyle name="Normal 9 2 3 5 3 4" xfId="31004" xr:uid="{A82F3291-C2FA-47A7-91D0-D11AC6E8F061}"/>
    <cellStyle name="Normal 9 2 3 5 4" xfId="18358" xr:uid="{C559FDF4-37FC-48DC-9CF1-AB12A902715A}"/>
    <cellStyle name="Normal 9 2 3 5 5" xfId="9929" xr:uid="{F38A1FD5-F72A-4656-B779-8BF5ABBB773A}"/>
    <cellStyle name="Normal 9 2 3 5 6" xfId="26787" xr:uid="{DC8EAAB7-EC81-47D8-B7B8-CB1F7DB1AB3A}"/>
    <cellStyle name="Normal 9 2 3 6" xfId="1817" xr:uid="{00000000-0005-0000-0000-0000511F0000}"/>
    <cellStyle name="Normal 9 2 3 6 2" xfId="4047" xr:uid="{00000000-0005-0000-0000-0000521F0000}"/>
    <cellStyle name="Normal 9 2 3 6 2 2" xfId="8270" xr:uid="{00000000-0005-0000-0000-0000531F0000}"/>
    <cellStyle name="Normal 9 2 3 6 2 2 2" xfId="25134" xr:uid="{E540F0AB-F32C-4631-B79E-AAD9CF32004A}"/>
    <cellStyle name="Normal 9 2 3 6 2 2 3" xfId="16705" xr:uid="{34B9779D-56D9-4513-94D8-636E2854F667}"/>
    <cellStyle name="Normal 9 2 3 6 2 2 4" xfId="33562" xr:uid="{71511F33-0425-42CF-8403-C61F136E2844}"/>
    <cellStyle name="Normal 9 2 3 6 2 3" xfId="20916" xr:uid="{34E71E5B-8F13-4A1A-A244-CC179584BFE3}"/>
    <cellStyle name="Normal 9 2 3 6 2 4" xfId="12487" xr:uid="{4F227417-3999-4FC9-A0CB-B8C4D2C26976}"/>
    <cellStyle name="Normal 9 2 3 6 2 5" xfId="29345" xr:uid="{3C009A0D-2EFA-443C-827D-D4E52860FD7F}"/>
    <cellStyle name="Normal 9 2 3 6 3" xfId="6125" xr:uid="{00000000-0005-0000-0000-0000541F0000}"/>
    <cellStyle name="Normal 9 2 3 6 3 2" xfId="22989" xr:uid="{D8DA6DD5-CB5A-4858-9119-5713776A99D0}"/>
    <cellStyle name="Normal 9 2 3 6 3 3" xfId="14560" xr:uid="{AA68A463-C0DD-4D84-993A-50EC286AA217}"/>
    <cellStyle name="Normal 9 2 3 6 3 4" xfId="31417" xr:uid="{9D6C9054-FDE5-45DE-BEDC-638D095E89C7}"/>
    <cellStyle name="Normal 9 2 3 6 4" xfId="18771" xr:uid="{ABDE5FDF-9F4D-48D7-B859-4E556D9E07A2}"/>
    <cellStyle name="Normal 9 2 3 6 5" xfId="10342" xr:uid="{21B69799-3383-41EF-8111-FDE1394073DB}"/>
    <cellStyle name="Normal 9 2 3 6 6" xfId="27200" xr:uid="{7698892B-2747-497F-89EC-26ED6FCB6DF3}"/>
    <cellStyle name="Normal 9 2 3 7" xfId="2231" xr:uid="{00000000-0005-0000-0000-0000551F0000}"/>
    <cellStyle name="Normal 9 2 3 7 2" xfId="4460" xr:uid="{00000000-0005-0000-0000-0000561F0000}"/>
    <cellStyle name="Normal 9 2 3 7 2 2" xfId="8683" xr:uid="{00000000-0005-0000-0000-0000571F0000}"/>
    <cellStyle name="Normal 9 2 3 7 2 2 2" xfId="25547" xr:uid="{D1B306BB-646F-40D2-A773-1B1D77D5CE61}"/>
    <cellStyle name="Normal 9 2 3 7 2 2 3" xfId="17118" xr:uid="{188C3E04-9088-41C6-8B89-C2D5F05F767C}"/>
    <cellStyle name="Normal 9 2 3 7 2 2 4" xfId="33975" xr:uid="{6304C810-680C-440A-87D4-1394DD9D89FD}"/>
    <cellStyle name="Normal 9 2 3 7 2 3" xfId="21329" xr:uid="{9C6420D2-E782-4FEC-B24E-4530C3DE26C2}"/>
    <cellStyle name="Normal 9 2 3 7 2 4" xfId="12900" xr:uid="{AA1683DB-4458-4B86-8433-341281F698CE}"/>
    <cellStyle name="Normal 9 2 3 7 2 5" xfId="29758" xr:uid="{FF5937F9-3DEB-4AE4-8611-51569B8938F6}"/>
    <cellStyle name="Normal 9 2 3 7 3" xfId="6538" xr:uid="{00000000-0005-0000-0000-0000581F0000}"/>
    <cellStyle name="Normal 9 2 3 7 3 2" xfId="23402" xr:uid="{0D9025FC-EE24-45BA-91F4-A8D0D94998B4}"/>
    <cellStyle name="Normal 9 2 3 7 3 3" xfId="14973" xr:uid="{91E617B7-B2F6-43DA-9435-1314B2693BF4}"/>
    <cellStyle name="Normal 9 2 3 7 3 4" xfId="31830" xr:uid="{1405A938-5BF7-44DA-9591-04294644C380}"/>
    <cellStyle name="Normal 9 2 3 7 4" xfId="19184" xr:uid="{B6A6590F-6401-49EC-8243-5036F408B72A}"/>
    <cellStyle name="Normal 9 2 3 7 5" xfId="10755" xr:uid="{D0B1C893-89C9-469C-A305-81755EC93A52}"/>
    <cellStyle name="Normal 9 2 3 7 6" xfId="27613" xr:uid="{DDE77ADF-A8F6-4284-B154-61F552B89DF2}"/>
    <cellStyle name="Normal 9 2 3 8" xfId="2667" xr:uid="{00000000-0005-0000-0000-0000591F0000}"/>
    <cellStyle name="Normal 9 2 3 8 2" xfId="6951" xr:uid="{00000000-0005-0000-0000-00005A1F0000}"/>
    <cellStyle name="Normal 9 2 3 8 2 2" xfId="23815" xr:uid="{62292C2C-352B-45A9-A45B-9F93BA7E9544}"/>
    <cellStyle name="Normal 9 2 3 8 2 3" xfId="15386" xr:uid="{C212BC8D-7F85-4B9A-9601-3DE033EC09AD}"/>
    <cellStyle name="Normal 9 2 3 8 2 4" xfId="32243" xr:uid="{7E687103-D346-4987-BEB4-40C7FCC6112B}"/>
    <cellStyle name="Normal 9 2 3 8 3" xfId="19597" xr:uid="{709E2E76-F821-437A-8C7C-FF9BFDBC3FF9}"/>
    <cellStyle name="Normal 9 2 3 8 4" xfId="11168" xr:uid="{CC9338F6-CA50-4793-BFA3-AD3AE81A7F6D}"/>
    <cellStyle name="Normal 9 2 3 8 5" xfId="28026" xr:uid="{903A46EC-1272-44F6-A53E-97103642B14D}"/>
    <cellStyle name="Normal 9 2 3 9" xfId="4886" xr:uid="{00000000-0005-0000-0000-00005B1F0000}"/>
    <cellStyle name="Normal 9 2 3 9 2" xfId="21750" xr:uid="{F39CC850-EEE8-45C5-BA9A-9CAA3843B4F9}"/>
    <cellStyle name="Normal 9 2 3 9 3" xfId="13321" xr:uid="{12722918-B7CE-4E24-8674-369201FF7AE1}"/>
    <cellStyle name="Normal 9 2 3 9 4" xfId="30178" xr:uid="{18835CC5-53C0-4D84-8F15-BD9FF0A29ACC}"/>
    <cellStyle name="Normal 9 2 4" xfId="524" xr:uid="{00000000-0005-0000-0000-00005C1F0000}"/>
    <cellStyle name="Normal 9 2 4 10" xfId="9107" xr:uid="{E89AD2B6-45CD-4B0C-A2D4-3785F5B09CAA}"/>
    <cellStyle name="Normal 9 2 4 11" xfId="25965" xr:uid="{F4F62591-8D25-4240-83E2-C83639B3C91F}"/>
    <cellStyle name="Normal 9 2 4 2" xfId="525" xr:uid="{00000000-0005-0000-0000-00005D1F0000}"/>
    <cellStyle name="Normal 9 2 4 2 10" xfId="25966" xr:uid="{1448EB0F-53DE-48CA-AEE8-69B542938BBD}"/>
    <cellStyle name="Normal 9 2 4 2 2" xfId="993" xr:uid="{00000000-0005-0000-0000-00005E1F0000}"/>
    <cellStyle name="Normal 9 2 4 2 2 2" xfId="3226" xr:uid="{00000000-0005-0000-0000-00005F1F0000}"/>
    <cellStyle name="Normal 9 2 4 2 2 2 2" xfId="7449" xr:uid="{00000000-0005-0000-0000-0000601F0000}"/>
    <cellStyle name="Normal 9 2 4 2 2 2 2 2" xfId="24313" xr:uid="{DC3A7DED-F916-4EE8-8F56-54A15D87B806}"/>
    <cellStyle name="Normal 9 2 4 2 2 2 2 3" xfId="15884" xr:uid="{A5808013-8A03-4FE5-95D3-392268C1065F}"/>
    <cellStyle name="Normal 9 2 4 2 2 2 2 4" xfId="32741" xr:uid="{5731CD00-5B25-4BFC-9959-DC754BCB2B19}"/>
    <cellStyle name="Normal 9 2 4 2 2 2 3" xfId="20095" xr:uid="{E0DA7D14-25E9-4E20-A87F-F5CDEF1A1258}"/>
    <cellStyle name="Normal 9 2 4 2 2 2 4" xfId="11666" xr:uid="{02936AE1-C87B-42F6-AFB8-A8FE2F1EB771}"/>
    <cellStyle name="Normal 9 2 4 2 2 2 5" xfId="28524" xr:uid="{B9B6A5BA-A5C7-4408-AB8F-448F965D486C}"/>
    <cellStyle name="Normal 9 2 4 2 2 3" xfId="5304" xr:uid="{00000000-0005-0000-0000-0000611F0000}"/>
    <cellStyle name="Normal 9 2 4 2 2 3 2" xfId="22168" xr:uid="{29B8A479-4FF5-4D94-8FC3-30A2129A2B82}"/>
    <cellStyle name="Normal 9 2 4 2 2 3 3" xfId="13739" xr:uid="{8709BD0F-0F47-4674-930D-F4A2923048B1}"/>
    <cellStyle name="Normal 9 2 4 2 2 3 4" xfId="30596" xr:uid="{F4462DF1-6045-4ACD-85B0-A3B148F516C8}"/>
    <cellStyle name="Normal 9 2 4 2 2 4" xfId="17950" xr:uid="{CA9F02B2-2E39-4345-8E1C-3818A4D3B721}"/>
    <cellStyle name="Normal 9 2 4 2 2 5" xfId="9521" xr:uid="{D397C1DF-CE6A-4639-BE7B-D596E6711FC4}"/>
    <cellStyle name="Normal 9 2 4 2 2 6" xfId="26379" xr:uid="{D5C5E3B4-B130-45EF-A36D-69B98468DDB1}"/>
    <cellStyle name="Normal 9 2 4 2 3" xfId="1409" xr:uid="{00000000-0005-0000-0000-0000621F0000}"/>
    <cellStyle name="Normal 9 2 4 2 3 2" xfId="3639" xr:uid="{00000000-0005-0000-0000-0000631F0000}"/>
    <cellStyle name="Normal 9 2 4 2 3 2 2" xfId="7862" xr:uid="{00000000-0005-0000-0000-0000641F0000}"/>
    <cellStyle name="Normal 9 2 4 2 3 2 2 2" xfId="24726" xr:uid="{A159C67A-4459-403B-849B-08FD078DAB9D}"/>
    <cellStyle name="Normal 9 2 4 2 3 2 2 3" xfId="16297" xr:uid="{58541B80-F678-4DC3-AB01-A9A8A4286038}"/>
    <cellStyle name="Normal 9 2 4 2 3 2 2 4" xfId="33154" xr:uid="{CB3EC301-08C4-48F6-8106-6C40BB849DF6}"/>
    <cellStyle name="Normal 9 2 4 2 3 2 3" xfId="20508" xr:uid="{8F953D9A-ED51-43F8-8CFD-28A5D619D320}"/>
    <cellStyle name="Normal 9 2 4 2 3 2 4" xfId="12079" xr:uid="{494F5E80-AA83-44EC-8106-8D00B8CEAE5B}"/>
    <cellStyle name="Normal 9 2 4 2 3 2 5" xfId="28937" xr:uid="{45C3B0B3-F694-4129-942A-2201293C03E0}"/>
    <cellStyle name="Normal 9 2 4 2 3 3" xfId="5717" xr:uid="{00000000-0005-0000-0000-0000651F0000}"/>
    <cellStyle name="Normal 9 2 4 2 3 3 2" xfId="22581" xr:uid="{C3DCBE7B-E770-4F59-A131-6F389F0F3548}"/>
    <cellStyle name="Normal 9 2 4 2 3 3 3" xfId="14152" xr:uid="{38C40AB9-E740-4BFA-8CA8-CD77F1EFE646}"/>
    <cellStyle name="Normal 9 2 4 2 3 3 4" xfId="31009" xr:uid="{6FEBA3B5-F3D5-4EE6-8F40-30FE764D927C}"/>
    <cellStyle name="Normal 9 2 4 2 3 4" xfId="18363" xr:uid="{D1462B2A-1213-4491-87A3-1E6AB869D885}"/>
    <cellStyle name="Normal 9 2 4 2 3 5" xfId="9934" xr:uid="{0F0AE80A-9D0C-4134-81F6-B59E2E38D9D9}"/>
    <cellStyle name="Normal 9 2 4 2 3 6" xfId="26792" xr:uid="{24CFC171-D033-4540-8AC0-0648C8B1AC47}"/>
    <cellStyle name="Normal 9 2 4 2 4" xfId="1822" xr:uid="{00000000-0005-0000-0000-0000661F0000}"/>
    <cellStyle name="Normal 9 2 4 2 4 2" xfId="4052" xr:uid="{00000000-0005-0000-0000-0000671F0000}"/>
    <cellStyle name="Normal 9 2 4 2 4 2 2" xfId="8275" xr:uid="{00000000-0005-0000-0000-0000681F0000}"/>
    <cellStyle name="Normal 9 2 4 2 4 2 2 2" xfId="25139" xr:uid="{80BDC553-5A7E-41C3-AA65-8861012A2A41}"/>
    <cellStyle name="Normal 9 2 4 2 4 2 2 3" xfId="16710" xr:uid="{502F2764-6CB9-4DD3-A083-499FDC940D97}"/>
    <cellStyle name="Normal 9 2 4 2 4 2 2 4" xfId="33567" xr:uid="{75C64F92-7F78-418A-814F-7E4AFC3CC3CF}"/>
    <cellStyle name="Normal 9 2 4 2 4 2 3" xfId="20921" xr:uid="{C1C56E32-566E-4371-B328-C6A98FC4B03C}"/>
    <cellStyle name="Normal 9 2 4 2 4 2 4" xfId="12492" xr:uid="{BC9D978B-BB77-4AB2-A0FB-FEAA3C2A0B4F}"/>
    <cellStyle name="Normal 9 2 4 2 4 2 5" xfId="29350" xr:uid="{74B6F816-1D4F-4C10-935B-67577982FDA3}"/>
    <cellStyle name="Normal 9 2 4 2 4 3" xfId="6130" xr:uid="{00000000-0005-0000-0000-0000691F0000}"/>
    <cellStyle name="Normal 9 2 4 2 4 3 2" xfId="22994" xr:uid="{A1A38479-6A6D-41D1-84A8-8F9DD1935114}"/>
    <cellStyle name="Normal 9 2 4 2 4 3 3" xfId="14565" xr:uid="{97EA00AF-E42C-4C08-B83A-D75BD9EDA71D}"/>
    <cellStyle name="Normal 9 2 4 2 4 3 4" xfId="31422" xr:uid="{367571A3-6E17-49FB-9008-D0DFC95FFC1C}"/>
    <cellStyle name="Normal 9 2 4 2 4 4" xfId="18776" xr:uid="{F9AB67D4-46B3-4EE6-8ECF-01DFA8B98162}"/>
    <cellStyle name="Normal 9 2 4 2 4 5" xfId="10347" xr:uid="{5D3C11A6-D39B-4835-A653-838457585B47}"/>
    <cellStyle name="Normal 9 2 4 2 4 6" xfId="27205" xr:uid="{8DA9910E-C8C4-4290-83C4-7CC2A4825621}"/>
    <cellStyle name="Normal 9 2 4 2 5" xfId="2236" xr:uid="{00000000-0005-0000-0000-00006A1F0000}"/>
    <cellStyle name="Normal 9 2 4 2 5 2" xfId="4465" xr:uid="{00000000-0005-0000-0000-00006B1F0000}"/>
    <cellStyle name="Normal 9 2 4 2 5 2 2" xfId="8688" xr:uid="{00000000-0005-0000-0000-00006C1F0000}"/>
    <cellStyle name="Normal 9 2 4 2 5 2 2 2" xfId="25552" xr:uid="{DD4913DC-72DB-4EEE-8D69-8A76B82CD66C}"/>
    <cellStyle name="Normal 9 2 4 2 5 2 2 3" xfId="17123" xr:uid="{CB5A3171-88B9-4ACB-9CE8-F1365003EEC4}"/>
    <cellStyle name="Normal 9 2 4 2 5 2 2 4" xfId="33980" xr:uid="{7C1ACDA9-B493-494C-BFC8-B19A8A634F00}"/>
    <cellStyle name="Normal 9 2 4 2 5 2 3" xfId="21334" xr:uid="{9ED6B16E-9725-448B-9CE8-273EC30C0F51}"/>
    <cellStyle name="Normal 9 2 4 2 5 2 4" xfId="12905" xr:uid="{0ED948FF-DE86-4CE4-AAA9-C5AC66D4DED6}"/>
    <cellStyle name="Normal 9 2 4 2 5 2 5" xfId="29763" xr:uid="{400014CB-E9DF-496F-9718-FDDD7116A07A}"/>
    <cellStyle name="Normal 9 2 4 2 5 3" xfId="6543" xr:uid="{00000000-0005-0000-0000-00006D1F0000}"/>
    <cellStyle name="Normal 9 2 4 2 5 3 2" xfId="23407" xr:uid="{AA5FA13E-3BC0-47D9-A7B6-EF26B28BF780}"/>
    <cellStyle name="Normal 9 2 4 2 5 3 3" xfId="14978" xr:uid="{6C59FAB7-BCF4-4770-B5C0-34440C163B5D}"/>
    <cellStyle name="Normal 9 2 4 2 5 3 4" xfId="31835" xr:uid="{E3B93BE0-C722-414A-91BB-C552CA4F5B20}"/>
    <cellStyle name="Normal 9 2 4 2 5 4" xfId="19189" xr:uid="{F5FE5A7A-07E2-4C7A-AF53-9A4D271E9EAD}"/>
    <cellStyle name="Normal 9 2 4 2 5 5" xfId="10760" xr:uid="{38AB9BF4-58F1-4A86-827E-5AF9B7B73A53}"/>
    <cellStyle name="Normal 9 2 4 2 5 6" xfId="27618" xr:uid="{70CD6F8D-3BFC-4C0B-8E8A-989213019F73}"/>
    <cellStyle name="Normal 9 2 4 2 6" xfId="2672" xr:uid="{00000000-0005-0000-0000-00006E1F0000}"/>
    <cellStyle name="Normal 9 2 4 2 6 2" xfId="6956" xr:uid="{00000000-0005-0000-0000-00006F1F0000}"/>
    <cellStyle name="Normal 9 2 4 2 6 2 2" xfId="23820" xr:uid="{1AF85C48-0BFC-4297-A183-F3F60714493F}"/>
    <cellStyle name="Normal 9 2 4 2 6 2 3" xfId="15391" xr:uid="{ECA9408E-6CE0-4F66-8314-E15EA7DE2FCA}"/>
    <cellStyle name="Normal 9 2 4 2 6 2 4" xfId="32248" xr:uid="{D9016F27-4C8D-4990-B9C1-2555EDA48BA9}"/>
    <cellStyle name="Normal 9 2 4 2 6 3" xfId="19602" xr:uid="{606F3EB3-E5E1-40D9-8856-B640BDC0A3D5}"/>
    <cellStyle name="Normal 9 2 4 2 6 4" xfId="11173" xr:uid="{B87BE874-7901-4FC3-92F0-90953868DF68}"/>
    <cellStyle name="Normal 9 2 4 2 6 5" xfId="28031" xr:uid="{202F9328-3852-4101-916A-4FFFEE7F6951}"/>
    <cellStyle name="Normal 9 2 4 2 7" xfId="4891" xr:uid="{00000000-0005-0000-0000-0000701F0000}"/>
    <cellStyle name="Normal 9 2 4 2 7 2" xfId="21755" xr:uid="{D01552F6-D01A-4D73-9D97-BCF27C4BB56C}"/>
    <cellStyle name="Normal 9 2 4 2 7 3" xfId="13326" xr:uid="{7FCD8E69-6A91-4FEC-B1BA-5760ADA50CC7}"/>
    <cellStyle name="Normal 9 2 4 2 7 4" xfId="30183" xr:uid="{F66B9208-DE00-46D8-B1E0-1BDCC62BA4CF}"/>
    <cellStyle name="Normal 9 2 4 2 8" xfId="17537" xr:uid="{B1D78E2B-C0DA-4E3E-9B7E-F29049D1701C}"/>
    <cellStyle name="Normal 9 2 4 2 9" xfId="9108" xr:uid="{8DD6FA38-9428-4083-B598-995981C77C00}"/>
    <cellStyle name="Normal 9 2 4 3" xfId="992" xr:uid="{00000000-0005-0000-0000-0000711F0000}"/>
    <cellStyle name="Normal 9 2 4 3 2" xfId="3225" xr:uid="{00000000-0005-0000-0000-0000721F0000}"/>
    <cellStyle name="Normal 9 2 4 3 2 2" xfId="7448" xr:uid="{00000000-0005-0000-0000-0000731F0000}"/>
    <cellStyle name="Normal 9 2 4 3 2 2 2" xfId="24312" xr:uid="{B8514DC5-4E77-4311-8BFD-2F5C36B70067}"/>
    <cellStyle name="Normal 9 2 4 3 2 2 3" xfId="15883" xr:uid="{A7F8D296-DB01-4ADF-B46F-495A671B67A9}"/>
    <cellStyle name="Normal 9 2 4 3 2 2 4" xfId="32740" xr:uid="{DFA74F13-E80E-4780-B2D1-E5E8069454B0}"/>
    <cellStyle name="Normal 9 2 4 3 2 3" xfId="20094" xr:uid="{C89E8835-735F-4775-B02A-D8C4090B80EC}"/>
    <cellStyle name="Normal 9 2 4 3 2 4" xfId="11665" xr:uid="{1D436F97-4C7E-42B6-9F41-67E32E21D724}"/>
    <cellStyle name="Normal 9 2 4 3 2 5" xfId="28523" xr:uid="{DAD8EE43-6012-468E-BA45-8CC7E982A347}"/>
    <cellStyle name="Normal 9 2 4 3 3" xfId="5303" xr:uid="{00000000-0005-0000-0000-0000741F0000}"/>
    <cellStyle name="Normal 9 2 4 3 3 2" xfId="22167" xr:uid="{F015A9A8-3C73-4FEE-8A44-A8416541F89C}"/>
    <cellStyle name="Normal 9 2 4 3 3 3" xfId="13738" xr:uid="{B8090A16-9186-4E5B-9F76-145480CB93D1}"/>
    <cellStyle name="Normal 9 2 4 3 3 4" xfId="30595" xr:uid="{E7374A3F-45C0-43A9-BECA-2916A32D49A9}"/>
    <cellStyle name="Normal 9 2 4 3 4" xfId="17949" xr:uid="{7744EFCF-B230-43F0-AF90-3276A7C8BDC0}"/>
    <cellStyle name="Normal 9 2 4 3 5" xfId="9520" xr:uid="{B2AC6A51-4485-4944-A5B1-5194C3057ED9}"/>
    <cellStyle name="Normal 9 2 4 3 6" xfId="26378" xr:uid="{6AE8A6A1-7273-4124-B7A0-4E1DB16F44C2}"/>
    <cellStyle name="Normal 9 2 4 4" xfId="1408" xr:uid="{00000000-0005-0000-0000-0000751F0000}"/>
    <cellStyle name="Normal 9 2 4 4 2" xfId="3638" xr:uid="{00000000-0005-0000-0000-0000761F0000}"/>
    <cellStyle name="Normal 9 2 4 4 2 2" xfId="7861" xr:uid="{00000000-0005-0000-0000-0000771F0000}"/>
    <cellStyle name="Normal 9 2 4 4 2 2 2" xfId="24725" xr:uid="{A743F844-2AEB-4577-8B68-9D7ED7EE236E}"/>
    <cellStyle name="Normal 9 2 4 4 2 2 3" xfId="16296" xr:uid="{A95188F8-5D88-4C2C-B044-677D4CAE6170}"/>
    <cellStyle name="Normal 9 2 4 4 2 2 4" xfId="33153" xr:uid="{2D85B3C6-00DF-452A-9C22-9D8514CF235A}"/>
    <cellStyle name="Normal 9 2 4 4 2 3" xfId="20507" xr:uid="{CDA1E1F6-3262-467B-9493-F57CA2027D0B}"/>
    <cellStyle name="Normal 9 2 4 4 2 4" xfId="12078" xr:uid="{B51F9175-2252-4835-9CA4-7AFB43446782}"/>
    <cellStyle name="Normal 9 2 4 4 2 5" xfId="28936" xr:uid="{E31D45C6-9EF6-4D0D-B8FB-20A7F5D7AAD4}"/>
    <cellStyle name="Normal 9 2 4 4 3" xfId="5716" xr:uid="{00000000-0005-0000-0000-0000781F0000}"/>
    <cellStyle name="Normal 9 2 4 4 3 2" xfId="22580" xr:uid="{4BDBDB21-C221-4B29-93C0-71D6DB423FDA}"/>
    <cellStyle name="Normal 9 2 4 4 3 3" xfId="14151" xr:uid="{1B6FB196-0020-4A4B-BB37-11AF88D7780F}"/>
    <cellStyle name="Normal 9 2 4 4 3 4" xfId="31008" xr:uid="{A327D96E-9AC8-4FE5-A46A-4D2F2FCBDB89}"/>
    <cellStyle name="Normal 9 2 4 4 4" xfId="18362" xr:uid="{5B5B1B29-7E79-4C46-A4AE-D53FC3C27937}"/>
    <cellStyle name="Normal 9 2 4 4 5" xfId="9933" xr:uid="{9D42072B-AE07-4B21-A7C3-D6573869C8CA}"/>
    <cellStyle name="Normal 9 2 4 4 6" xfId="26791" xr:uid="{0BC216DE-5C44-42F6-84D5-EB87F222EB92}"/>
    <cellStyle name="Normal 9 2 4 5" xfId="1821" xr:uid="{00000000-0005-0000-0000-0000791F0000}"/>
    <cellStyle name="Normal 9 2 4 5 2" xfId="4051" xr:uid="{00000000-0005-0000-0000-00007A1F0000}"/>
    <cellStyle name="Normal 9 2 4 5 2 2" xfId="8274" xr:uid="{00000000-0005-0000-0000-00007B1F0000}"/>
    <cellStyle name="Normal 9 2 4 5 2 2 2" xfId="25138" xr:uid="{9F427094-14E2-447B-B230-8C3DF9B0F779}"/>
    <cellStyle name="Normal 9 2 4 5 2 2 3" xfId="16709" xr:uid="{BE5EF1E8-B4E9-4BC6-B887-CB5A55DF41B7}"/>
    <cellStyle name="Normal 9 2 4 5 2 2 4" xfId="33566" xr:uid="{A7A675AB-A46B-438C-9199-2238716C5882}"/>
    <cellStyle name="Normal 9 2 4 5 2 3" xfId="20920" xr:uid="{60F539AC-4834-4034-8C35-722BFED69150}"/>
    <cellStyle name="Normal 9 2 4 5 2 4" xfId="12491" xr:uid="{6F7DDBF8-A17B-430E-BA1E-1302A56111D4}"/>
    <cellStyle name="Normal 9 2 4 5 2 5" xfId="29349" xr:uid="{D472DFB2-1153-4A11-827C-B6CAEF04EBD7}"/>
    <cellStyle name="Normal 9 2 4 5 3" xfId="6129" xr:uid="{00000000-0005-0000-0000-00007C1F0000}"/>
    <cellStyle name="Normal 9 2 4 5 3 2" xfId="22993" xr:uid="{7A027019-A605-456E-B124-4F5954CCD652}"/>
    <cellStyle name="Normal 9 2 4 5 3 3" xfId="14564" xr:uid="{6B4075F6-2C75-49B0-A7C2-2F9D2848DA2A}"/>
    <cellStyle name="Normal 9 2 4 5 3 4" xfId="31421" xr:uid="{4E2BA090-63C2-485E-995A-0AABF8154B66}"/>
    <cellStyle name="Normal 9 2 4 5 4" xfId="18775" xr:uid="{7B95D756-29B6-43CD-8FD0-F07E67D93560}"/>
    <cellStyle name="Normal 9 2 4 5 5" xfId="10346" xr:uid="{1D5E9FA4-5C2F-4185-9632-C27CA49B23D3}"/>
    <cellStyle name="Normal 9 2 4 5 6" xfId="27204" xr:uid="{861A89F4-1563-4655-9C80-FB6D213A52BD}"/>
    <cellStyle name="Normal 9 2 4 6" xfId="2235" xr:uid="{00000000-0005-0000-0000-00007D1F0000}"/>
    <cellStyle name="Normal 9 2 4 6 2" xfId="4464" xr:uid="{00000000-0005-0000-0000-00007E1F0000}"/>
    <cellStyle name="Normal 9 2 4 6 2 2" xfId="8687" xr:uid="{00000000-0005-0000-0000-00007F1F0000}"/>
    <cellStyle name="Normal 9 2 4 6 2 2 2" xfId="25551" xr:uid="{D79C01D6-3BAF-4EAF-873C-26A543BF917A}"/>
    <cellStyle name="Normal 9 2 4 6 2 2 3" xfId="17122" xr:uid="{63130BF8-CD74-48BB-97DC-228689548844}"/>
    <cellStyle name="Normal 9 2 4 6 2 2 4" xfId="33979" xr:uid="{40E1876D-ECA4-4146-815E-42CC22C353ED}"/>
    <cellStyle name="Normal 9 2 4 6 2 3" xfId="21333" xr:uid="{B20EC324-C078-4F93-9CDE-1525E4FFBDC8}"/>
    <cellStyle name="Normal 9 2 4 6 2 4" xfId="12904" xr:uid="{C0064B45-F85C-473F-8C65-5B213439B74B}"/>
    <cellStyle name="Normal 9 2 4 6 2 5" xfId="29762" xr:uid="{743CE815-1A62-4C4C-93D4-69D124B9720C}"/>
    <cellStyle name="Normal 9 2 4 6 3" xfId="6542" xr:uid="{00000000-0005-0000-0000-0000801F0000}"/>
    <cellStyle name="Normal 9 2 4 6 3 2" xfId="23406" xr:uid="{CD7E6A9E-1732-49CE-A21A-1028E9689DDB}"/>
    <cellStyle name="Normal 9 2 4 6 3 3" xfId="14977" xr:uid="{D3187D4E-E1AA-4C0B-B3F3-ADA76DA05174}"/>
    <cellStyle name="Normal 9 2 4 6 3 4" xfId="31834" xr:uid="{95C20D71-29C7-4F47-BF91-F98B67FE3A9A}"/>
    <cellStyle name="Normal 9 2 4 6 4" xfId="19188" xr:uid="{788C5082-3917-4E1A-B774-E80BF6497B57}"/>
    <cellStyle name="Normal 9 2 4 6 5" xfId="10759" xr:uid="{E50FA430-6DFE-4146-8E51-A515CDC179DF}"/>
    <cellStyle name="Normal 9 2 4 6 6" xfId="27617" xr:uid="{FA97F337-66FD-4503-B069-A0A10E5340C6}"/>
    <cellStyle name="Normal 9 2 4 7" xfId="2671" xr:uid="{00000000-0005-0000-0000-0000811F0000}"/>
    <cellStyle name="Normal 9 2 4 7 2" xfId="6955" xr:uid="{00000000-0005-0000-0000-0000821F0000}"/>
    <cellStyle name="Normal 9 2 4 7 2 2" xfId="23819" xr:uid="{3C39C46D-1956-4A2E-A407-DDE2542CC24F}"/>
    <cellStyle name="Normal 9 2 4 7 2 3" xfId="15390" xr:uid="{488A269E-C5A1-4E06-B5D0-5FCB101D76E8}"/>
    <cellStyle name="Normal 9 2 4 7 2 4" xfId="32247" xr:uid="{3F6F8F07-E4D3-485A-9744-AB322C2BA8E4}"/>
    <cellStyle name="Normal 9 2 4 7 3" xfId="19601" xr:uid="{AD8D72F1-83F7-4C44-8980-9F3388DB35B3}"/>
    <cellStyle name="Normal 9 2 4 7 4" xfId="11172" xr:uid="{285EE41E-E15B-414C-81F6-7284317DCE4B}"/>
    <cellStyle name="Normal 9 2 4 7 5" xfId="28030" xr:uid="{234BE496-3418-4720-9A84-0B13F4919ABE}"/>
    <cellStyle name="Normal 9 2 4 8" xfId="4890" xr:uid="{00000000-0005-0000-0000-0000831F0000}"/>
    <cellStyle name="Normal 9 2 4 8 2" xfId="21754" xr:uid="{F14153A4-938C-4631-957D-032F6F4DE5B8}"/>
    <cellStyle name="Normal 9 2 4 8 3" xfId="13325" xr:uid="{DD94C513-7AE7-4B10-BFDC-3F0529B6B22C}"/>
    <cellStyle name="Normal 9 2 4 8 4" xfId="30182" xr:uid="{B6ABB311-FE35-4866-9958-C11A9C4C305F}"/>
    <cellStyle name="Normal 9 2 4 9" xfId="17536" xr:uid="{70531D25-B724-4ADF-8097-CC93C5F9144D}"/>
    <cellStyle name="Normal 9 2 5" xfId="526" xr:uid="{00000000-0005-0000-0000-0000841F0000}"/>
    <cellStyle name="Normal 9 2 5 10" xfId="25967" xr:uid="{65301CCD-B9E9-439C-8CC5-BDB3CA3CB514}"/>
    <cellStyle name="Normal 9 2 5 2" xfId="994" xr:uid="{00000000-0005-0000-0000-0000851F0000}"/>
    <cellStyle name="Normal 9 2 5 2 2" xfId="3227" xr:uid="{00000000-0005-0000-0000-0000861F0000}"/>
    <cellStyle name="Normal 9 2 5 2 2 2" xfId="7450" xr:uid="{00000000-0005-0000-0000-0000871F0000}"/>
    <cellStyle name="Normal 9 2 5 2 2 2 2" xfId="24314" xr:uid="{567D50AC-D83B-4B36-83F0-31C3CDE4DEDE}"/>
    <cellStyle name="Normal 9 2 5 2 2 2 3" xfId="15885" xr:uid="{F8130683-41F5-48F5-8A81-8FF565C9F0D0}"/>
    <cellStyle name="Normal 9 2 5 2 2 2 4" xfId="32742" xr:uid="{FE8B21E7-02A9-400F-A4B5-A1D9F4AB1E20}"/>
    <cellStyle name="Normal 9 2 5 2 2 3" xfId="20096" xr:uid="{BF165877-3F8B-49EC-943D-6A84BB6F298A}"/>
    <cellStyle name="Normal 9 2 5 2 2 4" xfId="11667" xr:uid="{1E1F78EC-38C8-4AA5-A653-4C46158BB7D5}"/>
    <cellStyle name="Normal 9 2 5 2 2 5" xfId="28525" xr:uid="{6612D25E-193E-40B3-B4D9-102F6B9E6C8D}"/>
    <cellStyle name="Normal 9 2 5 2 3" xfId="5305" xr:uid="{00000000-0005-0000-0000-0000881F0000}"/>
    <cellStyle name="Normal 9 2 5 2 3 2" xfId="22169" xr:uid="{905B3D86-8CD8-47A4-B678-D3CB2D7C7BBC}"/>
    <cellStyle name="Normal 9 2 5 2 3 3" xfId="13740" xr:uid="{F883EAAA-62A3-4719-9EDB-95AD881BBD61}"/>
    <cellStyle name="Normal 9 2 5 2 3 4" xfId="30597" xr:uid="{A3442A69-124C-4821-80DA-B31D01F1D839}"/>
    <cellStyle name="Normal 9 2 5 2 4" xfId="17951" xr:uid="{F5A58B38-AAC0-4625-AD52-2DE3208E919D}"/>
    <cellStyle name="Normal 9 2 5 2 5" xfId="9522" xr:uid="{3806E2A6-7F36-431E-8270-FC6188736D6C}"/>
    <cellStyle name="Normal 9 2 5 2 6" xfId="26380" xr:uid="{A83C8CA0-97E6-42F3-9618-853AE8D811F9}"/>
    <cellStyle name="Normal 9 2 5 3" xfId="1410" xr:uid="{00000000-0005-0000-0000-0000891F0000}"/>
    <cellStyle name="Normal 9 2 5 3 2" xfId="3640" xr:uid="{00000000-0005-0000-0000-00008A1F0000}"/>
    <cellStyle name="Normal 9 2 5 3 2 2" xfId="7863" xr:uid="{00000000-0005-0000-0000-00008B1F0000}"/>
    <cellStyle name="Normal 9 2 5 3 2 2 2" xfId="24727" xr:uid="{B87B952F-106E-448E-8F1B-405A7A6199A1}"/>
    <cellStyle name="Normal 9 2 5 3 2 2 3" xfId="16298" xr:uid="{6FE7B993-41C7-4863-9DDE-DCBB75A94F05}"/>
    <cellStyle name="Normal 9 2 5 3 2 2 4" xfId="33155" xr:uid="{0E1657F7-1573-464F-AD69-AAA4F837B42B}"/>
    <cellStyle name="Normal 9 2 5 3 2 3" xfId="20509" xr:uid="{3EBF42AC-2AC7-4A2E-BC17-9023531D83AC}"/>
    <cellStyle name="Normal 9 2 5 3 2 4" xfId="12080" xr:uid="{351FDD3B-8C56-4165-9FDB-3DED43E855EE}"/>
    <cellStyle name="Normal 9 2 5 3 2 5" xfId="28938" xr:uid="{46D7023F-8693-4116-A110-A7DE6CF83ADB}"/>
    <cellStyle name="Normal 9 2 5 3 3" xfId="5718" xr:uid="{00000000-0005-0000-0000-00008C1F0000}"/>
    <cellStyle name="Normal 9 2 5 3 3 2" xfId="22582" xr:uid="{4C06CFC5-E652-49ED-862E-EAD43DB83A67}"/>
    <cellStyle name="Normal 9 2 5 3 3 3" xfId="14153" xr:uid="{D748C9CE-B588-49FE-9DC4-610FBF1001C2}"/>
    <cellStyle name="Normal 9 2 5 3 3 4" xfId="31010" xr:uid="{056E65B3-ACED-43D2-BF72-6E94E8958382}"/>
    <cellStyle name="Normal 9 2 5 3 4" xfId="18364" xr:uid="{FAD83770-6C74-47C3-8246-EEC2F1A350FA}"/>
    <cellStyle name="Normal 9 2 5 3 5" xfId="9935" xr:uid="{4C7B32F7-FD91-48EB-9DEC-8F5257FF78A5}"/>
    <cellStyle name="Normal 9 2 5 3 6" xfId="26793" xr:uid="{3235ED38-183A-4FD1-ACC5-5204916D0B8C}"/>
    <cellStyle name="Normal 9 2 5 4" xfId="1823" xr:uid="{00000000-0005-0000-0000-00008D1F0000}"/>
    <cellStyle name="Normal 9 2 5 4 2" xfId="4053" xr:uid="{00000000-0005-0000-0000-00008E1F0000}"/>
    <cellStyle name="Normal 9 2 5 4 2 2" xfId="8276" xr:uid="{00000000-0005-0000-0000-00008F1F0000}"/>
    <cellStyle name="Normal 9 2 5 4 2 2 2" xfId="25140" xr:uid="{1260BE79-BEB4-4A57-9B7B-10812DC06C7F}"/>
    <cellStyle name="Normal 9 2 5 4 2 2 3" xfId="16711" xr:uid="{0A74FC7D-F524-4AC0-A83B-3801A0CC0830}"/>
    <cellStyle name="Normal 9 2 5 4 2 2 4" xfId="33568" xr:uid="{58FBF5CD-D442-4741-BB2E-EC97208E4802}"/>
    <cellStyle name="Normal 9 2 5 4 2 3" xfId="20922" xr:uid="{573ACA2B-795D-4974-B3C6-8A94D41FCF03}"/>
    <cellStyle name="Normal 9 2 5 4 2 4" xfId="12493" xr:uid="{E2BF4107-1ACE-48C1-9B79-C3DF85E9B198}"/>
    <cellStyle name="Normal 9 2 5 4 2 5" xfId="29351" xr:uid="{A7A05F0E-A834-440C-A0BB-33998106055C}"/>
    <cellStyle name="Normal 9 2 5 4 3" xfId="6131" xr:uid="{00000000-0005-0000-0000-0000901F0000}"/>
    <cellStyle name="Normal 9 2 5 4 3 2" xfId="22995" xr:uid="{90E802ED-53D8-44BC-93C4-358ACA6B0F53}"/>
    <cellStyle name="Normal 9 2 5 4 3 3" xfId="14566" xr:uid="{4DA80760-A375-4ACC-BC21-6D5DCAEB0C97}"/>
    <cellStyle name="Normal 9 2 5 4 3 4" xfId="31423" xr:uid="{4F290620-8C76-48F8-87E9-9DCCBB58DA3E}"/>
    <cellStyle name="Normal 9 2 5 4 4" xfId="18777" xr:uid="{1635D55C-A7FC-47DF-A044-6791A145148E}"/>
    <cellStyle name="Normal 9 2 5 4 5" xfId="10348" xr:uid="{99D09554-0233-476B-AC82-DE1DB93F18B7}"/>
    <cellStyle name="Normal 9 2 5 4 6" xfId="27206" xr:uid="{47E0F10F-8E62-4175-B775-5EEBDF49C833}"/>
    <cellStyle name="Normal 9 2 5 5" xfId="2237" xr:uid="{00000000-0005-0000-0000-0000911F0000}"/>
    <cellStyle name="Normal 9 2 5 5 2" xfId="4466" xr:uid="{00000000-0005-0000-0000-0000921F0000}"/>
    <cellStyle name="Normal 9 2 5 5 2 2" xfId="8689" xr:uid="{00000000-0005-0000-0000-0000931F0000}"/>
    <cellStyle name="Normal 9 2 5 5 2 2 2" xfId="25553" xr:uid="{ECCDE3A9-DC4A-42EE-B131-3D4E8FEB7574}"/>
    <cellStyle name="Normal 9 2 5 5 2 2 3" xfId="17124" xr:uid="{88786CAC-8A42-47E4-8933-EC9D5A6979E4}"/>
    <cellStyle name="Normal 9 2 5 5 2 2 4" xfId="33981" xr:uid="{6A8A980F-A065-4C62-8372-36923CDC874C}"/>
    <cellStyle name="Normal 9 2 5 5 2 3" xfId="21335" xr:uid="{9BA75A23-7BED-4560-B5A2-7C2BA7ADD4D8}"/>
    <cellStyle name="Normal 9 2 5 5 2 4" xfId="12906" xr:uid="{6B62189B-2C3C-4AC7-AC14-814EBBC8B79B}"/>
    <cellStyle name="Normal 9 2 5 5 2 5" xfId="29764" xr:uid="{757A195D-09EF-4E18-A3B5-07C21AD380CB}"/>
    <cellStyle name="Normal 9 2 5 5 3" xfId="6544" xr:uid="{00000000-0005-0000-0000-0000941F0000}"/>
    <cellStyle name="Normal 9 2 5 5 3 2" xfId="23408" xr:uid="{A118685B-A493-4ED8-A423-9F8DE0357BE7}"/>
    <cellStyle name="Normal 9 2 5 5 3 3" xfId="14979" xr:uid="{9264764B-4179-44A1-A3F3-A80FE65B8AF9}"/>
    <cellStyle name="Normal 9 2 5 5 3 4" xfId="31836" xr:uid="{58B30F48-3A08-4FC4-8E8A-F286F1B00253}"/>
    <cellStyle name="Normal 9 2 5 5 4" xfId="19190" xr:uid="{E8549610-F620-49B5-BE7F-7B65310F3C2B}"/>
    <cellStyle name="Normal 9 2 5 5 5" xfId="10761" xr:uid="{8C61AAC2-AF3A-405D-9BA5-BF09BEA371A0}"/>
    <cellStyle name="Normal 9 2 5 5 6" xfId="27619" xr:uid="{17F5AACE-56C3-435F-BA9E-5369A6E8C14D}"/>
    <cellStyle name="Normal 9 2 5 6" xfId="2673" xr:uid="{00000000-0005-0000-0000-0000951F0000}"/>
    <cellStyle name="Normal 9 2 5 6 2" xfId="6957" xr:uid="{00000000-0005-0000-0000-0000961F0000}"/>
    <cellStyle name="Normal 9 2 5 6 2 2" xfId="23821" xr:uid="{9B103C24-B4EB-4F98-ADB9-6F5AC87F9E7A}"/>
    <cellStyle name="Normal 9 2 5 6 2 3" xfId="15392" xr:uid="{256B4A85-D8F2-4E10-94AF-3CB19CA94395}"/>
    <cellStyle name="Normal 9 2 5 6 2 4" xfId="32249" xr:uid="{58FD60BE-C5B5-4B6F-850B-79678785297B}"/>
    <cellStyle name="Normal 9 2 5 6 3" xfId="19603" xr:uid="{127D1B2C-53DD-4CEE-955D-92951954A93F}"/>
    <cellStyle name="Normal 9 2 5 6 4" xfId="11174" xr:uid="{53391514-AA7D-40A0-BEF6-B96FC6C3B090}"/>
    <cellStyle name="Normal 9 2 5 6 5" xfId="28032" xr:uid="{8361818C-18EA-4E15-965D-1130FB4BB2F0}"/>
    <cellStyle name="Normal 9 2 5 7" xfId="4892" xr:uid="{00000000-0005-0000-0000-0000971F0000}"/>
    <cellStyle name="Normal 9 2 5 7 2" xfId="21756" xr:uid="{7DA1FE1A-E0AF-4EED-83B3-695D8019A110}"/>
    <cellStyle name="Normal 9 2 5 7 3" xfId="13327" xr:uid="{6DBB2E2C-FC5C-47D9-8E96-E00844AA3C85}"/>
    <cellStyle name="Normal 9 2 5 7 4" xfId="30184" xr:uid="{48F537AA-A193-45FE-8FAA-3380CF4913FE}"/>
    <cellStyle name="Normal 9 2 5 8" xfId="17538" xr:uid="{58943BF4-B466-45E7-AC98-801D2CFFE978}"/>
    <cellStyle name="Normal 9 2 5 9" xfId="9109" xr:uid="{531161EC-0EAF-4A41-A864-15D63727C79F}"/>
    <cellStyle name="Normal 9 2 6" xfId="979" xr:uid="{00000000-0005-0000-0000-0000981F0000}"/>
    <cellStyle name="Normal 9 2 6 2" xfId="3212" xr:uid="{00000000-0005-0000-0000-0000991F0000}"/>
    <cellStyle name="Normal 9 2 6 2 2" xfId="7435" xr:uid="{00000000-0005-0000-0000-00009A1F0000}"/>
    <cellStyle name="Normal 9 2 6 2 2 2" xfId="24299" xr:uid="{AE6E5E5D-A41C-4FC2-9266-7179FC1324DE}"/>
    <cellStyle name="Normal 9 2 6 2 2 3" xfId="15870" xr:uid="{A121DB21-6EE9-4C04-AA38-229FAEBAE044}"/>
    <cellStyle name="Normal 9 2 6 2 2 4" xfId="32727" xr:uid="{1B706E1A-ECEA-48F3-97D4-330767C24596}"/>
    <cellStyle name="Normal 9 2 6 2 3" xfId="20081" xr:uid="{2831F15A-1053-4831-981A-738E82C8FEF9}"/>
    <cellStyle name="Normal 9 2 6 2 4" xfId="11652" xr:uid="{C73A6F0F-2B51-44B0-9717-756F9B240531}"/>
    <cellStyle name="Normal 9 2 6 2 5" xfId="28510" xr:uid="{78F75489-1058-4C2D-98B2-F6962D68DFD8}"/>
    <cellStyle name="Normal 9 2 6 3" xfId="5290" xr:uid="{00000000-0005-0000-0000-00009B1F0000}"/>
    <cellStyle name="Normal 9 2 6 3 2" xfId="22154" xr:uid="{BAA7F1FC-F6E2-4FB8-9DD3-C3BC2EC694D8}"/>
    <cellStyle name="Normal 9 2 6 3 3" xfId="13725" xr:uid="{48A77335-D7AF-464D-BF89-79C5AC18EDD5}"/>
    <cellStyle name="Normal 9 2 6 3 4" xfId="30582" xr:uid="{0005C28C-0394-430B-BFC5-CA8DB4B8677C}"/>
    <cellStyle name="Normal 9 2 6 4" xfId="17936" xr:uid="{847FEB7A-FBDD-4DA1-B709-F89CC4CAF5D4}"/>
    <cellStyle name="Normal 9 2 6 5" xfId="9507" xr:uid="{ED55354F-2DE6-44E8-8BFF-8BCD03B78C85}"/>
    <cellStyle name="Normal 9 2 6 6" xfId="26365" xr:uid="{6E7528DA-E678-4554-863A-5126D97159B9}"/>
    <cellStyle name="Normal 9 2 7" xfId="1395" xr:uid="{00000000-0005-0000-0000-00009C1F0000}"/>
    <cellStyle name="Normal 9 2 7 2" xfId="3625" xr:uid="{00000000-0005-0000-0000-00009D1F0000}"/>
    <cellStyle name="Normal 9 2 7 2 2" xfId="7848" xr:uid="{00000000-0005-0000-0000-00009E1F0000}"/>
    <cellStyle name="Normal 9 2 7 2 2 2" xfId="24712" xr:uid="{2EC2EA30-6DA6-48FF-AA64-74444350DE37}"/>
    <cellStyle name="Normal 9 2 7 2 2 3" xfId="16283" xr:uid="{1307E4A1-83EB-4CE2-87D5-AFD10D7809D2}"/>
    <cellStyle name="Normal 9 2 7 2 2 4" xfId="33140" xr:uid="{11231379-1196-4FBE-927C-A247D71A2217}"/>
    <cellStyle name="Normal 9 2 7 2 3" xfId="20494" xr:uid="{F4C64E06-6831-45D7-ACF1-9BF264BE6E1A}"/>
    <cellStyle name="Normal 9 2 7 2 4" xfId="12065" xr:uid="{B9634F07-7328-45B6-9EBA-A007F625EC74}"/>
    <cellStyle name="Normal 9 2 7 2 5" xfId="28923" xr:uid="{946AD1D1-85A7-45B0-A127-04393D6232FB}"/>
    <cellStyle name="Normal 9 2 7 3" xfId="5703" xr:uid="{00000000-0005-0000-0000-00009F1F0000}"/>
    <cellStyle name="Normal 9 2 7 3 2" xfId="22567" xr:uid="{D9D6334E-301E-4A34-9950-BD8F693AA11E}"/>
    <cellStyle name="Normal 9 2 7 3 3" xfId="14138" xr:uid="{C4D98A00-4B32-4C33-BF83-765A0469DA84}"/>
    <cellStyle name="Normal 9 2 7 3 4" xfId="30995" xr:uid="{A6772F7B-F10B-4008-BA81-2A567FFE14DC}"/>
    <cellStyle name="Normal 9 2 7 4" xfId="18349" xr:uid="{5458B395-4D5D-45FC-B208-C30BE9D09CFE}"/>
    <cellStyle name="Normal 9 2 7 5" xfId="9920" xr:uid="{AB0287E4-CE6F-4236-9221-74AC041BC756}"/>
    <cellStyle name="Normal 9 2 7 6" xfId="26778" xr:uid="{8308A0F7-61F3-45B2-A723-536C32F190F0}"/>
    <cellStyle name="Normal 9 2 8" xfId="1808" xr:uid="{00000000-0005-0000-0000-0000A01F0000}"/>
    <cellStyle name="Normal 9 2 8 2" xfId="4038" xr:uid="{00000000-0005-0000-0000-0000A11F0000}"/>
    <cellStyle name="Normal 9 2 8 2 2" xfId="8261" xr:uid="{00000000-0005-0000-0000-0000A21F0000}"/>
    <cellStyle name="Normal 9 2 8 2 2 2" xfId="25125" xr:uid="{697EADD3-CDA4-4427-9D78-501790514835}"/>
    <cellStyle name="Normal 9 2 8 2 2 3" xfId="16696" xr:uid="{AA5CF18C-39B4-40E9-8EF8-3166D81E059C}"/>
    <cellStyle name="Normal 9 2 8 2 2 4" xfId="33553" xr:uid="{C7C3652F-2A23-4FB2-98A1-CB8CE1AFF390}"/>
    <cellStyle name="Normal 9 2 8 2 3" xfId="20907" xr:uid="{232F19AE-7A33-477F-AAE8-79E238939200}"/>
    <cellStyle name="Normal 9 2 8 2 4" xfId="12478" xr:uid="{F8E20B0D-B2F3-4465-A0BB-DBE1869C462C}"/>
    <cellStyle name="Normal 9 2 8 2 5" xfId="29336" xr:uid="{26522729-C58C-4CE2-AA0F-E27337922859}"/>
    <cellStyle name="Normal 9 2 8 3" xfId="6116" xr:uid="{00000000-0005-0000-0000-0000A31F0000}"/>
    <cellStyle name="Normal 9 2 8 3 2" xfId="22980" xr:uid="{A059F8AD-AA3C-4544-A51A-43BC76BC89C7}"/>
    <cellStyle name="Normal 9 2 8 3 3" xfId="14551" xr:uid="{0EFA0BBD-1984-4723-8DB3-9A00F887A343}"/>
    <cellStyle name="Normal 9 2 8 3 4" xfId="31408" xr:uid="{7D115713-0127-46D2-AC95-39BA0848C2FC}"/>
    <cellStyle name="Normal 9 2 8 4" xfId="18762" xr:uid="{9C253BE7-04CC-4B40-A766-C3154B5A09F6}"/>
    <cellStyle name="Normal 9 2 8 5" xfId="10333" xr:uid="{41C248B8-DAA0-4B36-976F-6802A2668AB6}"/>
    <cellStyle name="Normal 9 2 8 6" xfId="27191" xr:uid="{41AED2AE-B819-4554-8C6A-41EC2A3A8664}"/>
    <cellStyle name="Normal 9 2 9" xfId="2222" xr:uid="{00000000-0005-0000-0000-0000A41F0000}"/>
    <cellStyle name="Normal 9 2 9 2" xfId="4451" xr:uid="{00000000-0005-0000-0000-0000A51F0000}"/>
    <cellStyle name="Normal 9 2 9 2 2" xfId="8674" xr:uid="{00000000-0005-0000-0000-0000A61F0000}"/>
    <cellStyle name="Normal 9 2 9 2 2 2" xfId="25538" xr:uid="{3A207121-8C28-4694-962C-93E05CC59F12}"/>
    <cellStyle name="Normal 9 2 9 2 2 3" xfId="17109" xr:uid="{D424B24C-AFB8-4936-B4CF-7DCF156723D7}"/>
    <cellStyle name="Normal 9 2 9 2 2 4" xfId="33966" xr:uid="{9BCDCDBD-183C-42BB-A354-C70539E1FE1D}"/>
    <cellStyle name="Normal 9 2 9 2 3" xfId="21320" xr:uid="{59B6238D-AD96-4A9F-8DB2-9A27FC8E7DE6}"/>
    <cellStyle name="Normal 9 2 9 2 4" xfId="12891" xr:uid="{B578194F-4935-4019-AD9E-1A79783853B5}"/>
    <cellStyle name="Normal 9 2 9 2 5" xfId="29749" xr:uid="{E3370454-BB6A-40D6-B9A6-DBE3F4335114}"/>
    <cellStyle name="Normal 9 2 9 3" xfId="6529" xr:uid="{00000000-0005-0000-0000-0000A71F0000}"/>
    <cellStyle name="Normal 9 2 9 3 2" xfId="23393" xr:uid="{BBB6DF6C-1E1D-47D5-B85B-433DB348FC49}"/>
    <cellStyle name="Normal 9 2 9 3 3" xfId="14964" xr:uid="{721CBAEF-64ED-4105-9E9B-5E71B06BD98E}"/>
    <cellStyle name="Normal 9 2 9 3 4" xfId="31821" xr:uid="{084728FD-61B2-443A-8F98-EC0C07F70FC7}"/>
    <cellStyle name="Normal 9 2 9 4" xfId="19175" xr:uid="{5B7C1DB6-8CFF-4758-8A1A-539843240569}"/>
    <cellStyle name="Normal 9 2 9 5" xfId="10746" xr:uid="{ED565FC2-F096-4F47-BB39-BFF192CEFFA6}"/>
    <cellStyle name="Normal 9 2 9 6" xfId="27604" xr:uid="{CF1CD447-0553-4F73-A259-A758B50DE0F6}"/>
    <cellStyle name="Normal 9 3" xfId="527" xr:uid="{00000000-0005-0000-0000-0000A81F0000}"/>
    <cellStyle name="Normal 9 3 10" xfId="4893" xr:uid="{00000000-0005-0000-0000-0000A91F0000}"/>
    <cellStyle name="Normal 9 3 10 2" xfId="21757" xr:uid="{73CF8D04-509B-46C2-86EA-8DE3AA1BE79B}"/>
    <cellStyle name="Normal 9 3 10 3" xfId="13328" xr:uid="{391DA595-42D0-4B9F-815B-08014D1570F8}"/>
    <cellStyle name="Normal 9 3 10 4" xfId="30185" xr:uid="{9EA4B36D-3283-4104-A718-CC380A7483B5}"/>
    <cellStyle name="Normal 9 3 11" xfId="17539" xr:uid="{0680C715-B939-4B29-A82E-E125B5A8C727}"/>
    <cellStyle name="Normal 9 3 12" xfId="9110" xr:uid="{172F7824-0186-4CCB-906E-5706D5C09FD5}"/>
    <cellStyle name="Normal 9 3 13" xfId="25968" xr:uid="{F3024B10-74A1-4C7B-A980-D3728A2C62D1}"/>
    <cellStyle name="Normal 9 3 2" xfId="528" xr:uid="{00000000-0005-0000-0000-0000AA1F0000}"/>
    <cellStyle name="Normal 9 3 2 10" xfId="17540" xr:uid="{62F55645-59A7-4A34-A048-AC66536C244C}"/>
    <cellStyle name="Normal 9 3 2 11" xfId="9111" xr:uid="{D5AAE301-3CC7-4116-9E90-1947260BF096}"/>
    <cellStyle name="Normal 9 3 2 12" xfId="25969" xr:uid="{7DEBEC84-41F4-461D-ACA5-6E4E05CD5358}"/>
    <cellStyle name="Normal 9 3 2 2" xfId="529" xr:uid="{00000000-0005-0000-0000-0000AB1F0000}"/>
    <cellStyle name="Normal 9 3 2 2 10" xfId="9112" xr:uid="{D85277A4-8B7C-48E6-8715-37202EB3FD59}"/>
    <cellStyle name="Normal 9 3 2 2 11" xfId="25970" xr:uid="{E060DBB6-C8AA-4BCA-9EE4-DBF05DDA46D2}"/>
    <cellStyle name="Normal 9 3 2 2 2" xfId="530" xr:uid="{00000000-0005-0000-0000-0000AC1F0000}"/>
    <cellStyle name="Normal 9 3 2 2 2 10" xfId="25971" xr:uid="{1267D7D5-8C0C-4B98-AFE5-F261F7DCCD86}"/>
    <cellStyle name="Normal 9 3 2 2 2 2" xfId="998" xr:uid="{00000000-0005-0000-0000-0000AD1F0000}"/>
    <cellStyle name="Normal 9 3 2 2 2 2 2" xfId="3231" xr:uid="{00000000-0005-0000-0000-0000AE1F0000}"/>
    <cellStyle name="Normal 9 3 2 2 2 2 2 2" xfId="7454" xr:uid="{00000000-0005-0000-0000-0000AF1F0000}"/>
    <cellStyle name="Normal 9 3 2 2 2 2 2 2 2" xfId="24318" xr:uid="{FB69D06F-7317-42BA-B6F7-DD5F1340670A}"/>
    <cellStyle name="Normal 9 3 2 2 2 2 2 2 3" xfId="15889" xr:uid="{F8106CC3-F3C1-4C64-9469-C6B62BAAC430}"/>
    <cellStyle name="Normal 9 3 2 2 2 2 2 2 4" xfId="32746" xr:uid="{8F4BBBFE-23F7-4646-9432-83D2F9EE18DB}"/>
    <cellStyle name="Normal 9 3 2 2 2 2 2 3" xfId="20100" xr:uid="{3789F127-9353-4F31-B436-6B9A6A376943}"/>
    <cellStyle name="Normal 9 3 2 2 2 2 2 4" xfId="11671" xr:uid="{34C722F2-E4A8-46A8-93A7-A124EDB1EB9A}"/>
    <cellStyle name="Normal 9 3 2 2 2 2 2 5" xfId="28529" xr:uid="{FB0B2D98-4A1A-4365-B946-648DE87AC089}"/>
    <cellStyle name="Normal 9 3 2 2 2 2 3" xfId="5309" xr:uid="{00000000-0005-0000-0000-0000B01F0000}"/>
    <cellStyle name="Normal 9 3 2 2 2 2 3 2" xfId="22173" xr:uid="{A43D3194-7327-42B5-8555-D942D6B7DCCF}"/>
    <cellStyle name="Normal 9 3 2 2 2 2 3 3" xfId="13744" xr:uid="{E934AA94-DCA3-495C-ADE9-4C8A5114B103}"/>
    <cellStyle name="Normal 9 3 2 2 2 2 3 4" xfId="30601" xr:uid="{71166542-05B2-45C6-B0E2-EB7814C3648F}"/>
    <cellStyle name="Normal 9 3 2 2 2 2 4" xfId="17955" xr:uid="{48808C41-6AAB-4CF8-BAC3-80EE7CBE0103}"/>
    <cellStyle name="Normal 9 3 2 2 2 2 5" xfId="9526" xr:uid="{ADE9EEC1-8BE0-417E-AFB3-8130AE837CD5}"/>
    <cellStyle name="Normal 9 3 2 2 2 2 6" xfId="26384" xr:uid="{5C04BE24-E2CF-4574-8E87-8E1B35F7D019}"/>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2 2 2" xfId="24731" xr:uid="{4176B283-23FD-4DDF-91DB-48FA76786CF4}"/>
    <cellStyle name="Normal 9 3 2 2 2 3 2 2 3" xfId="16302" xr:uid="{D52E02DC-5DBE-4D7E-81E0-8E441C77732A}"/>
    <cellStyle name="Normal 9 3 2 2 2 3 2 2 4" xfId="33159" xr:uid="{FD66EB28-2C43-47A3-96DF-FFA234370CC3}"/>
    <cellStyle name="Normal 9 3 2 2 2 3 2 3" xfId="20513" xr:uid="{56DC1C5F-C18C-432B-869F-48FE711BAE0D}"/>
    <cellStyle name="Normal 9 3 2 2 2 3 2 4" xfId="12084" xr:uid="{85E1CDD8-8423-4613-824C-BE2FF09D354E}"/>
    <cellStyle name="Normal 9 3 2 2 2 3 2 5" xfId="28942" xr:uid="{7D769E7E-F507-4864-9357-8B79A2977768}"/>
    <cellStyle name="Normal 9 3 2 2 2 3 3" xfId="5722" xr:uid="{00000000-0005-0000-0000-0000B41F0000}"/>
    <cellStyle name="Normal 9 3 2 2 2 3 3 2" xfId="22586" xr:uid="{C40BA556-6611-42C3-88CA-774CB38B839D}"/>
    <cellStyle name="Normal 9 3 2 2 2 3 3 3" xfId="14157" xr:uid="{04AEB4B1-8E19-418A-9BE4-F86C08F41455}"/>
    <cellStyle name="Normal 9 3 2 2 2 3 3 4" xfId="31014" xr:uid="{29DE830A-07EA-4407-B2AB-C7C5EEA355A0}"/>
    <cellStyle name="Normal 9 3 2 2 2 3 4" xfId="18368" xr:uid="{D1513E54-02CB-4ED4-83A1-B13494CE65DB}"/>
    <cellStyle name="Normal 9 3 2 2 2 3 5" xfId="9939" xr:uid="{AE156E75-6D32-471E-BCBD-8E711061508A}"/>
    <cellStyle name="Normal 9 3 2 2 2 3 6" xfId="26797" xr:uid="{D0A193D4-7270-4D26-9D63-FD39A09FC062}"/>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2 2 2" xfId="25144" xr:uid="{C96CB09A-16CD-424D-A9C4-EF79C0CCF386}"/>
    <cellStyle name="Normal 9 3 2 2 2 4 2 2 3" xfId="16715" xr:uid="{7873416F-C2F3-487E-A2D4-0A1A1A541ECD}"/>
    <cellStyle name="Normal 9 3 2 2 2 4 2 2 4" xfId="33572" xr:uid="{AAB81708-97CF-43B8-A629-BD2B192EB119}"/>
    <cellStyle name="Normal 9 3 2 2 2 4 2 3" xfId="20926" xr:uid="{FB370AF5-20D1-4596-BCDC-8B7F1B3E8228}"/>
    <cellStyle name="Normal 9 3 2 2 2 4 2 4" xfId="12497" xr:uid="{4E18EAFD-66DD-40D1-9D6D-D63B199A376A}"/>
    <cellStyle name="Normal 9 3 2 2 2 4 2 5" xfId="29355" xr:uid="{6F242BF7-219D-4BF1-AC1D-6A48898D6011}"/>
    <cellStyle name="Normal 9 3 2 2 2 4 3" xfId="6135" xr:uid="{00000000-0005-0000-0000-0000B81F0000}"/>
    <cellStyle name="Normal 9 3 2 2 2 4 3 2" xfId="22999" xr:uid="{0308CB45-7548-4F7A-A311-A2A2E14DB2B6}"/>
    <cellStyle name="Normal 9 3 2 2 2 4 3 3" xfId="14570" xr:uid="{5CCECD73-6182-4485-A5C1-C7D533739DEB}"/>
    <cellStyle name="Normal 9 3 2 2 2 4 3 4" xfId="31427" xr:uid="{E2689626-3A93-444F-9236-4D5369681E57}"/>
    <cellStyle name="Normal 9 3 2 2 2 4 4" xfId="18781" xr:uid="{8E087052-B799-45F4-9363-9E3D3422D5C5}"/>
    <cellStyle name="Normal 9 3 2 2 2 4 5" xfId="10352" xr:uid="{390819E8-C05E-43B9-AB3C-EAE4DBAC8241}"/>
    <cellStyle name="Normal 9 3 2 2 2 4 6" xfId="27210" xr:uid="{81AFD485-1C23-4459-9C3C-AB482E9CBD5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2 2 2" xfId="25557" xr:uid="{E98D2EFF-591A-4BE2-96EE-4C4A3CDEDA49}"/>
    <cellStyle name="Normal 9 3 2 2 2 5 2 2 3" xfId="17128" xr:uid="{B562E9E5-5824-4A73-81AC-93BE36EF1AA4}"/>
    <cellStyle name="Normal 9 3 2 2 2 5 2 2 4" xfId="33985" xr:uid="{12F87CDF-C0E9-46BF-9655-C0908652C132}"/>
    <cellStyle name="Normal 9 3 2 2 2 5 2 3" xfId="21339" xr:uid="{AF25770A-547D-43E4-A658-823D54AF523D}"/>
    <cellStyle name="Normal 9 3 2 2 2 5 2 4" xfId="12910" xr:uid="{AFD529E1-5F49-4D6E-8EE2-D22D8D786454}"/>
    <cellStyle name="Normal 9 3 2 2 2 5 2 5" xfId="29768" xr:uid="{D0A5A214-5B4A-47B8-BA5C-3C945D2930DB}"/>
    <cellStyle name="Normal 9 3 2 2 2 5 3" xfId="6548" xr:uid="{00000000-0005-0000-0000-0000BC1F0000}"/>
    <cellStyle name="Normal 9 3 2 2 2 5 3 2" xfId="23412" xr:uid="{9B1E850F-8084-4C84-951E-A35630CAFBF2}"/>
    <cellStyle name="Normal 9 3 2 2 2 5 3 3" xfId="14983" xr:uid="{8CAF9062-0009-49A6-9513-B264C2B4E322}"/>
    <cellStyle name="Normal 9 3 2 2 2 5 3 4" xfId="31840" xr:uid="{818C2D62-0784-47D3-8172-410E1185DF3A}"/>
    <cellStyle name="Normal 9 3 2 2 2 5 4" xfId="19194" xr:uid="{0282C610-7A61-488E-92F6-413D84966DE1}"/>
    <cellStyle name="Normal 9 3 2 2 2 5 5" xfId="10765" xr:uid="{895FFFAA-9410-4B66-AAB5-B4CFF837B505}"/>
    <cellStyle name="Normal 9 3 2 2 2 5 6" xfId="27623" xr:uid="{F6DF904E-DCA8-4712-8D3F-FF6ED4E6F2B7}"/>
    <cellStyle name="Normal 9 3 2 2 2 6" xfId="2677" xr:uid="{00000000-0005-0000-0000-0000BD1F0000}"/>
    <cellStyle name="Normal 9 3 2 2 2 6 2" xfId="6961" xr:uid="{00000000-0005-0000-0000-0000BE1F0000}"/>
    <cellStyle name="Normal 9 3 2 2 2 6 2 2" xfId="23825" xr:uid="{CD77C1A6-AA4E-4B63-BE65-4BAB0D2ADCEE}"/>
    <cellStyle name="Normal 9 3 2 2 2 6 2 3" xfId="15396" xr:uid="{71F4CAD0-77CB-4682-91A9-F5E36E23A7CF}"/>
    <cellStyle name="Normal 9 3 2 2 2 6 2 4" xfId="32253" xr:uid="{B6E69FE0-E699-4715-AEE8-FB9BEA66AA5D}"/>
    <cellStyle name="Normal 9 3 2 2 2 6 3" xfId="19607" xr:uid="{BEAE9502-9C89-4FC5-A5F6-1BC1C2670DCD}"/>
    <cellStyle name="Normal 9 3 2 2 2 6 4" xfId="11178" xr:uid="{28A9007C-0E57-4FCF-83C3-48EDB0A7E670}"/>
    <cellStyle name="Normal 9 3 2 2 2 6 5" xfId="28036" xr:uid="{5BCC8BB5-9B67-4D20-95B0-F810DE2A4A93}"/>
    <cellStyle name="Normal 9 3 2 2 2 7" xfId="4896" xr:uid="{00000000-0005-0000-0000-0000BF1F0000}"/>
    <cellStyle name="Normal 9 3 2 2 2 7 2" xfId="21760" xr:uid="{7AC6E6C4-0D8B-4D2C-A5F5-5C5E776B221E}"/>
    <cellStyle name="Normal 9 3 2 2 2 7 3" xfId="13331" xr:uid="{2538CE5B-4038-4217-8008-93A4791D5F99}"/>
    <cellStyle name="Normal 9 3 2 2 2 7 4" xfId="30188" xr:uid="{FCFC71C5-A9B4-4A76-9FF3-1650D7221F48}"/>
    <cellStyle name="Normal 9 3 2 2 2 8" xfId="17542" xr:uid="{D1C92578-D980-4801-9231-E7A5FFA02630}"/>
    <cellStyle name="Normal 9 3 2 2 2 9" xfId="9113" xr:uid="{660CFC30-C593-4DFF-9316-F4E055303E62}"/>
    <cellStyle name="Normal 9 3 2 2 3" xfId="997" xr:uid="{00000000-0005-0000-0000-0000C01F0000}"/>
    <cellStyle name="Normal 9 3 2 2 3 2" xfId="3230" xr:uid="{00000000-0005-0000-0000-0000C11F0000}"/>
    <cellStyle name="Normal 9 3 2 2 3 2 2" xfId="7453" xr:uid="{00000000-0005-0000-0000-0000C21F0000}"/>
    <cellStyle name="Normal 9 3 2 2 3 2 2 2" xfId="24317" xr:uid="{754594BD-E7FD-4623-8F78-63CB11B7C604}"/>
    <cellStyle name="Normal 9 3 2 2 3 2 2 3" xfId="15888" xr:uid="{B61B573B-6054-490C-9D46-E254958D103D}"/>
    <cellStyle name="Normal 9 3 2 2 3 2 2 4" xfId="32745" xr:uid="{75E1F529-7FF7-41FB-8BEF-FA597ADD13CE}"/>
    <cellStyle name="Normal 9 3 2 2 3 2 3" xfId="20099" xr:uid="{2A0E658E-190B-4790-B66F-D253DC237D0C}"/>
    <cellStyle name="Normal 9 3 2 2 3 2 4" xfId="11670" xr:uid="{C43A7007-1D73-4868-BE9F-02615B281223}"/>
    <cellStyle name="Normal 9 3 2 2 3 2 5" xfId="28528" xr:uid="{7524C4C1-064E-4A7A-9804-F842A854DAA9}"/>
    <cellStyle name="Normal 9 3 2 2 3 3" xfId="5308" xr:uid="{00000000-0005-0000-0000-0000C31F0000}"/>
    <cellStyle name="Normal 9 3 2 2 3 3 2" xfId="22172" xr:uid="{978452A0-32A4-40DB-B850-E1CE04540BC3}"/>
    <cellStyle name="Normal 9 3 2 2 3 3 3" xfId="13743" xr:uid="{D4E51FD3-0341-46D2-968C-8DB3EF6B58F5}"/>
    <cellStyle name="Normal 9 3 2 2 3 3 4" xfId="30600" xr:uid="{81C5A79F-9ECD-4300-9753-AA369EBD0638}"/>
    <cellStyle name="Normal 9 3 2 2 3 4" xfId="17954" xr:uid="{B5086138-028B-4DDF-89DF-71A5B0076C03}"/>
    <cellStyle name="Normal 9 3 2 2 3 5" xfId="9525" xr:uid="{C0EEF01E-46E2-4C9E-BE6B-0DD094683CE0}"/>
    <cellStyle name="Normal 9 3 2 2 3 6" xfId="26383" xr:uid="{0EA9DFAF-FE94-4AEC-A3E8-D0425A31C9FC}"/>
    <cellStyle name="Normal 9 3 2 2 4" xfId="1413" xr:uid="{00000000-0005-0000-0000-0000C41F0000}"/>
    <cellStyle name="Normal 9 3 2 2 4 2" xfId="3643" xr:uid="{00000000-0005-0000-0000-0000C51F0000}"/>
    <cellStyle name="Normal 9 3 2 2 4 2 2" xfId="7866" xr:uid="{00000000-0005-0000-0000-0000C61F0000}"/>
    <cellStyle name="Normal 9 3 2 2 4 2 2 2" xfId="24730" xr:uid="{8E70AE89-B978-4BE5-8031-1DC70BA5AE78}"/>
    <cellStyle name="Normal 9 3 2 2 4 2 2 3" xfId="16301" xr:uid="{95D9151E-DD1E-4CA9-ACBE-82B051A36EE9}"/>
    <cellStyle name="Normal 9 3 2 2 4 2 2 4" xfId="33158" xr:uid="{1D5A05C5-E392-4029-957A-8BA7570416A0}"/>
    <cellStyle name="Normal 9 3 2 2 4 2 3" xfId="20512" xr:uid="{F7ACBEBB-1EF8-4B85-A953-B600D72A9E59}"/>
    <cellStyle name="Normal 9 3 2 2 4 2 4" xfId="12083" xr:uid="{34F7A320-B3DD-4A04-8102-4FD00BC605A1}"/>
    <cellStyle name="Normal 9 3 2 2 4 2 5" xfId="28941" xr:uid="{0490676A-ED54-41B9-AF28-8EEBF29739DF}"/>
    <cellStyle name="Normal 9 3 2 2 4 3" xfId="5721" xr:uid="{00000000-0005-0000-0000-0000C71F0000}"/>
    <cellStyle name="Normal 9 3 2 2 4 3 2" xfId="22585" xr:uid="{5F6DDAF8-7E69-4DD0-94BF-3DA85C5F69C7}"/>
    <cellStyle name="Normal 9 3 2 2 4 3 3" xfId="14156" xr:uid="{F12D3150-5AAC-4960-A7F6-7F43FAE63720}"/>
    <cellStyle name="Normal 9 3 2 2 4 3 4" xfId="31013" xr:uid="{D573AB8D-D6B2-493E-AE55-2534D4707670}"/>
    <cellStyle name="Normal 9 3 2 2 4 4" xfId="18367" xr:uid="{24EE58C9-8B70-41B9-9A0B-DC9C92506FF8}"/>
    <cellStyle name="Normal 9 3 2 2 4 5" xfId="9938" xr:uid="{7518A837-59DD-48F1-8C4D-D6CFCDD4A489}"/>
    <cellStyle name="Normal 9 3 2 2 4 6" xfId="26796" xr:uid="{68D67907-C9DF-4A49-A18B-4661CC009701}"/>
    <cellStyle name="Normal 9 3 2 2 5" xfId="1826" xr:uid="{00000000-0005-0000-0000-0000C81F0000}"/>
    <cellStyle name="Normal 9 3 2 2 5 2" xfId="4056" xr:uid="{00000000-0005-0000-0000-0000C91F0000}"/>
    <cellStyle name="Normal 9 3 2 2 5 2 2" xfId="8279" xr:uid="{00000000-0005-0000-0000-0000CA1F0000}"/>
    <cellStyle name="Normal 9 3 2 2 5 2 2 2" xfId="25143" xr:uid="{30CC9E17-BC7E-4EB5-BC99-A7A736354328}"/>
    <cellStyle name="Normal 9 3 2 2 5 2 2 3" xfId="16714" xr:uid="{582F00ED-7D66-4207-B540-4933D46CB09F}"/>
    <cellStyle name="Normal 9 3 2 2 5 2 2 4" xfId="33571" xr:uid="{09D70F59-D5B6-4E31-9082-1A6444A91C8F}"/>
    <cellStyle name="Normal 9 3 2 2 5 2 3" xfId="20925" xr:uid="{E1314474-D2DE-4C5E-9AE3-AB62B738135E}"/>
    <cellStyle name="Normal 9 3 2 2 5 2 4" xfId="12496" xr:uid="{E10B122E-EECC-41C0-B053-512F339F3330}"/>
    <cellStyle name="Normal 9 3 2 2 5 2 5" xfId="29354" xr:uid="{13BFF58C-596F-41AA-B722-DA13FD013E67}"/>
    <cellStyle name="Normal 9 3 2 2 5 3" xfId="6134" xr:uid="{00000000-0005-0000-0000-0000CB1F0000}"/>
    <cellStyle name="Normal 9 3 2 2 5 3 2" xfId="22998" xr:uid="{91B07767-AB47-4AB6-A39B-57ACD5D8222F}"/>
    <cellStyle name="Normal 9 3 2 2 5 3 3" xfId="14569" xr:uid="{0EB41804-0933-4EAA-9904-6DC1F791BAC5}"/>
    <cellStyle name="Normal 9 3 2 2 5 3 4" xfId="31426" xr:uid="{67655C70-603E-463A-BC35-A3E46B3E1EA7}"/>
    <cellStyle name="Normal 9 3 2 2 5 4" xfId="18780" xr:uid="{076A9D91-7FDB-43A4-AF88-7D99AE937C31}"/>
    <cellStyle name="Normal 9 3 2 2 5 5" xfId="10351" xr:uid="{A7E0221D-A89B-4872-BA9B-B0C3F1454FEE}"/>
    <cellStyle name="Normal 9 3 2 2 5 6" xfId="27209" xr:uid="{57A8C2D6-EA37-4F46-9D94-4DD2C49F7BA2}"/>
    <cellStyle name="Normal 9 3 2 2 6" xfId="2240" xr:uid="{00000000-0005-0000-0000-0000CC1F0000}"/>
    <cellStyle name="Normal 9 3 2 2 6 2" xfId="4469" xr:uid="{00000000-0005-0000-0000-0000CD1F0000}"/>
    <cellStyle name="Normal 9 3 2 2 6 2 2" xfId="8692" xr:uid="{00000000-0005-0000-0000-0000CE1F0000}"/>
    <cellStyle name="Normal 9 3 2 2 6 2 2 2" xfId="25556" xr:uid="{8C148571-FB87-4F9F-BC08-CDF48AAD4375}"/>
    <cellStyle name="Normal 9 3 2 2 6 2 2 3" xfId="17127" xr:uid="{ACBA4008-9494-4034-94BB-A358CC9199E0}"/>
    <cellStyle name="Normal 9 3 2 2 6 2 2 4" xfId="33984" xr:uid="{07E67451-AD3B-4397-8E28-137B39A8F792}"/>
    <cellStyle name="Normal 9 3 2 2 6 2 3" xfId="21338" xr:uid="{83FD49E7-EAAC-43BE-8EE3-7776173A2260}"/>
    <cellStyle name="Normal 9 3 2 2 6 2 4" xfId="12909" xr:uid="{C575EA56-D57C-429A-A4B5-506F7BA6D41E}"/>
    <cellStyle name="Normal 9 3 2 2 6 2 5" xfId="29767" xr:uid="{A843E5F3-33E2-41AA-B266-AB90F03DBB73}"/>
    <cellStyle name="Normal 9 3 2 2 6 3" xfId="6547" xr:uid="{00000000-0005-0000-0000-0000CF1F0000}"/>
    <cellStyle name="Normal 9 3 2 2 6 3 2" xfId="23411" xr:uid="{20A53350-3098-4A5F-8AFB-21F8198AB773}"/>
    <cellStyle name="Normal 9 3 2 2 6 3 3" xfId="14982" xr:uid="{174BDBAD-8E21-4339-8363-E3294FA8A1C1}"/>
    <cellStyle name="Normal 9 3 2 2 6 3 4" xfId="31839" xr:uid="{EC0F1FF0-1727-4551-B1FD-C54FD1466541}"/>
    <cellStyle name="Normal 9 3 2 2 6 4" xfId="19193" xr:uid="{F8A1D457-05C9-46AF-BE95-B583E04B80AA}"/>
    <cellStyle name="Normal 9 3 2 2 6 5" xfId="10764" xr:uid="{03B8006D-437B-42E4-88FB-3608D3AD4776}"/>
    <cellStyle name="Normal 9 3 2 2 6 6" xfId="27622" xr:uid="{172E5800-4A15-4ABB-8BD9-9130F7400E2E}"/>
    <cellStyle name="Normal 9 3 2 2 7" xfId="2676" xr:uid="{00000000-0005-0000-0000-0000D01F0000}"/>
    <cellStyle name="Normal 9 3 2 2 7 2" xfId="6960" xr:uid="{00000000-0005-0000-0000-0000D11F0000}"/>
    <cellStyle name="Normal 9 3 2 2 7 2 2" xfId="23824" xr:uid="{E4ABF0B9-C0CD-4E55-BB41-723F887FDD92}"/>
    <cellStyle name="Normal 9 3 2 2 7 2 3" xfId="15395" xr:uid="{9AFB8F33-438E-4D15-806F-81D6FA145E5F}"/>
    <cellStyle name="Normal 9 3 2 2 7 2 4" xfId="32252" xr:uid="{5900C5BB-87DE-42A7-8BE0-63898952964C}"/>
    <cellStyle name="Normal 9 3 2 2 7 3" xfId="19606" xr:uid="{A6ECB286-EC75-48E7-8129-CC8401CF4403}"/>
    <cellStyle name="Normal 9 3 2 2 7 4" xfId="11177" xr:uid="{B8A48CD1-E95C-443A-8DAE-B64AEC172EC2}"/>
    <cellStyle name="Normal 9 3 2 2 7 5" xfId="28035" xr:uid="{514FD175-CBBC-4463-85EE-0B76155928B5}"/>
    <cellStyle name="Normal 9 3 2 2 8" xfId="4895" xr:uid="{00000000-0005-0000-0000-0000D21F0000}"/>
    <cellStyle name="Normal 9 3 2 2 8 2" xfId="21759" xr:uid="{794CA2C2-464E-4344-825C-BE540923E28A}"/>
    <cellStyle name="Normal 9 3 2 2 8 3" xfId="13330" xr:uid="{6F98EECA-85DF-448B-B7BF-E09729680BE8}"/>
    <cellStyle name="Normal 9 3 2 2 8 4" xfId="30187" xr:uid="{C586A56A-F86A-4020-AC16-EF7EF2ABF526}"/>
    <cellStyle name="Normal 9 3 2 2 9" xfId="17541" xr:uid="{0529F43B-AF06-4392-8A6C-C36B39113F29}"/>
    <cellStyle name="Normal 9 3 2 3" xfId="531" xr:uid="{00000000-0005-0000-0000-0000D31F0000}"/>
    <cellStyle name="Normal 9 3 2 3 10" xfId="25972" xr:uid="{1187F9BB-3195-4B3D-99B9-FFD8CCE4FEC0}"/>
    <cellStyle name="Normal 9 3 2 3 2" xfId="999" xr:uid="{00000000-0005-0000-0000-0000D41F0000}"/>
    <cellStyle name="Normal 9 3 2 3 2 2" xfId="3232" xr:uid="{00000000-0005-0000-0000-0000D51F0000}"/>
    <cellStyle name="Normal 9 3 2 3 2 2 2" xfId="7455" xr:uid="{00000000-0005-0000-0000-0000D61F0000}"/>
    <cellStyle name="Normal 9 3 2 3 2 2 2 2" xfId="24319" xr:uid="{AD1D14BF-AFDB-4BBE-A749-D286762C11AA}"/>
    <cellStyle name="Normal 9 3 2 3 2 2 2 3" xfId="15890" xr:uid="{A4C2D786-D96E-4D53-90F5-E484B7702203}"/>
    <cellStyle name="Normal 9 3 2 3 2 2 2 4" xfId="32747" xr:uid="{4E5B4052-2746-4347-82A9-CEBEE3AED2F3}"/>
    <cellStyle name="Normal 9 3 2 3 2 2 3" xfId="20101" xr:uid="{74C33EBA-A9C0-418F-8E37-1EEF2FC1FB52}"/>
    <cellStyle name="Normal 9 3 2 3 2 2 4" xfId="11672" xr:uid="{A5C5058B-7E2E-4030-8810-3AA529B9BF92}"/>
    <cellStyle name="Normal 9 3 2 3 2 2 5" xfId="28530" xr:uid="{C6794B2F-CCE3-4D31-A5E2-B624439BBE0B}"/>
    <cellStyle name="Normal 9 3 2 3 2 3" xfId="5310" xr:uid="{00000000-0005-0000-0000-0000D71F0000}"/>
    <cellStyle name="Normal 9 3 2 3 2 3 2" xfId="22174" xr:uid="{88FE6DA7-3918-4047-9448-D2D3A547E3DE}"/>
    <cellStyle name="Normal 9 3 2 3 2 3 3" xfId="13745" xr:uid="{D37EE323-A3B6-4C10-BAA1-71FA2F613AC8}"/>
    <cellStyle name="Normal 9 3 2 3 2 3 4" xfId="30602" xr:uid="{844B91BF-329A-4970-88A1-3B0262EF7AE1}"/>
    <cellStyle name="Normal 9 3 2 3 2 4" xfId="17956" xr:uid="{BCA4320A-1B4C-4F30-9784-99E3C3EE1901}"/>
    <cellStyle name="Normal 9 3 2 3 2 5" xfId="9527" xr:uid="{2D69008F-848E-4D3B-AA18-D65B8B92B7C6}"/>
    <cellStyle name="Normal 9 3 2 3 2 6" xfId="26385" xr:uid="{DEBD4FF6-C7B1-48AB-9500-C08E7B58B585}"/>
    <cellStyle name="Normal 9 3 2 3 3" xfId="1415" xr:uid="{00000000-0005-0000-0000-0000D81F0000}"/>
    <cellStyle name="Normal 9 3 2 3 3 2" xfId="3645" xr:uid="{00000000-0005-0000-0000-0000D91F0000}"/>
    <cellStyle name="Normal 9 3 2 3 3 2 2" xfId="7868" xr:uid="{00000000-0005-0000-0000-0000DA1F0000}"/>
    <cellStyle name="Normal 9 3 2 3 3 2 2 2" xfId="24732" xr:uid="{F1216F0A-BCCC-4AD6-9682-5E9A5D4E7777}"/>
    <cellStyle name="Normal 9 3 2 3 3 2 2 3" xfId="16303" xr:uid="{5C634D54-4E70-49D8-A8D7-E4DCA9B7FEA1}"/>
    <cellStyle name="Normal 9 3 2 3 3 2 2 4" xfId="33160" xr:uid="{1B3B3F4C-A105-47E8-93CA-EE1E1C4217A4}"/>
    <cellStyle name="Normal 9 3 2 3 3 2 3" xfId="20514" xr:uid="{04B5A9D3-950A-4B18-91A3-E4F729189BFD}"/>
    <cellStyle name="Normal 9 3 2 3 3 2 4" xfId="12085" xr:uid="{A4571E97-5BFA-4F15-96C2-2AA487E22128}"/>
    <cellStyle name="Normal 9 3 2 3 3 2 5" xfId="28943" xr:uid="{687CF4DB-CC81-40FA-81DE-550D635076C4}"/>
    <cellStyle name="Normal 9 3 2 3 3 3" xfId="5723" xr:uid="{00000000-0005-0000-0000-0000DB1F0000}"/>
    <cellStyle name="Normal 9 3 2 3 3 3 2" xfId="22587" xr:uid="{529FFA6F-3C79-4F2E-85B2-75972FA6AAAA}"/>
    <cellStyle name="Normal 9 3 2 3 3 3 3" xfId="14158" xr:uid="{04C240DE-561E-4F74-A547-AF14D0D3376D}"/>
    <cellStyle name="Normal 9 3 2 3 3 3 4" xfId="31015" xr:uid="{5A578488-E200-4ABF-AC27-283D157A227E}"/>
    <cellStyle name="Normal 9 3 2 3 3 4" xfId="18369" xr:uid="{C43849D1-C033-4C35-A802-044BA28C4436}"/>
    <cellStyle name="Normal 9 3 2 3 3 5" xfId="9940" xr:uid="{2A98BC8A-6CEB-4019-B075-D970488CA3EC}"/>
    <cellStyle name="Normal 9 3 2 3 3 6" xfId="26798" xr:uid="{893D287A-5F15-4C8C-B410-8C81726C019C}"/>
    <cellStyle name="Normal 9 3 2 3 4" xfId="1828" xr:uid="{00000000-0005-0000-0000-0000DC1F0000}"/>
    <cellStyle name="Normal 9 3 2 3 4 2" xfId="4058" xr:uid="{00000000-0005-0000-0000-0000DD1F0000}"/>
    <cellStyle name="Normal 9 3 2 3 4 2 2" xfId="8281" xr:uid="{00000000-0005-0000-0000-0000DE1F0000}"/>
    <cellStyle name="Normal 9 3 2 3 4 2 2 2" xfId="25145" xr:uid="{E038DD8C-7859-413F-8BD2-57A1D8732243}"/>
    <cellStyle name="Normal 9 3 2 3 4 2 2 3" xfId="16716" xr:uid="{1752C153-81C7-40DA-B37C-E0E015361B26}"/>
    <cellStyle name="Normal 9 3 2 3 4 2 2 4" xfId="33573" xr:uid="{981E1324-1B2A-4AA2-B8EF-DB1DC9DA2C0D}"/>
    <cellStyle name="Normal 9 3 2 3 4 2 3" xfId="20927" xr:uid="{3CDBE6E0-967E-4E49-830B-B2956AE3D6AF}"/>
    <cellStyle name="Normal 9 3 2 3 4 2 4" xfId="12498" xr:uid="{17D74600-24F6-4BED-9B62-3A416EC3E9CB}"/>
    <cellStyle name="Normal 9 3 2 3 4 2 5" xfId="29356" xr:uid="{0761EE34-D822-4200-B22C-4C01EAE87D56}"/>
    <cellStyle name="Normal 9 3 2 3 4 3" xfId="6136" xr:uid="{00000000-0005-0000-0000-0000DF1F0000}"/>
    <cellStyle name="Normal 9 3 2 3 4 3 2" xfId="23000" xr:uid="{8134EB2B-D056-4FDE-9566-F0A4D081762F}"/>
    <cellStyle name="Normal 9 3 2 3 4 3 3" xfId="14571" xr:uid="{948661B5-4F4E-4B84-BF4D-2970EFEE4805}"/>
    <cellStyle name="Normal 9 3 2 3 4 3 4" xfId="31428" xr:uid="{2E9CBD1C-2A69-4E30-8CB3-D078C8019753}"/>
    <cellStyle name="Normal 9 3 2 3 4 4" xfId="18782" xr:uid="{8267BEEE-A32E-4695-85B1-1E718A8FCA31}"/>
    <cellStyle name="Normal 9 3 2 3 4 5" xfId="10353" xr:uid="{134AA642-A5C9-46E0-8C77-91C0BF7DA725}"/>
    <cellStyle name="Normal 9 3 2 3 4 6" xfId="27211" xr:uid="{A801DF5B-3FC6-4E73-87EB-B004E55891A5}"/>
    <cellStyle name="Normal 9 3 2 3 5" xfId="2242" xr:uid="{00000000-0005-0000-0000-0000E01F0000}"/>
    <cellStyle name="Normal 9 3 2 3 5 2" xfId="4471" xr:uid="{00000000-0005-0000-0000-0000E11F0000}"/>
    <cellStyle name="Normal 9 3 2 3 5 2 2" xfId="8694" xr:uid="{00000000-0005-0000-0000-0000E21F0000}"/>
    <cellStyle name="Normal 9 3 2 3 5 2 2 2" xfId="25558" xr:uid="{99531B67-F465-47B2-B05D-FA75E0919476}"/>
    <cellStyle name="Normal 9 3 2 3 5 2 2 3" xfId="17129" xr:uid="{BDC66534-04A3-4BB8-B2A7-03621B3E29A9}"/>
    <cellStyle name="Normal 9 3 2 3 5 2 2 4" xfId="33986" xr:uid="{AF0F3BAF-55B8-42B2-B8CE-8A1F6B074A05}"/>
    <cellStyle name="Normal 9 3 2 3 5 2 3" xfId="21340" xr:uid="{9098124E-8355-4FB5-82BD-9E0E539FAAC2}"/>
    <cellStyle name="Normal 9 3 2 3 5 2 4" xfId="12911" xr:uid="{EBF0E691-391E-4CB7-822A-5E39F2AE31B6}"/>
    <cellStyle name="Normal 9 3 2 3 5 2 5" xfId="29769" xr:uid="{E363DDD1-EE54-409A-8927-21163D4F6472}"/>
    <cellStyle name="Normal 9 3 2 3 5 3" xfId="6549" xr:uid="{00000000-0005-0000-0000-0000E31F0000}"/>
    <cellStyle name="Normal 9 3 2 3 5 3 2" xfId="23413" xr:uid="{E374306A-EB69-49D6-8716-0589CF1094C6}"/>
    <cellStyle name="Normal 9 3 2 3 5 3 3" xfId="14984" xr:uid="{B25A4600-9A5E-4277-BDAA-D21DD91367CA}"/>
    <cellStyle name="Normal 9 3 2 3 5 3 4" xfId="31841" xr:uid="{4BD6C39D-B559-407F-B41D-4B1FBD407342}"/>
    <cellStyle name="Normal 9 3 2 3 5 4" xfId="19195" xr:uid="{29D6A79C-A953-4E3D-B798-A2FA4CF6D46E}"/>
    <cellStyle name="Normal 9 3 2 3 5 5" xfId="10766" xr:uid="{E1A9175D-45AA-4532-B903-A329579EBF98}"/>
    <cellStyle name="Normal 9 3 2 3 5 6" xfId="27624" xr:uid="{C5E8E659-4360-4A92-90D7-A9C0269BAEF2}"/>
    <cellStyle name="Normal 9 3 2 3 6" xfId="2678" xr:uid="{00000000-0005-0000-0000-0000E41F0000}"/>
    <cellStyle name="Normal 9 3 2 3 6 2" xfId="6962" xr:uid="{00000000-0005-0000-0000-0000E51F0000}"/>
    <cellStyle name="Normal 9 3 2 3 6 2 2" xfId="23826" xr:uid="{FCCBF143-B6A2-48D4-BC9D-46F8057F13D0}"/>
    <cellStyle name="Normal 9 3 2 3 6 2 3" xfId="15397" xr:uid="{A93D97A9-8BC7-4FBE-97C9-6E1F464BC0D5}"/>
    <cellStyle name="Normal 9 3 2 3 6 2 4" xfId="32254" xr:uid="{1D89D768-AC1D-4B51-BA72-595A824D933A}"/>
    <cellStyle name="Normal 9 3 2 3 6 3" xfId="19608" xr:uid="{FA022944-AB0F-45BA-B818-3322E88A3F9E}"/>
    <cellStyle name="Normal 9 3 2 3 6 4" xfId="11179" xr:uid="{7EF5A459-D1DE-41BD-AB55-DA2D73DBEB5D}"/>
    <cellStyle name="Normal 9 3 2 3 6 5" xfId="28037" xr:uid="{58CF3B94-1B49-48CA-B3F0-F4A12A7C9D18}"/>
    <cellStyle name="Normal 9 3 2 3 7" xfId="4897" xr:uid="{00000000-0005-0000-0000-0000E61F0000}"/>
    <cellStyle name="Normal 9 3 2 3 7 2" xfId="21761" xr:uid="{3B246178-F477-41E1-A47A-D645E3362C68}"/>
    <cellStyle name="Normal 9 3 2 3 7 3" xfId="13332" xr:uid="{9A819515-75F5-4CFB-864A-470DC89C9207}"/>
    <cellStyle name="Normal 9 3 2 3 7 4" xfId="30189" xr:uid="{BF63EBB5-96F7-40EF-8A69-34121532C5EF}"/>
    <cellStyle name="Normal 9 3 2 3 8" xfId="17543" xr:uid="{9DE5719F-6ADD-43FA-A200-0DCB416129E4}"/>
    <cellStyle name="Normal 9 3 2 3 9" xfId="9114" xr:uid="{F92C6A45-C1BA-464C-B55A-8DF93D3F4689}"/>
    <cellStyle name="Normal 9 3 2 4" xfId="996" xr:uid="{00000000-0005-0000-0000-0000E71F0000}"/>
    <cellStyle name="Normal 9 3 2 4 2" xfId="3229" xr:uid="{00000000-0005-0000-0000-0000E81F0000}"/>
    <cellStyle name="Normal 9 3 2 4 2 2" xfId="7452" xr:uid="{00000000-0005-0000-0000-0000E91F0000}"/>
    <cellStyle name="Normal 9 3 2 4 2 2 2" xfId="24316" xr:uid="{D498DEC4-8E08-48AD-BA83-EDCBEE1990B8}"/>
    <cellStyle name="Normal 9 3 2 4 2 2 3" xfId="15887" xr:uid="{C23A874F-50CF-4C6F-B6C1-63BA92D29FAD}"/>
    <cellStyle name="Normal 9 3 2 4 2 2 4" xfId="32744" xr:uid="{B3B18C2B-C7B1-43CE-B7EF-33E22202130A}"/>
    <cellStyle name="Normal 9 3 2 4 2 3" xfId="20098" xr:uid="{3E1B5CE1-D16D-463A-BF7F-8D13D8EB0C16}"/>
    <cellStyle name="Normal 9 3 2 4 2 4" xfId="11669" xr:uid="{A66C7D93-9F2E-40F2-A132-F475A3144F65}"/>
    <cellStyle name="Normal 9 3 2 4 2 5" xfId="28527" xr:uid="{2F1D44E5-6232-4371-830E-EF96D899D2ED}"/>
    <cellStyle name="Normal 9 3 2 4 3" xfId="5307" xr:uid="{00000000-0005-0000-0000-0000EA1F0000}"/>
    <cellStyle name="Normal 9 3 2 4 3 2" xfId="22171" xr:uid="{9C613EBB-C52C-497B-A74C-3A96F9D503C5}"/>
    <cellStyle name="Normal 9 3 2 4 3 3" xfId="13742" xr:uid="{416A70EE-7A6A-4A02-B394-2AFCC1C0FDAC}"/>
    <cellStyle name="Normal 9 3 2 4 3 4" xfId="30599" xr:uid="{17EA13BB-A118-4F7D-B551-DFF39592272D}"/>
    <cellStyle name="Normal 9 3 2 4 4" xfId="17953" xr:uid="{BDACB689-5D26-485D-8F19-79C559FF9A77}"/>
    <cellStyle name="Normal 9 3 2 4 5" xfId="9524" xr:uid="{E029DE81-38A2-4753-A1F4-4B3CF6A2A959}"/>
    <cellStyle name="Normal 9 3 2 4 6" xfId="26382" xr:uid="{38BA4954-C70C-4ABC-9484-F9ECEC29D98E}"/>
    <cellStyle name="Normal 9 3 2 5" xfId="1412" xr:uid="{00000000-0005-0000-0000-0000EB1F0000}"/>
    <cellStyle name="Normal 9 3 2 5 2" xfId="3642" xr:uid="{00000000-0005-0000-0000-0000EC1F0000}"/>
    <cellStyle name="Normal 9 3 2 5 2 2" xfId="7865" xr:uid="{00000000-0005-0000-0000-0000ED1F0000}"/>
    <cellStyle name="Normal 9 3 2 5 2 2 2" xfId="24729" xr:uid="{C9D2AB97-57F3-4B1F-B0BD-C7016A0D83BB}"/>
    <cellStyle name="Normal 9 3 2 5 2 2 3" xfId="16300" xr:uid="{98DB664B-1E39-449D-8A6B-96CAC58BD129}"/>
    <cellStyle name="Normal 9 3 2 5 2 2 4" xfId="33157" xr:uid="{3B61B53F-F6C0-430C-92EA-350EF93B82FC}"/>
    <cellStyle name="Normal 9 3 2 5 2 3" xfId="20511" xr:uid="{3885CB8B-4A52-429A-A9EC-7199A8D27A12}"/>
    <cellStyle name="Normal 9 3 2 5 2 4" xfId="12082" xr:uid="{E4277918-ADE0-4466-B7C0-6B4694D618D1}"/>
    <cellStyle name="Normal 9 3 2 5 2 5" xfId="28940" xr:uid="{8BBC37BB-1873-4CF0-A90D-5F397584EE8D}"/>
    <cellStyle name="Normal 9 3 2 5 3" xfId="5720" xr:uid="{00000000-0005-0000-0000-0000EE1F0000}"/>
    <cellStyle name="Normal 9 3 2 5 3 2" xfId="22584" xr:uid="{C9E424B8-FF33-4B65-8049-9F171D57FDDA}"/>
    <cellStyle name="Normal 9 3 2 5 3 3" xfId="14155" xr:uid="{B13EF082-A756-4F6A-92AA-77C14E8C7DB2}"/>
    <cellStyle name="Normal 9 3 2 5 3 4" xfId="31012" xr:uid="{2A564537-7D8F-483D-8407-3FBAAA77C58A}"/>
    <cellStyle name="Normal 9 3 2 5 4" xfId="18366" xr:uid="{F40D2DF4-A51E-42F7-B863-34DC1137C3D8}"/>
    <cellStyle name="Normal 9 3 2 5 5" xfId="9937" xr:uid="{BF4D0E2B-4FB3-48F0-B0D0-FAD515D064A1}"/>
    <cellStyle name="Normal 9 3 2 5 6" xfId="26795" xr:uid="{A3442DFD-3DED-4375-B412-7B7178C53CEF}"/>
    <cellStyle name="Normal 9 3 2 6" xfId="1825" xr:uid="{00000000-0005-0000-0000-0000EF1F0000}"/>
    <cellStyle name="Normal 9 3 2 6 2" xfId="4055" xr:uid="{00000000-0005-0000-0000-0000F01F0000}"/>
    <cellStyle name="Normal 9 3 2 6 2 2" xfId="8278" xr:uid="{00000000-0005-0000-0000-0000F11F0000}"/>
    <cellStyle name="Normal 9 3 2 6 2 2 2" xfId="25142" xr:uid="{AC2512CE-628D-42D9-86B3-1679B50CE06C}"/>
    <cellStyle name="Normal 9 3 2 6 2 2 3" xfId="16713" xr:uid="{103317FC-E7B1-4278-AFE5-579D7B01E5E4}"/>
    <cellStyle name="Normal 9 3 2 6 2 2 4" xfId="33570" xr:uid="{6EB4DCF7-9980-4B43-B8F8-6F41B93403DC}"/>
    <cellStyle name="Normal 9 3 2 6 2 3" xfId="20924" xr:uid="{3CD2E316-6AEA-4E4F-B6E0-0C064F815BBB}"/>
    <cellStyle name="Normal 9 3 2 6 2 4" xfId="12495" xr:uid="{E96318B2-A560-4CED-A730-297BA6530692}"/>
    <cellStyle name="Normal 9 3 2 6 2 5" xfId="29353" xr:uid="{7212A96C-1FBD-460D-9BC3-83C79BD743D9}"/>
    <cellStyle name="Normal 9 3 2 6 3" xfId="6133" xr:uid="{00000000-0005-0000-0000-0000F21F0000}"/>
    <cellStyle name="Normal 9 3 2 6 3 2" xfId="22997" xr:uid="{D4BF5990-B192-43E4-BDC9-318D8534154B}"/>
    <cellStyle name="Normal 9 3 2 6 3 3" xfId="14568" xr:uid="{BE99EDBA-8C2A-4E51-AF77-C5313FAF4992}"/>
    <cellStyle name="Normal 9 3 2 6 3 4" xfId="31425" xr:uid="{0D419A61-C45A-4259-8700-A65485B72698}"/>
    <cellStyle name="Normal 9 3 2 6 4" xfId="18779" xr:uid="{E961FB56-AB43-40B9-994B-D89C2DFE1534}"/>
    <cellStyle name="Normal 9 3 2 6 5" xfId="10350" xr:uid="{C00710AC-EA32-4B92-ADF2-6657A7383AA2}"/>
    <cellStyle name="Normal 9 3 2 6 6" xfId="27208" xr:uid="{5B16AE45-A95F-4B18-85C5-0F9985174497}"/>
    <cellStyle name="Normal 9 3 2 7" xfId="2239" xr:uid="{00000000-0005-0000-0000-0000F31F0000}"/>
    <cellStyle name="Normal 9 3 2 7 2" xfId="4468" xr:uid="{00000000-0005-0000-0000-0000F41F0000}"/>
    <cellStyle name="Normal 9 3 2 7 2 2" xfId="8691" xr:uid="{00000000-0005-0000-0000-0000F51F0000}"/>
    <cellStyle name="Normal 9 3 2 7 2 2 2" xfId="25555" xr:uid="{3F0A8178-908A-4278-9DE6-6BB60368DBC6}"/>
    <cellStyle name="Normal 9 3 2 7 2 2 3" xfId="17126" xr:uid="{9A2A42CC-CC51-43ED-B552-613C28E2CAF4}"/>
    <cellStyle name="Normal 9 3 2 7 2 2 4" xfId="33983" xr:uid="{2B3BDDBC-2118-4E58-A8FA-9F4283F05F13}"/>
    <cellStyle name="Normal 9 3 2 7 2 3" xfId="21337" xr:uid="{882657FE-139D-4557-959E-515737ADCA8F}"/>
    <cellStyle name="Normal 9 3 2 7 2 4" xfId="12908" xr:uid="{E795D35F-95D7-4182-9679-E7D2F215FA92}"/>
    <cellStyle name="Normal 9 3 2 7 2 5" xfId="29766" xr:uid="{13BF5E54-BBEF-4981-9FB1-6B4DB2C7CB96}"/>
    <cellStyle name="Normal 9 3 2 7 3" xfId="6546" xr:uid="{00000000-0005-0000-0000-0000F61F0000}"/>
    <cellStyle name="Normal 9 3 2 7 3 2" xfId="23410" xr:uid="{C852E179-5FA3-4D34-BD76-75D66BB06980}"/>
    <cellStyle name="Normal 9 3 2 7 3 3" xfId="14981" xr:uid="{414F9B2A-C58C-456F-9ECC-205B1E1A85A3}"/>
    <cellStyle name="Normal 9 3 2 7 3 4" xfId="31838" xr:uid="{24534325-A8BD-4D98-91D0-E88D0FA3308A}"/>
    <cellStyle name="Normal 9 3 2 7 4" xfId="19192" xr:uid="{C2A82FBD-FC86-46CB-A34D-F4395B4A013B}"/>
    <cellStyle name="Normal 9 3 2 7 5" xfId="10763" xr:uid="{2D5089E4-6199-42AC-83F1-D240510FDCB3}"/>
    <cellStyle name="Normal 9 3 2 7 6" xfId="27621" xr:uid="{9B376FA4-FC74-475C-81EA-5A5C5D3AE86B}"/>
    <cellStyle name="Normal 9 3 2 8" xfId="2675" xr:uid="{00000000-0005-0000-0000-0000F71F0000}"/>
    <cellStyle name="Normal 9 3 2 8 2" xfId="6959" xr:uid="{00000000-0005-0000-0000-0000F81F0000}"/>
    <cellStyle name="Normal 9 3 2 8 2 2" xfId="23823" xr:uid="{75BFD5D8-7481-48A9-B8B5-1349F1777D95}"/>
    <cellStyle name="Normal 9 3 2 8 2 3" xfId="15394" xr:uid="{D30A41F7-54D7-42D5-BE7D-003D76824CD4}"/>
    <cellStyle name="Normal 9 3 2 8 2 4" xfId="32251" xr:uid="{107F0130-344C-40CD-973F-8406B4EB8C8C}"/>
    <cellStyle name="Normal 9 3 2 8 3" xfId="19605" xr:uid="{444DB09C-4534-4315-9A3F-28924887A08D}"/>
    <cellStyle name="Normal 9 3 2 8 4" xfId="11176" xr:uid="{5A3A7FE9-7982-4EC5-92AE-D0A79A0C0E91}"/>
    <cellStyle name="Normal 9 3 2 8 5" xfId="28034" xr:uid="{3C7D2705-CA5E-4778-AC9A-3E02D7542E6E}"/>
    <cellStyle name="Normal 9 3 2 9" xfId="4894" xr:uid="{00000000-0005-0000-0000-0000F91F0000}"/>
    <cellStyle name="Normal 9 3 2 9 2" xfId="21758" xr:uid="{1EE22FD0-F184-4ADB-8CCB-4236B1566073}"/>
    <cellStyle name="Normal 9 3 2 9 3" xfId="13329" xr:uid="{CFCCBE82-B420-48C1-A652-2EA9D03D1983}"/>
    <cellStyle name="Normal 9 3 2 9 4" xfId="30186" xr:uid="{B45D1752-2ADC-4993-95D5-8CB342D097BA}"/>
    <cellStyle name="Normal 9 3 3" xfId="532" xr:uid="{00000000-0005-0000-0000-0000FA1F0000}"/>
    <cellStyle name="Normal 9 3 3 10" xfId="9115" xr:uid="{8E6A2F42-155A-4CDE-B058-E49390537E62}"/>
    <cellStyle name="Normal 9 3 3 11" xfId="25973" xr:uid="{CFED84EE-B225-44DF-A211-FAB1D2F6F62B}"/>
    <cellStyle name="Normal 9 3 3 2" xfId="533" xr:uid="{00000000-0005-0000-0000-0000FB1F0000}"/>
    <cellStyle name="Normal 9 3 3 2 10" xfId="25974" xr:uid="{CACE41AE-8EE6-4054-BD0E-49BFAC48018C}"/>
    <cellStyle name="Normal 9 3 3 2 2" xfId="1001" xr:uid="{00000000-0005-0000-0000-0000FC1F0000}"/>
    <cellStyle name="Normal 9 3 3 2 2 2" xfId="3234" xr:uid="{00000000-0005-0000-0000-0000FD1F0000}"/>
    <cellStyle name="Normal 9 3 3 2 2 2 2" xfId="7457" xr:uid="{00000000-0005-0000-0000-0000FE1F0000}"/>
    <cellStyle name="Normal 9 3 3 2 2 2 2 2" xfId="24321" xr:uid="{0432ADAB-3A1F-4B61-A8D9-8AC89952DBA3}"/>
    <cellStyle name="Normal 9 3 3 2 2 2 2 3" xfId="15892" xr:uid="{EEFC82B5-AFA1-4F3B-B9E0-CD9836ABACD1}"/>
    <cellStyle name="Normal 9 3 3 2 2 2 2 4" xfId="32749" xr:uid="{96F9A58A-A946-49C5-A5E4-E78D41B48299}"/>
    <cellStyle name="Normal 9 3 3 2 2 2 3" xfId="20103" xr:uid="{9B59966F-0AE2-4C1E-9FE7-98FC05C6A3A9}"/>
    <cellStyle name="Normal 9 3 3 2 2 2 4" xfId="11674" xr:uid="{DF438797-761D-4290-9701-93695C727D1F}"/>
    <cellStyle name="Normal 9 3 3 2 2 2 5" xfId="28532" xr:uid="{9F0321D1-9B86-468D-8742-41F311A04AED}"/>
    <cellStyle name="Normal 9 3 3 2 2 3" xfId="5312" xr:uid="{00000000-0005-0000-0000-0000FF1F0000}"/>
    <cellStyle name="Normal 9 3 3 2 2 3 2" xfId="22176" xr:uid="{54F6E859-203B-43C4-A8BD-9B21D51C7F3A}"/>
    <cellStyle name="Normal 9 3 3 2 2 3 3" xfId="13747" xr:uid="{5B642B19-A609-47FF-A649-3E02B4E53E7C}"/>
    <cellStyle name="Normal 9 3 3 2 2 3 4" xfId="30604" xr:uid="{C3966274-0E7C-4D03-9FEB-9AD6D5E87835}"/>
    <cellStyle name="Normal 9 3 3 2 2 4" xfId="17958" xr:uid="{3DC5AC9A-BCD6-45DD-98B1-8127F1350491}"/>
    <cellStyle name="Normal 9 3 3 2 2 5" xfId="9529" xr:uid="{5D106940-DA4B-46CF-8EB0-D1AD1524E33B}"/>
    <cellStyle name="Normal 9 3 3 2 2 6" xfId="26387" xr:uid="{DCE2B820-17AA-4FC2-9D4B-2D99FACBDFB1}"/>
    <cellStyle name="Normal 9 3 3 2 3" xfId="1417" xr:uid="{00000000-0005-0000-0000-000000200000}"/>
    <cellStyle name="Normal 9 3 3 2 3 2" xfId="3647" xr:uid="{00000000-0005-0000-0000-000001200000}"/>
    <cellStyle name="Normal 9 3 3 2 3 2 2" xfId="7870" xr:uid="{00000000-0005-0000-0000-000002200000}"/>
    <cellStyle name="Normal 9 3 3 2 3 2 2 2" xfId="24734" xr:uid="{A4B1246E-D752-4843-9BBA-B3A673830B7F}"/>
    <cellStyle name="Normal 9 3 3 2 3 2 2 3" xfId="16305" xr:uid="{DE17512A-3FA9-49E7-B0CB-AE281DD5D525}"/>
    <cellStyle name="Normal 9 3 3 2 3 2 2 4" xfId="33162" xr:uid="{BC5D4304-C746-4E72-8240-AC1F520C186A}"/>
    <cellStyle name="Normal 9 3 3 2 3 2 3" xfId="20516" xr:uid="{CEB1D3D0-7665-4238-8D56-BB2E42A3596C}"/>
    <cellStyle name="Normal 9 3 3 2 3 2 4" xfId="12087" xr:uid="{03A4A52D-1D7D-424E-B6ED-C6DE8F7C9687}"/>
    <cellStyle name="Normal 9 3 3 2 3 2 5" xfId="28945" xr:uid="{2AB7BEB8-8748-4607-869C-ED95E22B2BBA}"/>
    <cellStyle name="Normal 9 3 3 2 3 3" xfId="5725" xr:uid="{00000000-0005-0000-0000-000003200000}"/>
    <cellStyle name="Normal 9 3 3 2 3 3 2" xfId="22589" xr:uid="{DDA2A826-917F-4DAD-8B3B-687D88C84D5D}"/>
    <cellStyle name="Normal 9 3 3 2 3 3 3" xfId="14160" xr:uid="{7D89F0BA-C26D-48DE-8CE5-DD76CDEC6EA5}"/>
    <cellStyle name="Normal 9 3 3 2 3 3 4" xfId="31017" xr:uid="{FEEF89E6-0546-440A-805A-5849EA1EF407}"/>
    <cellStyle name="Normal 9 3 3 2 3 4" xfId="18371" xr:uid="{67149442-1BBB-474D-A149-5C58A0771128}"/>
    <cellStyle name="Normal 9 3 3 2 3 5" xfId="9942" xr:uid="{DEEA77F3-4059-48B7-BFD0-D9CC6F2F4419}"/>
    <cellStyle name="Normal 9 3 3 2 3 6" xfId="26800" xr:uid="{D291CFF2-3A65-4E9D-8379-E35B237AD156}"/>
    <cellStyle name="Normal 9 3 3 2 4" xfId="1830" xr:uid="{00000000-0005-0000-0000-000004200000}"/>
    <cellStyle name="Normal 9 3 3 2 4 2" xfId="4060" xr:uid="{00000000-0005-0000-0000-000005200000}"/>
    <cellStyle name="Normal 9 3 3 2 4 2 2" xfId="8283" xr:uid="{00000000-0005-0000-0000-000006200000}"/>
    <cellStyle name="Normal 9 3 3 2 4 2 2 2" xfId="25147" xr:uid="{8036E57B-C12C-4880-8E81-262345D5420B}"/>
    <cellStyle name="Normal 9 3 3 2 4 2 2 3" xfId="16718" xr:uid="{BB2D2F96-AF57-49D3-86CF-57347721CF0F}"/>
    <cellStyle name="Normal 9 3 3 2 4 2 2 4" xfId="33575" xr:uid="{908A0576-63E7-431E-9134-7BD0A299D26C}"/>
    <cellStyle name="Normal 9 3 3 2 4 2 3" xfId="20929" xr:uid="{16A910E6-C962-41FF-9181-25BD22AA8DAB}"/>
    <cellStyle name="Normal 9 3 3 2 4 2 4" xfId="12500" xr:uid="{5FCD4750-E03B-496B-9C0F-6B022600AD7A}"/>
    <cellStyle name="Normal 9 3 3 2 4 2 5" xfId="29358" xr:uid="{5FA9D160-68AE-4450-A396-9F72AA0C0A50}"/>
    <cellStyle name="Normal 9 3 3 2 4 3" xfId="6138" xr:uid="{00000000-0005-0000-0000-000007200000}"/>
    <cellStyle name="Normal 9 3 3 2 4 3 2" xfId="23002" xr:uid="{B63B0A4A-A9C7-4820-A3DF-F181E1F26954}"/>
    <cellStyle name="Normal 9 3 3 2 4 3 3" xfId="14573" xr:uid="{58575BD3-E3EA-4056-8EB7-B2112BB9C655}"/>
    <cellStyle name="Normal 9 3 3 2 4 3 4" xfId="31430" xr:uid="{8AF9175D-BD26-4D09-8C16-60AFE4789520}"/>
    <cellStyle name="Normal 9 3 3 2 4 4" xfId="18784" xr:uid="{45506CEF-9302-4F9F-B693-11BCB9C23DA4}"/>
    <cellStyle name="Normal 9 3 3 2 4 5" xfId="10355" xr:uid="{59B9943B-5FDB-48C6-8068-8ABD468E6DE8}"/>
    <cellStyle name="Normal 9 3 3 2 4 6" xfId="27213" xr:uid="{4013B251-7EC5-401A-B4A8-5900B365B597}"/>
    <cellStyle name="Normal 9 3 3 2 5" xfId="2244" xr:uid="{00000000-0005-0000-0000-000008200000}"/>
    <cellStyle name="Normal 9 3 3 2 5 2" xfId="4473" xr:uid="{00000000-0005-0000-0000-000009200000}"/>
    <cellStyle name="Normal 9 3 3 2 5 2 2" xfId="8696" xr:uid="{00000000-0005-0000-0000-00000A200000}"/>
    <cellStyle name="Normal 9 3 3 2 5 2 2 2" xfId="25560" xr:uid="{2A7321BD-DC4C-4AFE-B81B-9E898ED4DD79}"/>
    <cellStyle name="Normal 9 3 3 2 5 2 2 3" xfId="17131" xr:uid="{F14874D3-3A4D-4717-85DE-158401662F36}"/>
    <cellStyle name="Normal 9 3 3 2 5 2 2 4" xfId="33988" xr:uid="{8567839C-D224-479A-93BD-77D53A71D7D0}"/>
    <cellStyle name="Normal 9 3 3 2 5 2 3" xfId="21342" xr:uid="{28233EC4-7049-47C6-8AB4-BA583D5EE0BC}"/>
    <cellStyle name="Normal 9 3 3 2 5 2 4" xfId="12913" xr:uid="{D582330E-72F5-4890-B32E-32587D98305F}"/>
    <cellStyle name="Normal 9 3 3 2 5 2 5" xfId="29771" xr:uid="{B8712E44-7B89-42A6-83F3-3AEDBAECF5C6}"/>
    <cellStyle name="Normal 9 3 3 2 5 3" xfId="6551" xr:uid="{00000000-0005-0000-0000-00000B200000}"/>
    <cellStyle name="Normal 9 3 3 2 5 3 2" xfId="23415" xr:uid="{38CCF78D-DBD4-4D40-ADD9-27BE9371841D}"/>
    <cellStyle name="Normal 9 3 3 2 5 3 3" xfId="14986" xr:uid="{EDFEC432-000C-4240-B6D3-CBA4527B74F8}"/>
    <cellStyle name="Normal 9 3 3 2 5 3 4" xfId="31843" xr:uid="{5625A59E-1CDE-4BA5-8CD9-79D548BD8D96}"/>
    <cellStyle name="Normal 9 3 3 2 5 4" xfId="19197" xr:uid="{7365244D-A4CC-4FFB-97E5-8EF42B4C4AA7}"/>
    <cellStyle name="Normal 9 3 3 2 5 5" xfId="10768" xr:uid="{094A12D6-31C3-442A-8E52-3E34272C08B2}"/>
    <cellStyle name="Normal 9 3 3 2 5 6" xfId="27626" xr:uid="{3B40BB6A-D973-4078-8BE6-590A1933FADF}"/>
    <cellStyle name="Normal 9 3 3 2 6" xfId="2680" xr:uid="{00000000-0005-0000-0000-00000C200000}"/>
    <cellStyle name="Normal 9 3 3 2 6 2" xfId="6964" xr:uid="{00000000-0005-0000-0000-00000D200000}"/>
    <cellStyle name="Normal 9 3 3 2 6 2 2" xfId="23828" xr:uid="{DFCAB63C-ECF1-48B0-8885-824C5D7D39DE}"/>
    <cellStyle name="Normal 9 3 3 2 6 2 3" xfId="15399" xr:uid="{966412AA-A02A-4678-AFF4-78F1BE7960F6}"/>
    <cellStyle name="Normal 9 3 3 2 6 2 4" xfId="32256" xr:uid="{A3B20199-7211-4111-8D96-F929A97C2EC1}"/>
    <cellStyle name="Normal 9 3 3 2 6 3" xfId="19610" xr:uid="{64E83A76-EAF5-40A5-8E45-709CB5C5313F}"/>
    <cellStyle name="Normal 9 3 3 2 6 4" xfId="11181" xr:uid="{77F47C87-8764-4079-804F-6D91A611CCFC}"/>
    <cellStyle name="Normal 9 3 3 2 6 5" xfId="28039" xr:uid="{05DF300D-C069-44B6-8D71-E709B2D7240F}"/>
    <cellStyle name="Normal 9 3 3 2 7" xfId="4899" xr:uid="{00000000-0005-0000-0000-00000E200000}"/>
    <cellStyle name="Normal 9 3 3 2 7 2" xfId="21763" xr:uid="{4DB64071-3F19-4E06-B447-E524116FA751}"/>
    <cellStyle name="Normal 9 3 3 2 7 3" xfId="13334" xr:uid="{EC7D9A06-40E5-471E-9EF3-1A8942DA474B}"/>
    <cellStyle name="Normal 9 3 3 2 7 4" xfId="30191" xr:uid="{32C548DF-7AA3-4CBE-A57A-FEDB80694F52}"/>
    <cellStyle name="Normal 9 3 3 2 8" xfId="17545" xr:uid="{C1CFAE70-11EB-4C32-B2C5-3208FD7FF4D3}"/>
    <cellStyle name="Normal 9 3 3 2 9" xfId="9116" xr:uid="{E2A1BAC1-8024-4E6F-AF3B-EA21DFEC79D0}"/>
    <cellStyle name="Normal 9 3 3 3" xfId="1000" xr:uid="{00000000-0005-0000-0000-00000F200000}"/>
    <cellStyle name="Normal 9 3 3 3 2" xfId="3233" xr:uid="{00000000-0005-0000-0000-000010200000}"/>
    <cellStyle name="Normal 9 3 3 3 2 2" xfId="7456" xr:uid="{00000000-0005-0000-0000-000011200000}"/>
    <cellStyle name="Normal 9 3 3 3 2 2 2" xfId="24320" xr:uid="{FC47B2CA-AB0A-42BF-9D10-A680122BA18B}"/>
    <cellStyle name="Normal 9 3 3 3 2 2 3" xfId="15891" xr:uid="{9F435C81-A30D-4BC2-B9BA-E90369999FAE}"/>
    <cellStyle name="Normal 9 3 3 3 2 2 4" xfId="32748" xr:uid="{F7DA1335-B8B3-4A2A-AD9E-CCA6D3FBC4FA}"/>
    <cellStyle name="Normal 9 3 3 3 2 3" xfId="20102" xr:uid="{630660A9-59EB-400A-8767-4B795C68720F}"/>
    <cellStyle name="Normal 9 3 3 3 2 4" xfId="11673" xr:uid="{909BECD5-169F-45BD-AA9C-60F008151C23}"/>
    <cellStyle name="Normal 9 3 3 3 2 5" xfId="28531" xr:uid="{E3F2983E-F7C6-45FB-9294-0638CEBDD219}"/>
    <cellStyle name="Normal 9 3 3 3 3" xfId="5311" xr:uid="{00000000-0005-0000-0000-000012200000}"/>
    <cellStyle name="Normal 9 3 3 3 3 2" xfId="22175" xr:uid="{FC7CBAB8-E30A-41F2-A89A-3CF0CADC4209}"/>
    <cellStyle name="Normal 9 3 3 3 3 3" xfId="13746" xr:uid="{907C17CD-07F6-4B8A-9D21-68FE7D2DF0BD}"/>
    <cellStyle name="Normal 9 3 3 3 3 4" xfId="30603" xr:uid="{1ED307E1-8CF9-4C71-9FBB-3047A7A5D3A0}"/>
    <cellStyle name="Normal 9 3 3 3 4" xfId="17957" xr:uid="{12D52D48-0C64-4CDF-AD6A-6EAE2A0D2D6C}"/>
    <cellStyle name="Normal 9 3 3 3 5" xfId="9528" xr:uid="{E68F23BB-F09C-4245-B8E2-3A841C87DD2A}"/>
    <cellStyle name="Normal 9 3 3 3 6" xfId="26386" xr:uid="{EB0BF9A2-86ED-4C15-B15A-6AF0DB49B955}"/>
    <cellStyle name="Normal 9 3 3 4" xfId="1416" xr:uid="{00000000-0005-0000-0000-000013200000}"/>
    <cellStyle name="Normal 9 3 3 4 2" xfId="3646" xr:uid="{00000000-0005-0000-0000-000014200000}"/>
    <cellStyle name="Normal 9 3 3 4 2 2" xfId="7869" xr:uid="{00000000-0005-0000-0000-000015200000}"/>
    <cellStyle name="Normal 9 3 3 4 2 2 2" xfId="24733" xr:uid="{504354A7-8CC6-46DD-825B-5E8A835864C6}"/>
    <cellStyle name="Normal 9 3 3 4 2 2 3" xfId="16304" xr:uid="{4994F61D-B783-45FC-BBB7-EC613C88EC91}"/>
    <cellStyle name="Normal 9 3 3 4 2 2 4" xfId="33161" xr:uid="{D31FD65E-1BC8-4800-AB6B-31DA0400E560}"/>
    <cellStyle name="Normal 9 3 3 4 2 3" xfId="20515" xr:uid="{8B2F9ABC-140F-4076-B955-DBC784215590}"/>
    <cellStyle name="Normal 9 3 3 4 2 4" xfId="12086" xr:uid="{4CBE209E-A467-4800-AF34-52A2F4315905}"/>
    <cellStyle name="Normal 9 3 3 4 2 5" xfId="28944" xr:uid="{4E5D365C-98FD-46F3-95FE-25427582F166}"/>
    <cellStyle name="Normal 9 3 3 4 3" xfId="5724" xr:uid="{00000000-0005-0000-0000-000016200000}"/>
    <cellStyle name="Normal 9 3 3 4 3 2" xfId="22588" xr:uid="{AE6C96FE-0BB8-4D75-AFAC-E38DCC055071}"/>
    <cellStyle name="Normal 9 3 3 4 3 3" xfId="14159" xr:uid="{3356A35B-9607-4A5B-B769-3B3C869AC0B9}"/>
    <cellStyle name="Normal 9 3 3 4 3 4" xfId="31016" xr:uid="{779FB864-7603-493C-8172-2259D01E6AFF}"/>
    <cellStyle name="Normal 9 3 3 4 4" xfId="18370" xr:uid="{66342971-695A-4D52-A2C7-96BB1FBA669A}"/>
    <cellStyle name="Normal 9 3 3 4 5" xfId="9941" xr:uid="{A7FE6887-5DB9-4765-999A-BD5437C04F3F}"/>
    <cellStyle name="Normal 9 3 3 4 6" xfId="26799" xr:uid="{C2A0B769-C645-48E2-B9E0-325E26B879AA}"/>
    <cellStyle name="Normal 9 3 3 5" xfId="1829" xr:uid="{00000000-0005-0000-0000-000017200000}"/>
    <cellStyle name="Normal 9 3 3 5 2" xfId="4059" xr:uid="{00000000-0005-0000-0000-000018200000}"/>
    <cellStyle name="Normal 9 3 3 5 2 2" xfId="8282" xr:uid="{00000000-0005-0000-0000-000019200000}"/>
    <cellStyle name="Normal 9 3 3 5 2 2 2" xfId="25146" xr:uid="{B6FDCEA0-FCDB-4282-AD9C-69C4B4536E06}"/>
    <cellStyle name="Normal 9 3 3 5 2 2 3" xfId="16717" xr:uid="{225D40BF-5E96-4C39-B58E-8BF80A81DAAE}"/>
    <cellStyle name="Normal 9 3 3 5 2 2 4" xfId="33574" xr:uid="{0A74CA1B-E437-4B20-A763-B0DAA756550B}"/>
    <cellStyle name="Normal 9 3 3 5 2 3" xfId="20928" xr:uid="{45E161FF-F57C-4D26-A64E-D706C28FD460}"/>
    <cellStyle name="Normal 9 3 3 5 2 4" xfId="12499" xr:uid="{DC0BB8AE-C3E3-4CC9-BD40-7A79077FD4FD}"/>
    <cellStyle name="Normal 9 3 3 5 2 5" xfId="29357" xr:uid="{A79A1548-58E0-4E98-AEDF-DFC1945D412A}"/>
    <cellStyle name="Normal 9 3 3 5 3" xfId="6137" xr:uid="{00000000-0005-0000-0000-00001A200000}"/>
    <cellStyle name="Normal 9 3 3 5 3 2" xfId="23001" xr:uid="{353783AF-6567-4B4E-AF54-2C600977C611}"/>
    <cellStyle name="Normal 9 3 3 5 3 3" xfId="14572" xr:uid="{6F7DC7FA-9DE2-48C5-A20D-DF3496152EE4}"/>
    <cellStyle name="Normal 9 3 3 5 3 4" xfId="31429" xr:uid="{A8529EA4-0D21-4CD4-9F8D-20449E846EF0}"/>
    <cellStyle name="Normal 9 3 3 5 4" xfId="18783" xr:uid="{F2C3639F-0E7B-4D63-B655-5016CD262C6D}"/>
    <cellStyle name="Normal 9 3 3 5 5" xfId="10354" xr:uid="{7DFFE1B3-B8C3-4773-9D88-770B890E6AD0}"/>
    <cellStyle name="Normal 9 3 3 5 6" xfId="27212" xr:uid="{252AD97D-E006-4956-8D9E-D187844B914F}"/>
    <cellStyle name="Normal 9 3 3 6" xfId="2243" xr:uid="{00000000-0005-0000-0000-00001B200000}"/>
    <cellStyle name="Normal 9 3 3 6 2" xfId="4472" xr:uid="{00000000-0005-0000-0000-00001C200000}"/>
    <cellStyle name="Normal 9 3 3 6 2 2" xfId="8695" xr:uid="{00000000-0005-0000-0000-00001D200000}"/>
    <cellStyle name="Normal 9 3 3 6 2 2 2" xfId="25559" xr:uid="{5EC07F42-C482-4727-98D4-612F216B6302}"/>
    <cellStyle name="Normal 9 3 3 6 2 2 3" xfId="17130" xr:uid="{A2B91E67-0421-40ED-BF52-5F74A7889948}"/>
    <cellStyle name="Normal 9 3 3 6 2 2 4" xfId="33987" xr:uid="{D68C0DB3-F2EB-46AC-81D2-03470DEBC9E9}"/>
    <cellStyle name="Normal 9 3 3 6 2 3" xfId="21341" xr:uid="{1C784CD1-7D2F-4DA4-AC85-0D42C19C33C6}"/>
    <cellStyle name="Normal 9 3 3 6 2 4" xfId="12912" xr:uid="{7DCA8A51-D5F5-49E3-A0A3-8054B98FA3CD}"/>
    <cellStyle name="Normal 9 3 3 6 2 5" xfId="29770" xr:uid="{511CD180-64AB-442D-9B7C-ACEC58B3C43F}"/>
    <cellStyle name="Normal 9 3 3 6 3" xfId="6550" xr:uid="{00000000-0005-0000-0000-00001E200000}"/>
    <cellStyle name="Normal 9 3 3 6 3 2" xfId="23414" xr:uid="{8DCEE86C-8379-45FB-8911-FC62DA647810}"/>
    <cellStyle name="Normal 9 3 3 6 3 3" xfId="14985" xr:uid="{3C87C313-72C7-434A-97A8-87953CFD5931}"/>
    <cellStyle name="Normal 9 3 3 6 3 4" xfId="31842" xr:uid="{46D8EA71-01BE-4440-9A37-7295F0614C17}"/>
    <cellStyle name="Normal 9 3 3 6 4" xfId="19196" xr:uid="{50FC7389-6764-4E3B-92C3-16CE2E042C42}"/>
    <cellStyle name="Normal 9 3 3 6 5" xfId="10767" xr:uid="{003DB5B6-9897-4792-A4EB-BD9CC0A40127}"/>
    <cellStyle name="Normal 9 3 3 6 6" xfId="27625" xr:uid="{77BDC28A-DBA1-4E8F-B75B-BBA45C5CDDD0}"/>
    <cellStyle name="Normal 9 3 3 7" xfId="2679" xr:uid="{00000000-0005-0000-0000-00001F200000}"/>
    <cellStyle name="Normal 9 3 3 7 2" xfId="6963" xr:uid="{00000000-0005-0000-0000-000020200000}"/>
    <cellStyle name="Normal 9 3 3 7 2 2" xfId="23827" xr:uid="{7FADB4B9-15A6-4950-AFB4-F18C1CF312EA}"/>
    <cellStyle name="Normal 9 3 3 7 2 3" xfId="15398" xr:uid="{A60205D5-B17C-4EB6-94F7-221EDE11B988}"/>
    <cellStyle name="Normal 9 3 3 7 2 4" xfId="32255" xr:uid="{F935C2CD-ABE4-4BF4-9032-4B90C32BB888}"/>
    <cellStyle name="Normal 9 3 3 7 3" xfId="19609" xr:uid="{6A827E23-8C8D-4C17-B7B5-DA5A423A62AC}"/>
    <cellStyle name="Normal 9 3 3 7 4" xfId="11180" xr:uid="{C0272F1B-AC0D-4819-9188-8022D075C267}"/>
    <cellStyle name="Normal 9 3 3 7 5" xfId="28038" xr:uid="{403C4785-C8D3-40FB-B607-7A324C486625}"/>
    <cellStyle name="Normal 9 3 3 8" xfId="4898" xr:uid="{00000000-0005-0000-0000-000021200000}"/>
    <cellStyle name="Normal 9 3 3 8 2" xfId="21762" xr:uid="{72A2C2E7-2C2D-43C9-AEB6-B884CA2F3C6A}"/>
    <cellStyle name="Normal 9 3 3 8 3" xfId="13333" xr:uid="{D5F77C46-98CD-4441-B5E1-984E11A1235A}"/>
    <cellStyle name="Normal 9 3 3 8 4" xfId="30190" xr:uid="{A16DFED7-00B1-465A-8943-07469565E4F5}"/>
    <cellStyle name="Normal 9 3 3 9" xfId="17544" xr:uid="{55C1E075-F4F7-493C-9D88-1A06D05F262D}"/>
    <cellStyle name="Normal 9 3 4" xfId="534" xr:uid="{00000000-0005-0000-0000-000022200000}"/>
    <cellStyle name="Normal 9 3 4 10" xfId="25975" xr:uid="{29EC534B-D731-4BD3-AC96-8A1E32D51418}"/>
    <cellStyle name="Normal 9 3 4 2" xfId="1002" xr:uid="{00000000-0005-0000-0000-000023200000}"/>
    <cellStyle name="Normal 9 3 4 2 2" xfId="3235" xr:uid="{00000000-0005-0000-0000-000024200000}"/>
    <cellStyle name="Normal 9 3 4 2 2 2" xfId="7458" xr:uid="{00000000-0005-0000-0000-000025200000}"/>
    <cellStyle name="Normal 9 3 4 2 2 2 2" xfId="24322" xr:uid="{89B1A215-EFBE-42F0-8BE8-63C7810C05A0}"/>
    <cellStyle name="Normal 9 3 4 2 2 2 3" xfId="15893" xr:uid="{12319696-EAAF-4AA8-8672-E5C93A009927}"/>
    <cellStyle name="Normal 9 3 4 2 2 2 4" xfId="32750" xr:uid="{03FAD6A8-F46B-46C1-8AF1-F990D6441078}"/>
    <cellStyle name="Normal 9 3 4 2 2 3" xfId="20104" xr:uid="{E79552CB-7C82-4B99-895C-14E3E0068B21}"/>
    <cellStyle name="Normal 9 3 4 2 2 4" xfId="11675" xr:uid="{8E647710-17A7-42CE-AAA4-E402ACF15D44}"/>
    <cellStyle name="Normal 9 3 4 2 2 5" xfId="28533" xr:uid="{82547857-059C-4B3C-9324-65F60146D78F}"/>
    <cellStyle name="Normal 9 3 4 2 3" xfId="5313" xr:uid="{00000000-0005-0000-0000-000026200000}"/>
    <cellStyle name="Normal 9 3 4 2 3 2" xfId="22177" xr:uid="{EB3300A6-0287-4D7E-BF7F-4A20E2582CC7}"/>
    <cellStyle name="Normal 9 3 4 2 3 3" xfId="13748" xr:uid="{64C9E28F-5CFB-48EE-AF7B-E2ADE46A2EA0}"/>
    <cellStyle name="Normal 9 3 4 2 3 4" xfId="30605" xr:uid="{DA757D33-CF2F-4758-8A0E-DCE79CC1671F}"/>
    <cellStyle name="Normal 9 3 4 2 4" xfId="17959" xr:uid="{638A169F-62EB-443B-B466-CFABE589E86C}"/>
    <cellStyle name="Normal 9 3 4 2 5" xfId="9530" xr:uid="{0841EB52-FFAC-4733-9CB6-F67CF93C44DD}"/>
    <cellStyle name="Normal 9 3 4 2 6" xfId="26388" xr:uid="{8A58DEB5-8FF2-4646-8D62-353DC0E16C6D}"/>
    <cellStyle name="Normal 9 3 4 3" xfId="1418" xr:uid="{00000000-0005-0000-0000-000027200000}"/>
    <cellStyle name="Normal 9 3 4 3 2" xfId="3648" xr:uid="{00000000-0005-0000-0000-000028200000}"/>
    <cellStyle name="Normal 9 3 4 3 2 2" xfId="7871" xr:uid="{00000000-0005-0000-0000-000029200000}"/>
    <cellStyle name="Normal 9 3 4 3 2 2 2" xfId="24735" xr:uid="{3958C603-5AED-45B9-9D07-CA8FBE1B47A8}"/>
    <cellStyle name="Normal 9 3 4 3 2 2 3" xfId="16306" xr:uid="{24D8C859-394E-41B5-A9F0-7BC19DBD7617}"/>
    <cellStyle name="Normal 9 3 4 3 2 2 4" xfId="33163" xr:uid="{B9F5934A-F589-47F5-992B-C43FDF29C6B7}"/>
    <cellStyle name="Normal 9 3 4 3 2 3" xfId="20517" xr:uid="{A60F6E69-4077-4D66-9C36-71E8D9FC3929}"/>
    <cellStyle name="Normal 9 3 4 3 2 4" xfId="12088" xr:uid="{1795AB4E-A246-43C0-801D-EF28C1DD41A5}"/>
    <cellStyle name="Normal 9 3 4 3 2 5" xfId="28946" xr:uid="{695C2C35-3F78-4F55-917F-821BC8AEC827}"/>
    <cellStyle name="Normal 9 3 4 3 3" xfId="5726" xr:uid="{00000000-0005-0000-0000-00002A200000}"/>
    <cellStyle name="Normal 9 3 4 3 3 2" xfId="22590" xr:uid="{81F975C8-FA49-47AC-B5A4-10B6E343F46C}"/>
    <cellStyle name="Normal 9 3 4 3 3 3" xfId="14161" xr:uid="{9E6147A9-FA06-4159-81D8-AB221A6A26C1}"/>
    <cellStyle name="Normal 9 3 4 3 3 4" xfId="31018" xr:uid="{6F8A2CA6-8A80-4C65-A955-2FCE8345F4F0}"/>
    <cellStyle name="Normal 9 3 4 3 4" xfId="18372" xr:uid="{E0E1084C-00EB-4AAB-9226-D17725D3B003}"/>
    <cellStyle name="Normal 9 3 4 3 5" xfId="9943" xr:uid="{9220C238-D9BA-460C-B462-302CBB9A29E2}"/>
    <cellStyle name="Normal 9 3 4 3 6" xfId="26801" xr:uid="{0D85DF13-D006-4249-9AEF-5A9B0E947366}"/>
    <cellStyle name="Normal 9 3 4 4" xfId="1831" xr:uid="{00000000-0005-0000-0000-00002B200000}"/>
    <cellStyle name="Normal 9 3 4 4 2" xfId="4061" xr:uid="{00000000-0005-0000-0000-00002C200000}"/>
    <cellStyle name="Normal 9 3 4 4 2 2" xfId="8284" xr:uid="{00000000-0005-0000-0000-00002D200000}"/>
    <cellStyle name="Normal 9 3 4 4 2 2 2" xfId="25148" xr:uid="{AD4469C0-0B29-4F79-8C0D-4EC3CB0016F7}"/>
    <cellStyle name="Normal 9 3 4 4 2 2 3" xfId="16719" xr:uid="{2FE48A1C-541F-4981-90E5-824DE77A4859}"/>
    <cellStyle name="Normal 9 3 4 4 2 2 4" xfId="33576" xr:uid="{54702746-B662-4BA2-876A-ED8FED7CC890}"/>
    <cellStyle name="Normal 9 3 4 4 2 3" xfId="20930" xr:uid="{56E1DF00-1BCE-43F6-A512-45C25600D328}"/>
    <cellStyle name="Normal 9 3 4 4 2 4" xfId="12501" xr:uid="{A9E0F423-468C-4C6C-9FFA-DEF8D0F76FD4}"/>
    <cellStyle name="Normal 9 3 4 4 2 5" xfId="29359" xr:uid="{035DAD22-CD62-47E7-8575-910E300AC812}"/>
    <cellStyle name="Normal 9 3 4 4 3" xfId="6139" xr:uid="{00000000-0005-0000-0000-00002E200000}"/>
    <cellStyle name="Normal 9 3 4 4 3 2" xfId="23003" xr:uid="{3F78DAB0-11AE-4FF4-85FD-CDA2520B2589}"/>
    <cellStyle name="Normal 9 3 4 4 3 3" xfId="14574" xr:uid="{BE3B41BA-FEAA-4F0E-8657-8AFD97E7F91C}"/>
    <cellStyle name="Normal 9 3 4 4 3 4" xfId="31431" xr:uid="{228751B9-6426-4136-84C8-1BA118C48CAD}"/>
    <cellStyle name="Normal 9 3 4 4 4" xfId="18785" xr:uid="{8FBFA2BE-C4A5-41B7-8845-A4B872CD5A40}"/>
    <cellStyle name="Normal 9 3 4 4 5" xfId="10356" xr:uid="{A437739C-FBC8-413C-943B-EFEAD0129008}"/>
    <cellStyle name="Normal 9 3 4 4 6" xfId="27214" xr:uid="{81794BAD-F95C-44B1-9071-49D4A089615D}"/>
    <cellStyle name="Normal 9 3 4 5" xfId="2245" xr:uid="{00000000-0005-0000-0000-00002F200000}"/>
    <cellStyle name="Normal 9 3 4 5 2" xfId="4474" xr:uid="{00000000-0005-0000-0000-000030200000}"/>
    <cellStyle name="Normal 9 3 4 5 2 2" xfId="8697" xr:uid="{00000000-0005-0000-0000-000031200000}"/>
    <cellStyle name="Normal 9 3 4 5 2 2 2" xfId="25561" xr:uid="{132232C7-7E66-472A-98C0-B0F67A84A448}"/>
    <cellStyle name="Normal 9 3 4 5 2 2 3" xfId="17132" xr:uid="{6BD5DEBA-4C32-4D5A-A9BC-3D94E827B6F1}"/>
    <cellStyle name="Normal 9 3 4 5 2 2 4" xfId="33989" xr:uid="{B4C4BA48-84BE-4CD9-A828-BA40DD1CC9DE}"/>
    <cellStyle name="Normal 9 3 4 5 2 3" xfId="21343" xr:uid="{970803AB-A80E-4749-85D1-837DFF88AB66}"/>
    <cellStyle name="Normal 9 3 4 5 2 4" xfId="12914" xr:uid="{C88E35A0-98D2-4F2F-B178-D691F746CDC0}"/>
    <cellStyle name="Normal 9 3 4 5 2 5" xfId="29772" xr:uid="{A802F34F-7899-4DDE-900A-6BD57F824F41}"/>
    <cellStyle name="Normal 9 3 4 5 3" xfId="6552" xr:uid="{00000000-0005-0000-0000-000032200000}"/>
    <cellStyle name="Normal 9 3 4 5 3 2" xfId="23416" xr:uid="{E9F92D01-9D2E-418D-A096-1AE48A552F74}"/>
    <cellStyle name="Normal 9 3 4 5 3 3" xfId="14987" xr:uid="{511900CD-7F72-45EE-B253-ECD23150FADC}"/>
    <cellStyle name="Normal 9 3 4 5 3 4" xfId="31844" xr:uid="{E3611113-16CE-4C47-88BB-594DC527E226}"/>
    <cellStyle name="Normal 9 3 4 5 4" xfId="19198" xr:uid="{A6983936-E43F-41D1-A12A-8A707DB7C848}"/>
    <cellStyle name="Normal 9 3 4 5 5" xfId="10769" xr:uid="{886FCB14-8282-4D47-99E1-44E87F1D677D}"/>
    <cellStyle name="Normal 9 3 4 5 6" xfId="27627" xr:uid="{7B29799D-1E42-41C3-837C-A3095BACA86C}"/>
    <cellStyle name="Normal 9 3 4 6" xfId="2681" xr:uid="{00000000-0005-0000-0000-000033200000}"/>
    <cellStyle name="Normal 9 3 4 6 2" xfId="6965" xr:uid="{00000000-0005-0000-0000-000034200000}"/>
    <cellStyle name="Normal 9 3 4 6 2 2" xfId="23829" xr:uid="{AAD7DA23-219B-4E94-8D9E-DBA52371F587}"/>
    <cellStyle name="Normal 9 3 4 6 2 3" xfId="15400" xr:uid="{BD1CA443-5DCC-4B69-9265-5B86086CA18D}"/>
    <cellStyle name="Normal 9 3 4 6 2 4" xfId="32257" xr:uid="{D2D81A75-A494-4C2F-B21F-FC1A943AEA6B}"/>
    <cellStyle name="Normal 9 3 4 6 3" xfId="19611" xr:uid="{CB998E24-B1F2-4A8F-AE3C-B6742DC969C3}"/>
    <cellStyle name="Normal 9 3 4 6 4" xfId="11182" xr:uid="{2E7A49C1-2138-4806-A168-AFF266D47263}"/>
    <cellStyle name="Normal 9 3 4 6 5" xfId="28040" xr:uid="{AD81A2CC-6E82-4D0A-AB84-52152B67083D}"/>
    <cellStyle name="Normal 9 3 4 7" xfId="4900" xr:uid="{00000000-0005-0000-0000-000035200000}"/>
    <cellStyle name="Normal 9 3 4 7 2" xfId="21764" xr:uid="{87CB13F1-36C9-4D17-BB46-4E914AF6200B}"/>
    <cellStyle name="Normal 9 3 4 7 3" xfId="13335" xr:uid="{2B1657B5-1976-4FF7-99D0-DDAB17925010}"/>
    <cellStyle name="Normal 9 3 4 7 4" xfId="30192" xr:uid="{17FC2289-5259-44CB-AA07-C2A9299E76F6}"/>
    <cellStyle name="Normal 9 3 4 8" xfId="17546" xr:uid="{6BDBE87A-6917-47C5-A220-0DD91B8B50BC}"/>
    <cellStyle name="Normal 9 3 4 9" xfId="9117" xr:uid="{547CC001-D22B-454E-8BE2-B0C61E5D880E}"/>
    <cellStyle name="Normal 9 3 5" xfId="995" xr:uid="{00000000-0005-0000-0000-000036200000}"/>
    <cellStyle name="Normal 9 3 5 2" xfId="3228" xr:uid="{00000000-0005-0000-0000-000037200000}"/>
    <cellStyle name="Normal 9 3 5 2 2" xfId="7451" xr:uid="{00000000-0005-0000-0000-000038200000}"/>
    <cellStyle name="Normal 9 3 5 2 2 2" xfId="24315" xr:uid="{5755B2C1-E672-4590-B317-4335BC580A75}"/>
    <cellStyle name="Normal 9 3 5 2 2 3" xfId="15886" xr:uid="{DC79382E-DAC6-4E7B-8476-71CA5982994C}"/>
    <cellStyle name="Normal 9 3 5 2 2 4" xfId="32743" xr:uid="{2E6BD456-C22F-4358-B1FF-B855EFCB1A64}"/>
    <cellStyle name="Normal 9 3 5 2 3" xfId="20097" xr:uid="{08671935-CB6E-4FFC-B32F-16F1339BBA91}"/>
    <cellStyle name="Normal 9 3 5 2 4" xfId="11668" xr:uid="{7409F3E1-5768-4F48-8C41-98A46F1F3DDA}"/>
    <cellStyle name="Normal 9 3 5 2 5" xfId="28526" xr:uid="{29F916E1-CBF9-4009-B395-699DD7D7BD4E}"/>
    <cellStyle name="Normal 9 3 5 3" xfId="5306" xr:uid="{00000000-0005-0000-0000-000039200000}"/>
    <cellStyle name="Normal 9 3 5 3 2" xfId="22170" xr:uid="{B5FBCED1-C4F2-4C34-88C3-67A7821088F1}"/>
    <cellStyle name="Normal 9 3 5 3 3" xfId="13741" xr:uid="{898358E4-D320-4B0F-9168-59D7D2683959}"/>
    <cellStyle name="Normal 9 3 5 3 4" xfId="30598" xr:uid="{A7CA1855-7316-46E3-863E-0809F28A7FBB}"/>
    <cellStyle name="Normal 9 3 5 4" xfId="17952" xr:uid="{D3D6DC28-7C88-4071-95A8-2A763AF262C2}"/>
    <cellStyle name="Normal 9 3 5 5" xfId="9523" xr:uid="{A88651CF-AC59-4805-9022-2B522CB9304E}"/>
    <cellStyle name="Normal 9 3 5 6" xfId="26381" xr:uid="{E19791CD-060C-4F11-9A05-600B50BD7B5C}"/>
    <cellStyle name="Normal 9 3 6" xfId="1411" xr:uid="{00000000-0005-0000-0000-00003A200000}"/>
    <cellStyle name="Normal 9 3 6 2" xfId="3641" xr:uid="{00000000-0005-0000-0000-00003B200000}"/>
    <cellStyle name="Normal 9 3 6 2 2" xfId="7864" xr:uid="{00000000-0005-0000-0000-00003C200000}"/>
    <cellStyle name="Normal 9 3 6 2 2 2" xfId="24728" xr:uid="{3CF11DE3-A587-446F-B120-274377A848A8}"/>
    <cellStyle name="Normal 9 3 6 2 2 3" xfId="16299" xr:uid="{EDFAA787-AA47-4A4E-9B2F-A138FB576703}"/>
    <cellStyle name="Normal 9 3 6 2 2 4" xfId="33156" xr:uid="{32346494-9DE1-4A25-9793-1428C2E6D580}"/>
    <cellStyle name="Normal 9 3 6 2 3" xfId="20510" xr:uid="{A6FDD434-2C9C-4A4D-8B94-48944E5377C4}"/>
    <cellStyle name="Normal 9 3 6 2 4" xfId="12081" xr:uid="{CC51291A-B698-478E-99A5-0B79D19D9F76}"/>
    <cellStyle name="Normal 9 3 6 2 5" xfId="28939" xr:uid="{38D338CE-3D28-4054-9A84-3161999DB46F}"/>
    <cellStyle name="Normal 9 3 6 3" xfId="5719" xr:uid="{00000000-0005-0000-0000-00003D200000}"/>
    <cellStyle name="Normal 9 3 6 3 2" xfId="22583" xr:uid="{252287EC-8885-4BF6-B321-469145BE3469}"/>
    <cellStyle name="Normal 9 3 6 3 3" xfId="14154" xr:uid="{9C03D5CF-51C7-415A-A8DE-3DF1563F032C}"/>
    <cellStyle name="Normal 9 3 6 3 4" xfId="31011" xr:uid="{994DA3C7-1254-42EB-9D96-FBE5901C2244}"/>
    <cellStyle name="Normal 9 3 6 4" xfId="18365" xr:uid="{B86B6C22-0E68-45A9-B26F-9E8F840AD800}"/>
    <cellStyle name="Normal 9 3 6 5" xfId="9936" xr:uid="{F1FECD2C-7BF0-4F71-9DE2-067A652A1AEE}"/>
    <cellStyle name="Normal 9 3 6 6" xfId="26794" xr:uid="{0D005CDE-AE17-41DB-9253-1AA253F8540E}"/>
    <cellStyle name="Normal 9 3 7" xfId="1824" xr:uid="{00000000-0005-0000-0000-00003E200000}"/>
    <cellStyle name="Normal 9 3 7 2" xfId="4054" xr:uid="{00000000-0005-0000-0000-00003F200000}"/>
    <cellStyle name="Normal 9 3 7 2 2" xfId="8277" xr:uid="{00000000-0005-0000-0000-000040200000}"/>
    <cellStyle name="Normal 9 3 7 2 2 2" xfId="25141" xr:uid="{F3715E45-47C4-4B47-B48A-3823C3601412}"/>
    <cellStyle name="Normal 9 3 7 2 2 3" xfId="16712" xr:uid="{1709E447-DFC1-493D-9C55-657E9A176C1D}"/>
    <cellStyle name="Normal 9 3 7 2 2 4" xfId="33569" xr:uid="{1BD85612-3099-40E6-B847-5A27A97279A4}"/>
    <cellStyle name="Normal 9 3 7 2 3" xfId="20923" xr:uid="{713D2DC1-CDE5-4D23-BCDD-36CB501037BA}"/>
    <cellStyle name="Normal 9 3 7 2 4" xfId="12494" xr:uid="{362B93C1-7168-4974-8C52-905CF6ACE1B8}"/>
    <cellStyle name="Normal 9 3 7 2 5" xfId="29352" xr:uid="{0CA56232-89A4-42C0-AB18-25C7452719D6}"/>
    <cellStyle name="Normal 9 3 7 3" xfId="6132" xr:uid="{00000000-0005-0000-0000-000041200000}"/>
    <cellStyle name="Normal 9 3 7 3 2" xfId="22996" xr:uid="{A73A6737-92C3-41FC-B5D6-97DB167A541A}"/>
    <cellStyle name="Normal 9 3 7 3 3" xfId="14567" xr:uid="{422DEB53-EAF7-4C09-B7E9-85DD73BCE6F6}"/>
    <cellStyle name="Normal 9 3 7 3 4" xfId="31424" xr:uid="{DC1FD6ED-0DF3-4847-91A4-810D49A62185}"/>
    <cellStyle name="Normal 9 3 7 4" xfId="18778" xr:uid="{56F2B102-38FF-4209-BE70-1B1149343647}"/>
    <cellStyle name="Normal 9 3 7 5" xfId="10349" xr:uid="{4E9FF070-6172-40DB-A7D7-E76D262A5BC4}"/>
    <cellStyle name="Normal 9 3 7 6" xfId="27207" xr:uid="{762F070C-82C2-49A8-AD88-782DD52BEA5B}"/>
    <cellStyle name="Normal 9 3 8" xfId="2238" xr:uid="{00000000-0005-0000-0000-000042200000}"/>
    <cellStyle name="Normal 9 3 8 2" xfId="4467" xr:uid="{00000000-0005-0000-0000-000043200000}"/>
    <cellStyle name="Normal 9 3 8 2 2" xfId="8690" xr:uid="{00000000-0005-0000-0000-000044200000}"/>
    <cellStyle name="Normal 9 3 8 2 2 2" xfId="25554" xr:uid="{45E43791-09B4-4AAC-9307-AC3BD1F47C7D}"/>
    <cellStyle name="Normal 9 3 8 2 2 3" xfId="17125" xr:uid="{973BBD02-005A-49EF-AF07-C2909580AD03}"/>
    <cellStyle name="Normal 9 3 8 2 2 4" xfId="33982" xr:uid="{E1F524C9-FD9E-4E6E-97BC-717A395102C0}"/>
    <cellStyle name="Normal 9 3 8 2 3" xfId="21336" xr:uid="{4B5AB0AA-47F6-48D8-BC5B-B584415B5015}"/>
    <cellStyle name="Normal 9 3 8 2 4" xfId="12907" xr:uid="{1E5C8F56-714B-4C46-BCBC-E6268D75CE85}"/>
    <cellStyle name="Normal 9 3 8 2 5" xfId="29765" xr:uid="{4B2204E7-70F9-4269-8468-7A4109798050}"/>
    <cellStyle name="Normal 9 3 8 3" xfId="6545" xr:uid="{00000000-0005-0000-0000-000045200000}"/>
    <cellStyle name="Normal 9 3 8 3 2" xfId="23409" xr:uid="{74E37016-A889-4F13-9BD2-02842FFB9AC2}"/>
    <cellStyle name="Normal 9 3 8 3 3" xfId="14980" xr:uid="{05F6FD59-6152-421C-BF04-67328EFDDAEB}"/>
    <cellStyle name="Normal 9 3 8 3 4" xfId="31837" xr:uid="{F58728A5-22EF-4513-8CE0-3F0C7EF2D7AD}"/>
    <cellStyle name="Normal 9 3 8 4" xfId="19191" xr:uid="{00A69387-83A2-4EDC-BCBF-C40641359CD0}"/>
    <cellStyle name="Normal 9 3 8 5" xfId="10762" xr:uid="{C667F89E-B718-4F83-8846-FB52736A37FB}"/>
    <cellStyle name="Normal 9 3 8 6" xfId="27620" xr:uid="{71A0312C-452B-44AE-9122-1186D338120A}"/>
    <cellStyle name="Normal 9 3 9" xfId="2674" xr:uid="{00000000-0005-0000-0000-000046200000}"/>
    <cellStyle name="Normal 9 3 9 2" xfId="6958" xr:uid="{00000000-0005-0000-0000-000047200000}"/>
    <cellStyle name="Normal 9 3 9 2 2" xfId="23822" xr:uid="{E387DC13-99B7-4A6C-893A-9906A836A5A0}"/>
    <cellStyle name="Normal 9 3 9 2 3" xfId="15393" xr:uid="{684B47FD-92A8-435F-AA45-8AA7CB9154E7}"/>
    <cellStyle name="Normal 9 3 9 2 4" xfId="32250" xr:uid="{BA8936FB-E455-4CC2-BBAE-22236972D67D}"/>
    <cellStyle name="Normal 9 3 9 3" xfId="19604" xr:uid="{F4F82834-A633-4B64-B56E-B99B721220E8}"/>
    <cellStyle name="Normal 9 3 9 4" xfId="11175" xr:uid="{5930FAF1-93F4-48F1-A0BE-2C5D3C5D241D}"/>
    <cellStyle name="Normal 9 3 9 5" xfId="28033" xr:uid="{C3CCD48F-939D-4586-9135-E81C23DAA070}"/>
    <cellStyle name="Normal 9 4" xfId="535" xr:uid="{00000000-0005-0000-0000-000048200000}"/>
    <cellStyle name="Normal 9 4 2" xfId="1003" xr:uid="{00000000-0005-0000-0000-000049200000}"/>
    <cellStyle name="Normal 9 5" xfId="536" xr:uid="{00000000-0005-0000-0000-00004A200000}"/>
    <cellStyle name="Normal 9 5 10" xfId="9118" xr:uid="{5C43B15D-9153-4EEB-BB03-C0D13E73BA7F}"/>
    <cellStyle name="Normal 9 5 11" xfId="25976" xr:uid="{E905F1EF-48C0-4DA5-BA24-F22816D16EC6}"/>
    <cellStyle name="Normal 9 5 2" xfId="537" xr:uid="{00000000-0005-0000-0000-00004B200000}"/>
    <cellStyle name="Normal 9 5 2 10" xfId="25977" xr:uid="{5790D471-918F-45D4-92BA-9FB305E795BF}"/>
    <cellStyle name="Normal 9 5 2 2" xfId="1005" xr:uid="{00000000-0005-0000-0000-00004C200000}"/>
    <cellStyle name="Normal 9 5 2 2 2" xfId="3237" xr:uid="{00000000-0005-0000-0000-00004D200000}"/>
    <cellStyle name="Normal 9 5 2 2 2 2" xfId="7460" xr:uid="{00000000-0005-0000-0000-00004E200000}"/>
    <cellStyle name="Normal 9 5 2 2 2 2 2" xfId="24324" xr:uid="{9A22EE4C-FB73-45C1-AA45-6AE87D287F17}"/>
    <cellStyle name="Normal 9 5 2 2 2 2 3" xfId="15895" xr:uid="{660CFC60-18F1-42C7-9CA9-64D410B8E25D}"/>
    <cellStyle name="Normal 9 5 2 2 2 2 4" xfId="32752" xr:uid="{B6643E30-CB43-4C37-BAFC-844929CF358A}"/>
    <cellStyle name="Normal 9 5 2 2 2 3" xfId="20106" xr:uid="{61F98A6E-336E-43D3-9BAE-1F6201335031}"/>
    <cellStyle name="Normal 9 5 2 2 2 4" xfId="11677" xr:uid="{A78331FC-1F53-46A2-BBE6-99DC59C5CA8D}"/>
    <cellStyle name="Normal 9 5 2 2 2 5" xfId="28535" xr:uid="{ECF3D689-77E2-459A-B860-8A95505B0D3F}"/>
    <cellStyle name="Normal 9 5 2 2 3" xfId="5315" xr:uid="{00000000-0005-0000-0000-00004F200000}"/>
    <cellStyle name="Normal 9 5 2 2 3 2" xfId="22179" xr:uid="{6D52B661-0C8E-4BE9-B316-4163A62BB8A6}"/>
    <cellStyle name="Normal 9 5 2 2 3 3" xfId="13750" xr:uid="{E8D4688C-AB75-4FC2-A37C-5FE626D5A6C5}"/>
    <cellStyle name="Normal 9 5 2 2 3 4" xfId="30607" xr:uid="{75143242-2450-4DF1-AAD1-32C876D8F094}"/>
    <cellStyle name="Normal 9 5 2 2 4" xfId="17961" xr:uid="{8D71B6A5-3B4F-45DA-93C9-686BE1B110BE}"/>
    <cellStyle name="Normal 9 5 2 2 5" xfId="9532" xr:uid="{1D232C53-9868-4B1B-BA30-858D2790C459}"/>
    <cellStyle name="Normal 9 5 2 2 6" xfId="26390" xr:uid="{4E962B22-3B23-4F93-9B9E-04C8E83D63C4}"/>
    <cellStyle name="Normal 9 5 2 3" xfId="1420" xr:uid="{00000000-0005-0000-0000-000050200000}"/>
    <cellStyle name="Normal 9 5 2 3 2" xfId="3650" xr:uid="{00000000-0005-0000-0000-000051200000}"/>
    <cellStyle name="Normal 9 5 2 3 2 2" xfId="7873" xr:uid="{00000000-0005-0000-0000-000052200000}"/>
    <cellStyle name="Normal 9 5 2 3 2 2 2" xfId="24737" xr:uid="{11799DC3-A8D9-4E2D-B281-FBE801A5B28E}"/>
    <cellStyle name="Normal 9 5 2 3 2 2 3" xfId="16308" xr:uid="{7909DF23-F241-4CA3-8E20-4239D4514A7D}"/>
    <cellStyle name="Normal 9 5 2 3 2 2 4" xfId="33165" xr:uid="{97E5CA44-4C7A-439A-911E-512C11FE1566}"/>
    <cellStyle name="Normal 9 5 2 3 2 3" xfId="20519" xr:uid="{24A0B59E-089B-4209-9DFA-52F519009588}"/>
    <cellStyle name="Normal 9 5 2 3 2 4" xfId="12090" xr:uid="{76488139-5E3C-489A-8B29-0C94DB58100F}"/>
    <cellStyle name="Normal 9 5 2 3 2 5" xfId="28948" xr:uid="{13840887-5E98-4811-8C69-CCDBB04059CC}"/>
    <cellStyle name="Normal 9 5 2 3 3" xfId="5728" xr:uid="{00000000-0005-0000-0000-000053200000}"/>
    <cellStyle name="Normal 9 5 2 3 3 2" xfId="22592" xr:uid="{AA3A3E5A-43E2-4EEC-8945-E5F173BB0C0D}"/>
    <cellStyle name="Normal 9 5 2 3 3 3" xfId="14163" xr:uid="{A03BFFA8-64DA-4BD1-8AA9-7F75F2916D04}"/>
    <cellStyle name="Normal 9 5 2 3 3 4" xfId="31020" xr:uid="{315AFFA3-D9C1-4BE6-B2F9-9153A2D9BBA3}"/>
    <cellStyle name="Normal 9 5 2 3 4" xfId="18374" xr:uid="{820B8051-5262-4642-9CF5-E02B4C40E849}"/>
    <cellStyle name="Normal 9 5 2 3 5" xfId="9945" xr:uid="{0032E4C2-DD4A-4364-876D-DBCD9A3BAE72}"/>
    <cellStyle name="Normal 9 5 2 3 6" xfId="26803" xr:uid="{6E77415F-774C-4796-BF1D-5EE8E671F2D4}"/>
    <cellStyle name="Normal 9 5 2 4" xfId="1833" xr:uid="{00000000-0005-0000-0000-000054200000}"/>
    <cellStyle name="Normal 9 5 2 4 2" xfId="4063" xr:uid="{00000000-0005-0000-0000-000055200000}"/>
    <cellStyle name="Normal 9 5 2 4 2 2" xfId="8286" xr:uid="{00000000-0005-0000-0000-000056200000}"/>
    <cellStyle name="Normal 9 5 2 4 2 2 2" xfId="25150" xr:uid="{D7B2A5E0-2427-4BBC-B8A1-2B25F717721D}"/>
    <cellStyle name="Normal 9 5 2 4 2 2 3" xfId="16721" xr:uid="{CA6213C2-B65E-4F97-8364-7386141E6FC1}"/>
    <cellStyle name="Normal 9 5 2 4 2 2 4" xfId="33578" xr:uid="{B44E5BB9-9E72-4D65-8302-5D848AA35E7B}"/>
    <cellStyle name="Normal 9 5 2 4 2 3" xfId="20932" xr:uid="{3498625A-59D7-4201-A4CE-6744990825DB}"/>
    <cellStyle name="Normal 9 5 2 4 2 4" xfId="12503" xr:uid="{E4DB263E-C550-47DA-A23B-F6DBA77E9FF8}"/>
    <cellStyle name="Normal 9 5 2 4 2 5" xfId="29361" xr:uid="{3A79B08E-B8FD-4E79-B574-6D2FEF0E3AC4}"/>
    <cellStyle name="Normal 9 5 2 4 3" xfId="6141" xr:uid="{00000000-0005-0000-0000-000057200000}"/>
    <cellStyle name="Normal 9 5 2 4 3 2" xfId="23005" xr:uid="{0490DF28-27B0-4E20-9C05-3D85AAC35B66}"/>
    <cellStyle name="Normal 9 5 2 4 3 3" xfId="14576" xr:uid="{96C5F26E-2B3D-46AE-9FC8-011C7455B23A}"/>
    <cellStyle name="Normal 9 5 2 4 3 4" xfId="31433" xr:uid="{7711F105-65D4-42C0-9B6F-C36F919D5322}"/>
    <cellStyle name="Normal 9 5 2 4 4" xfId="18787" xr:uid="{3AE97AB4-F442-4562-8821-DD839D06F73F}"/>
    <cellStyle name="Normal 9 5 2 4 5" xfId="10358" xr:uid="{C92CE7C6-8A71-4240-B66C-E63FD4B20E01}"/>
    <cellStyle name="Normal 9 5 2 4 6" xfId="27216" xr:uid="{0B25CEC8-F119-435F-8EA4-10192FB93786}"/>
    <cellStyle name="Normal 9 5 2 5" xfId="2247" xr:uid="{00000000-0005-0000-0000-000058200000}"/>
    <cellStyle name="Normal 9 5 2 5 2" xfId="4476" xr:uid="{00000000-0005-0000-0000-000059200000}"/>
    <cellStyle name="Normal 9 5 2 5 2 2" xfId="8699" xr:uid="{00000000-0005-0000-0000-00005A200000}"/>
    <cellStyle name="Normal 9 5 2 5 2 2 2" xfId="25563" xr:uid="{274E1990-FDBA-4103-9DEA-7FC762DC576B}"/>
    <cellStyle name="Normal 9 5 2 5 2 2 3" xfId="17134" xr:uid="{6714EB5B-D0AA-4684-918D-12E36DB6C96D}"/>
    <cellStyle name="Normal 9 5 2 5 2 2 4" xfId="33991" xr:uid="{E9DE91D0-FE5B-4B50-B92E-F8BF7FE8A7C7}"/>
    <cellStyle name="Normal 9 5 2 5 2 3" xfId="21345" xr:uid="{CF3FDFD1-B68A-42CF-95E3-28903C10D564}"/>
    <cellStyle name="Normal 9 5 2 5 2 4" xfId="12916" xr:uid="{723A2297-30C3-42A7-8C62-C5900325ACCE}"/>
    <cellStyle name="Normal 9 5 2 5 2 5" xfId="29774" xr:uid="{5729FBE9-2CB1-4089-9253-B32DE592F69A}"/>
    <cellStyle name="Normal 9 5 2 5 3" xfId="6554" xr:uid="{00000000-0005-0000-0000-00005B200000}"/>
    <cellStyle name="Normal 9 5 2 5 3 2" xfId="23418" xr:uid="{F796D1F0-10B4-43D4-B98E-72871C2E095D}"/>
    <cellStyle name="Normal 9 5 2 5 3 3" xfId="14989" xr:uid="{2C0FC1E2-26C1-453C-9FDE-947A39611AB2}"/>
    <cellStyle name="Normal 9 5 2 5 3 4" xfId="31846" xr:uid="{00A87EBC-E87F-4C3E-AFE9-AFC4CCB3A7B3}"/>
    <cellStyle name="Normal 9 5 2 5 4" xfId="19200" xr:uid="{C601CF4C-CB65-4AEC-8D5C-162B34B61354}"/>
    <cellStyle name="Normal 9 5 2 5 5" xfId="10771" xr:uid="{56DB2B5E-AFB0-466F-8FE6-31280DDED3C5}"/>
    <cellStyle name="Normal 9 5 2 5 6" xfId="27629" xr:uid="{B29743C8-F444-4C7F-AD5F-D0B7C3ED2B75}"/>
    <cellStyle name="Normal 9 5 2 6" xfId="2683" xr:uid="{00000000-0005-0000-0000-00005C200000}"/>
    <cellStyle name="Normal 9 5 2 6 2" xfId="6967" xr:uid="{00000000-0005-0000-0000-00005D200000}"/>
    <cellStyle name="Normal 9 5 2 6 2 2" xfId="23831" xr:uid="{C4E17082-D3BC-4C1F-B7BC-62A7F74B9B16}"/>
    <cellStyle name="Normal 9 5 2 6 2 3" xfId="15402" xr:uid="{E1D7B26A-1CEF-40E7-9B1D-0D292E07F705}"/>
    <cellStyle name="Normal 9 5 2 6 2 4" xfId="32259" xr:uid="{0E6A8850-5EBB-40FE-BFEE-2EF485DFA81F}"/>
    <cellStyle name="Normal 9 5 2 6 3" xfId="19613" xr:uid="{3156274A-1FE3-441C-A4FE-44EF8B3F727C}"/>
    <cellStyle name="Normal 9 5 2 6 4" xfId="11184" xr:uid="{1A552209-6469-4FEA-8119-2FDA59E9DD10}"/>
    <cellStyle name="Normal 9 5 2 6 5" xfId="28042" xr:uid="{43D05712-5967-4030-A2FC-F1CC1D7B0206}"/>
    <cellStyle name="Normal 9 5 2 7" xfId="4902" xr:uid="{00000000-0005-0000-0000-00005E200000}"/>
    <cellStyle name="Normal 9 5 2 7 2" xfId="21766" xr:uid="{560AFE0A-A5A9-4AA6-A179-A7951C50D9F0}"/>
    <cellStyle name="Normal 9 5 2 7 3" xfId="13337" xr:uid="{A133D1F5-BA77-4C18-9211-A859C51DD70E}"/>
    <cellStyle name="Normal 9 5 2 7 4" xfId="30194" xr:uid="{C2F59B41-3332-4AA0-BDEE-F2DDA3F3A654}"/>
    <cellStyle name="Normal 9 5 2 8" xfId="17548" xr:uid="{401B74E4-913C-4C94-AF3E-DE204A4F95D2}"/>
    <cellStyle name="Normal 9 5 2 9" xfId="9119" xr:uid="{E87E9089-3F5F-44B7-8AF2-FA43D4685D68}"/>
    <cellStyle name="Normal 9 5 3" xfId="1004" xr:uid="{00000000-0005-0000-0000-00005F200000}"/>
    <cellStyle name="Normal 9 5 3 2" xfId="3236" xr:uid="{00000000-0005-0000-0000-000060200000}"/>
    <cellStyle name="Normal 9 5 3 2 2" xfId="7459" xr:uid="{00000000-0005-0000-0000-000061200000}"/>
    <cellStyle name="Normal 9 5 3 2 2 2" xfId="24323" xr:uid="{7F998E0C-E2C0-4E83-A7B1-013CC268C3AA}"/>
    <cellStyle name="Normal 9 5 3 2 2 3" xfId="15894" xr:uid="{C7B9B262-1C52-4C19-8F9D-2AA01D86B0AE}"/>
    <cellStyle name="Normal 9 5 3 2 2 4" xfId="32751" xr:uid="{EA474543-1D2D-4BE8-8DE2-E93A0EDE41CE}"/>
    <cellStyle name="Normal 9 5 3 2 3" xfId="20105" xr:uid="{B584847C-37AC-47B1-9DF9-0055FB8F3C38}"/>
    <cellStyle name="Normal 9 5 3 2 4" xfId="11676" xr:uid="{E40AB7CF-2275-42B7-BB13-BBEE8B3AEA0B}"/>
    <cellStyle name="Normal 9 5 3 2 5" xfId="28534" xr:uid="{034A5740-A614-483F-9675-9C645DA5EA6A}"/>
    <cellStyle name="Normal 9 5 3 3" xfId="5314" xr:uid="{00000000-0005-0000-0000-000062200000}"/>
    <cellStyle name="Normal 9 5 3 3 2" xfId="22178" xr:uid="{984535E2-4A17-40B0-A2D4-38416682B30A}"/>
    <cellStyle name="Normal 9 5 3 3 3" xfId="13749" xr:uid="{EAD7A2A6-1092-491D-835A-850A284F23EF}"/>
    <cellStyle name="Normal 9 5 3 3 4" xfId="30606" xr:uid="{221D5D14-DB7F-47B2-ABA5-449699095AB2}"/>
    <cellStyle name="Normal 9 5 3 4" xfId="17960" xr:uid="{E5C0BC92-4C56-4DFB-8298-4E614C9F154D}"/>
    <cellStyle name="Normal 9 5 3 5" xfId="9531" xr:uid="{94B8DBD4-B518-41EE-B80A-6704A05E2107}"/>
    <cellStyle name="Normal 9 5 3 6" xfId="26389" xr:uid="{EFF2BFF7-A00D-4C29-B409-CD0521EBB7F2}"/>
    <cellStyle name="Normal 9 5 4" xfId="1419" xr:uid="{00000000-0005-0000-0000-000063200000}"/>
    <cellStyle name="Normal 9 5 4 2" xfId="3649" xr:uid="{00000000-0005-0000-0000-000064200000}"/>
    <cellStyle name="Normal 9 5 4 2 2" xfId="7872" xr:uid="{00000000-0005-0000-0000-000065200000}"/>
    <cellStyle name="Normal 9 5 4 2 2 2" xfId="24736" xr:uid="{47BFF208-CD67-421E-993B-4A2AC724ADC7}"/>
    <cellStyle name="Normal 9 5 4 2 2 3" xfId="16307" xr:uid="{B0CBCAF4-4468-4D2C-8178-433C1B45F4A3}"/>
    <cellStyle name="Normal 9 5 4 2 2 4" xfId="33164" xr:uid="{5EF23206-EF49-4D15-BBB1-CCE3490F8D05}"/>
    <cellStyle name="Normal 9 5 4 2 3" xfId="20518" xr:uid="{CC05FA72-E023-4B64-AA0C-3A409DCE04A3}"/>
    <cellStyle name="Normal 9 5 4 2 4" xfId="12089" xr:uid="{A053FB9E-12EC-4F34-9166-04E6036B506D}"/>
    <cellStyle name="Normal 9 5 4 2 5" xfId="28947" xr:uid="{FE67E3C1-2401-4620-980B-3B236D073582}"/>
    <cellStyle name="Normal 9 5 4 3" xfId="5727" xr:uid="{00000000-0005-0000-0000-000066200000}"/>
    <cellStyle name="Normal 9 5 4 3 2" xfId="22591" xr:uid="{20BC9EF1-62F0-4DD4-AF54-7027475F7F66}"/>
    <cellStyle name="Normal 9 5 4 3 3" xfId="14162" xr:uid="{9AF6F4E2-5AC2-498E-B5C9-4D8985018677}"/>
    <cellStyle name="Normal 9 5 4 3 4" xfId="31019" xr:uid="{CAC8E847-D012-422C-94FB-A02C38CCF5D0}"/>
    <cellStyle name="Normal 9 5 4 4" xfId="18373" xr:uid="{B2D18115-EB59-463A-9EFD-EE5D7EE481ED}"/>
    <cellStyle name="Normal 9 5 4 5" xfId="9944" xr:uid="{FEA5FB2A-3F8F-4589-B641-515DBDC4D999}"/>
    <cellStyle name="Normal 9 5 4 6" xfId="26802" xr:uid="{3C85D219-8C0D-4984-ADBF-1DB9C591412F}"/>
    <cellStyle name="Normal 9 5 5" xfId="1832" xr:uid="{00000000-0005-0000-0000-000067200000}"/>
    <cellStyle name="Normal 9 5 5 2" xfId="4062" xr:uid="{00000000-0005-0000-0000-000068200000}"/>
    <cellStyle name="Normal 9 5 5 2 2" xfId="8285" xr:uid="{00000000-0005-0000-0000-000069200000}"/>
    <cellStyle name="Normal 9 5 5 2 2 2" xfId="25149" xr:uid="{65244023-8A08-46C2-A9ED-96FEA9317E00}"/>
    <cellStyle name="Normal 9 5 5 2 2 3" xfId="16720" xr:uid="{0DC32CCC-42D5-4CAA-8634-0FA16FB95080}"/>
    <cellStyle name="Normal 9 5 5 2 2 4" xfId="33577" xr:uid="{18670668-AC3E-4471-860B-82012280724C}"/>
    <cellStyle name="Normal 9 5 5 2 3" xfId="20931" xr:uid="{9157E3B5-8ABC-409C-B247-70DF35207B33}"/>
    <cellStyle name="Normal 9 5 5 2 4" xfId="12502" xr:uid="{4B3DCD30-C7C8-4378-8F76-847ED9973A3F}"/>
    <cellStyle name="Normal 9 5 5 2 5" xfId="29360" xr:uid="{A8726D26-ACFB-4128-B6C2-D4EB0036DFDC}"/>
    <cellStyle name="Normal 9 5 5 3" xfId="6140" xr:uid="{00000000-0005-0000-0000-00006A200000}"/>
    <cellStyle name="Normal 9 5 5 3 2" xfId="23004" xr:uid="{6389FD5B-5599-44E8-B5FC-72E5C61BAFE3}"/>
    <cellStyle name="Normal 9 5 5 3 3" xfId="14575" xr:uid="{44F19F45-D661-4CC7-9B9C-2F751197A231}"/>
    <cellStyle name="Normal 9 5 5 3 4" xfId="31432" xr:uid="{BA61F0F1-BFD5-4B0C-8D35-3120A9291536}"/>
    <cellStyle name="Normal 9 5 5 4" xfId="18786" xr:uid="{F871C93D-F228-481E-82FF-7FAB1C39BE9B}"/>
    <cellStyle name="Normal 9 5 5 5" xfId="10357" xr:uid="{202ECF69-7784-4D3B-8D8F-8DB10D596042}"/>
    <cellStyle name="Normal 9 5 5 6" xfId="27215" xr:uid="{F4BA8977-AD09-4F6A-89C6-150B145E5BDD}"/>
    <cellStyle name="Normal 9 5 6" xfId="2246" xr:uid="{00000000-0005-0000-0000-00006B200000}"/>
    <cellStyle name="Normal 9 5 6 2" xfId="4475" xr:uid="{00000000-0005-0000-0000-00006C200000}"/>
    <cellStyle name="Normal 9 5 6 2 2" xfId="8698" xr:uid="{00000000-0005-0000-0000-00006D200000}"/>
    <cellStyle name="Normal 9 5 6 2 2 2" xfId="25562" xr:uid="{D4DA1850-0EB2-40B1-B903-98D3B45D71E3}"/>
    <cellStyle name="Normal 9 5 6 2 2 3" xfId="17133" xr:uid="{F3EDCAB7-CDFE-46AD-A970-179BF09E38E7}"/>
    <cellStyle name="Normal 9 5 6 2 2 4" xfId="33990" xr:uid="{FB8D880E-BCB7-44F7-BE93-891EAB6F5B71}"/>
    <cellStyle name="Normal 9 5 6 2 3" xfId="21344" xr:uid="{321C440E-EC3A-4076-9561-64D98B010FD1}"/>
    <cellStyle name="Normal 9 5 6 2 4" xfId="12915" xr:uid="{1268B4EE-934A-4F2F-A133-CEDB90019ECD}"/>
    <cellStyle name="Normal 9 5 6 2 5" xfId="29773" xr:uid="{3DE64913-0D1E-4079-A2C9-58F1B3C36982}"/>
    <cellStyle name="Normal 9 5 6 3" xfId="6553" xr:uid="{00000000-0005-0000-0000-00006E200000}"/>
    <cellStyle name="Normal 9 5 6 3 2" xfId="23417" xr:uid="{23B633FC-356F-43DC-92DA-781B4E6D61A2}"/>
    <cellStyle name="Normal 9 5 6 3 3" xfId="14988" xr:uid="{B9024E6C-CA61-4D41-853D-3B1CA4AAC635}"/>
    <cellStyle name="Normal 9 5 6 3 4" xfId="31845" xr:uid="{1DF9015F-B3AE-4430-9171-E182166DDB86}"/>
    <cellStyle name="Normal 9 5 6 4" xfId="19199" xr:uid="{7FDACBF7-4C6F-471C-A04A-AB8207067B52}"/>
    <cellStyle name="Normal 9 5 6 5" xfId="10770" xr:uid="{2B404642-D6CF-4186-B8C3-620396EECA18}"/>
    <cellStyle name="Normal 9 5 6 6" xfId="27628" xr:uid="{E308911F-22A5-4248-A4C0-9941EC57E90A}"/>
    <cellStyle name="Normal 9 5 7" xfId="2682" xr:uid="{00000000-0005-0000-0000-00006F200000}"/>
    <cellStyle name="Normal 9 5 7 2" xfId="6966" xr:uid="{00000000-0005-0000-0000-000070200000}"/>
    <cellStyle name="Normal 9 5 7 2 2" xfId="23830" xr:uid="{A278807B-9181-45B5-BF26-2042867AA5D7}"/>
    <cellStyle name="Normal 9 5 7 2 3" xfId="15401" xr:uid="{DD5A2B4A-444B-4868-9543-98E2D62D1FCA}"/>
    <cellStyle name="Normal 9 5 7 2 4" xfId="32258" xr:uid="{70E854FF-2DE6-43DD-BD68-1465D47F05B3}"/>
    <cellStyle name="Normal 9 5 7 3" xfId="19612" xr:uid="{C1DF2F2D-2C86-489C-AA69-72A6CCB19940}"/>
    <cellStyle name="Normal 9 5 7 4" xfId="11183" xr:uid="{D29B2348-13C0-4716-BB4E-72BDECBA302A}"/>
    <cellStyle name="Normal 9 5 7 5" xfId="28041" xr:uid="{DB2E6F3C-5B52-4923-A6C1-7B5819FACCB2}"/>
    <cellStyle name="Normal 9 5 8" xfId="4901" xr:uid="{00000000-0005-0000-0000-000071200000}"/>
    <cellStyle name="Normal 9 5 8 2" xfId="21765" xr:uid="{3D4AB13F-5135-4826-A3F0-625EA454EAF0}"/>
    <cellStyle name="Normal 9 5 8 3" xfId="13336" xr:uid="{F614B0B7-528A-4274-9BC1-B552AD1DF896}"/>
    <cellStyle name="Normal 9 5 8 4" xfId="30193" xr:uid="{4C12306B-EC05-42AF-AD50-6FECE846C784}"/>
    <cellStyle name="Normal 9 5 9" xfId="17547" xr:uid="{FBBCDE25-59E3-4226-816A-B407D29EF36A}"/>
    <cellStyle name="Normal 9 6" xfId="538" xr:uid="{00000000-0005-0000-0000-000072200000}"/>
    <cellStyle name="Normal 9 6 10" xfId="25978" xr:uid="{EF6AAD1A-EA32-453A-973B-9EC30F0EB1AE}"/>
    <cellStyle name="Normal 9 6 2" xfId="1006" xr:uid="{00000000-0005-0000-0000-000073200000}"/>
    <cellStyle name="Normal 9 6 2 2" xfId="3238" xr:uid="{00000000-0005-0000-0000-000074200000}"/>
    <cellStyle name="Normal 9 6 2 2 2" xfId="7461" xr:uid="{00000000-0005-0000-0000-000075200000}"/>
    <cellStyle name="Normal 9 6 2 2 2 2" xfId="24325" xr:uid="{175B0781-A223-4845-BBB4-A797AB2E0ECA}"/>
    <cellStyle name="Normal 9 6 2 2 2 3" xfId="15896" xr:uid="{A31888FE-2354-46C3-A5AA-71F2B154C71E}"/>
    <cellStyle name="Normal 9 6 2 2 2 4" xfId="32753" xr:uid="{DE5E970A-7C6C-44AF-BDDD-F938663063C0}"/>
    <cellStyle name="Normal 9 6 2 2 3" xfId="20107" xr:uid="{174EA6A6-5A2D-43E2-BFE2-49D51171AB02}"/>
    <cellStyle name="Normal 9 6 2 2 4" xfId="11678" xr:uid="{DCA77EFA-7F5A-4342-9E81-5C8ED1C9EF82}"/>
    <cellStyle name="Normal 9 6 2 2 5" xfId="28536" xr:uid="{D8184C03-6417-489B-AA99-7B867E4EBE29}"/>
    <cellStyle name="Normal 9 6 2 3" xfId="5316" xr:uid="{00000000-0005-0000-0000-000076200000}"/>
    <cellStyle name="Normal 9 6 2 3 2" xfId="22180" xr:uid="{0CE93AB5-AE00-4105-A5B5-4D20D456F2BE}"/>
    <cellStyle name="Normal 9 6 2 3 3" xfId="13751" xr:uid="{4CABF334-7A1C-4A64-814D-914FD6AF2845}"/>
    <cellStyle name="Normal 9 6 2 3 4" xfId="30608" xr:uid="{FE2D6F0D-0FF1-4780-A451-B0A979188A6F}"/>
    <cellStyle name="Normal 9 6 2 4" xfId="17962" xr:uid="{94482FB2-8CAC-4268-B1EE-9D3EC79E5039}"/>
    <cellStyle name="Normal 9 6 2 5" xfId="9533" xr:uid="{F2EF5F07-A440-4194-B5BA-4A505D6886DC}"/>
    <cellStyle name="Normal 9 6 2 6" xfId="26391" xr:uid="{348E5B6E-CC6C-4678-9D66-9C3A35E42CF7}"/>
    <cellStyle name="Normal 9 6 3" xfId="1421" xr:uid="{00000000-0005-0000-0000-000077200000}"/>
    <cellStyle name="Normal 9 6 3 2" xfId="3651" xr:uid="{00000000-0005-0000-0000-000078200000}"/>
    <cellStyle name="Normal 9 6 3 2 2" xfId="7874" xr:uid="{00000000-0005-0000-0000-000079200000}"/>
    <cellStyle name="Normal 9 6 3 2 2 2" xfId="24738" xr:uid="{8410EFE4-A85D-45F1-A1E0-F76B382F9B0A}"/>
    <cellStyle name="Normal 9 6 3 2 2 3" xfId="16309" xr:uid="{BE9840C9-B43B-4DDB-BCFC-F1822D22E9E0}"/>
    <cellStyle name="Normal 9 6 3 2 2 4" xfId="33166" xr:uid="{0490976F-1FF4-4AA9-9C2D-0A4A96AE4A1C}"/>
    <cellStyle name="Normal 9 6 3 2 3" xfId="20520" xr:uid="{A5A196A4-A140-4CCF-8CD9-C78A721DC612}"/>
    <cellStyle name="Normal 9 6 3 2 4" xfId="12091" xr:uid="{3D49B2BD-1F6A-41E3-AE78-734B47F7545A}"/>
    <cellStyle name="Normal 9 6 3 2 5" xfId="28949" xr:uid="{820BE14F-E42F-4577-A1E2-746338B8521B}"/>
    <cellStyle name="Normal 9 6 3 3" xfId="5729" xr:uid="{00000000-0005-0000-0000-00007A200000}"/>
    <cellStyle name="Normal 9 6 3 3 2" xfId="22593" xr:uid="{CEC62EA8-5246-4013-817F-8AC711EBB17B}"/>
    <cellStyle name="Normal 9 6 3 3 3" xfId="14164" xr:uid="{DF136182-B69E-40CE-83A9-9D3526493BA2}"/>
    <cellStyle name="Normal 9 6 3 3 4" xfId="31021" xr:uid="{C1836D9B-F81A-4003-9ECF-5C9907D664AE}"/>
    <cellStyle name="Normal 9 6 3 4" xfId="18375" xr:uid="{3D6A3FDF-E7EA-4534-9212-CE68F1BB2563}"/>
    <cellStyle name="Normal 9 6 3 5" xfId="9946" xr:uid="{57F70C86-3710-4D27-9F9B-A5ADDD12A65E}"/>
    <cellStyle name="Normal 9 6 3 6" xfId="26804" xr:uid="{66ECA01A-CFE9-43E1-9E17-CD86C2EC5403}"/>
    <cellStyle name="Normal 9 6 4" xfId="1834" xr:uid="{00000000-0005-0000-0000-00007B200000}"/>
    <cellStyle name="Normal 9 6 4 2" xfId="4064" xr:uid="{00000000-0005-0000-0000-00007C200000}"/>
    <cellStyle name="Normal 9 6 4 2 2" xfId="8287" xr:uid="{00000000-0005-0000-0000-00007D200000}"/>
    <cellStyle name="Normal 9 6 4 2 2 2" xfId="25151" xr:uid="{6D2BDEB6-D019-453E-8ADA-18CCD0E7FE27}"/>
    <cellStyle name="Normal 9 6 4 2 2 3" xfId="16722" xr:uid="{D1690BBE-D125-4AB8-BA55-0C2381164E00}"/>
    <cellStyle name="Normal 9 6 4 2 2 4" xfId="33579" xr:uid="{94D97015-2908-421A-B159-F7EFCD0A1F75}"/>
    <cellStyle name="Normal 9 6 4 2 3" xfId="20933" xr:uid="{9EDBED8D-6E55-4BD9-A3B8-E81505FAA852}"/>
    <cellStyle name="Normal 9 6 4 2 4" xfId="12504" xr:uid="{C09E5904-D9FD-4ECD-9214-08AF3D8252D7}"/>
    <cellStyle name="Normal 9 6 4 2 5" xfId="29362" xr:uid="{A87DC087-3ED4-41BA-8162-422FB0D7D181}"/>
    <cellStyle name="Normal 9 6 4 3" xfId="6142" xr:uid="{00000000-0005-0000-0000-00007E200000}"/>
    <cellStyle name="Normal 9 6 4 3 2" xfId="23006" xr:uid="{CAF251B6-705F-4520-971D-8FC175506934}"/>
    <cellStyle name="Normal 9 6 4 3 3" xfId="14577" xr:uid="{79C116FB-EAB4-4B59-A72F-7298EE406C79}"/>
    <cellStyle name="Normal 9 6 4 3 4" xfId="31434" xr:uid="{4518E79A-9994-4AA3-9781-C3AFCDB0C416}"/>
    <cellStyle name="Normal 9 6 4 4" xfId="18788" xr:uid="{C6D730B5-1BE1-46EE-962D-0DF01DC2738E}"/>
    <cellStyle name="Normal 9 6 4 5" xfId="10359" xr:uid="{31B89A8C-F2F7-4233-905F-115AB5AF6F5A}"/>
    <cellStyle name="Normal 9 6 4 6" xfId="27217" xr:uid="{50B89421-2BCC-4123-BCA6-559481A0A564}"/>
    <cellStyle name="Normal 9 6 5" xfId="2248" xr:uid="{00000000-0005-0000-0000-00007F200000}"/>
    <cellStyle name="Normal 9 6 5 2" xfId="4477" xr:uid="{00000000-0005-0000-0000-000080200000}"/>
    <cellStyle name="Normal 9 6 5 2 2" xfId="8700" xr:uid="{00000000-0005-0000-0000-000081200000}"/>
    <cellStyle name="Normal 9 6 5 2 2 2" xfId="25564" xr:uid="{46691F7A-9563-486A-AD53-EFEB1F7B61BC}"/>
    <cellStyle name="Normal 9 6 5 2 2 3" xfId="17135" xr:uid="{2024D35C-58B3-4319-9A77-48247AA73703}"/>
    <cellStyle name="Normal 9 6 5 2 2 4" xfId="33992" xr:uid="{C8AFC954-E949-4880-8616-EE38233E1624}"/>
    <cellStyle name="Normal 9 6 5 2 3" xfId="21346" xr:uid="{A5B8E14A-D2F9-4D8A-9E69-ED018FC0EA92}"/>
    <cellStyle name="Normal 9 6 5 2 4" xfId="12917" xr:uid="{A15B328A-3226-4E1D-9B28-4DD54C2E1D65}"/>
    <cellStyle name="Normal 9 6 5 2 5" xfId="29775" xr:uid="{9456D6EA-A1FB-4420-B8B9-851E0A2F46BD}"/>
    <cellStyle name="Normal 9 6 5 3" xfId="6555" xr:uid="{00000000-0005-0000-0000-000082200000}"/>
    <cellStyle name="Normal 9 6 5 3 2" xfId="23419" xr:uid="{661D7115-3024-4B22-87DA-B0FD46CB7D43}"/>
    <cellStyle name="Normal 9 6 5 3 3" xfId="14990" xr:uid="{8975968B-B9D0-4265-9BED-5D888627B8B8}"/>
    <cellStyle name="Normal 9 6 5 3 4" xfId="31847" xr:uid="{32D67245-68AC-4A17-A5B8-A0AD81BEDC11}"/>
    <cellStyle name="Normal 9 6 5 4" xfId="19201" xr:uid="{4FCAC4A6-B479-432B-AC7C-626BD0E1BBED}"/>
    <cellStyle name="Normal 9 6 5 5" xfId="10772" xr:uid="{D1DA5F64-44A4-499F-8862-220E59E767BF}"/>
    <cellStyle name="Normal 9 6 5 6" xfId="27630" xr:uid="{EFA280C4-B66B-47CA-9FCA-D34783BD8455}"/>
    <cellStyle name="Normal 9 6 6" xfId="2684" xr:uid="{00000000-0005-0000-0000-000083200000}"/>
    <cellStyle name="Normal 9 6 6 2" xfId="6968" xr:uid="{00000000-0005-0000-0000-000084200000}"/>
    <cellStyle name="Normal 9 6 6 2 2" xfId="23832" xr:uid="{15DBBC95-5BD4-4D84-ADFA-371BAF320DFC}"/>
    <cellStyle name="Normal 9 6 6 2 3" xfId="15403" xr:uid="{713A10F4-F5DA-403E-8FA8-98F5E24C6A93}"/>
    <cellStyle name="Normal 9 6 6 2 4" xfId="32260" xr:uid="{EDFA2C17-5849-4FA6-BD65-9C40ACFD574D}"/>
    <cellStyle name="Normal 9 6 6 3" xfId="19614" xr:uid="{771D84CC-C855-46B3-AA79-CC8B6C0D7903}"/>
    <cellStyle name="Normal 9 6 6 4" xfId="11185" xr:uid="{C8F2E5A2-9E67-4C57-8C69-8EEB2353706C}"/>
    <cellStyle name="Normal 9 6 6 5" xfId="28043" xr:uid="{22378A93-C704-4F8A-8353-3F6C72C2D5BD}"/>
    <cellStyle name="Normal 9 6 7" xfId="4903" xr:uid="{00000000-0005-0000-0000-000085200000}"/>
    <cellStyle name="Normal 9 6 7 2" xfId="21767" xr:uid="{EED9767F-4A64-4F25-9005-2452F47F4D11}"/>
    <cellStyle name="Normal 9 6 7 3" xfId="13338" xr:uid="{3C8AB4C0-728C-4A2F-B115-CEF468AEB040}"/>
    <cellStyle name="Normal 9 6 7 4" xfId="30195" xr:uid="{16164ADA-955C-43D7-BEDA-FBE673A66ED2}"/>
    <cellStyle name="Normal 9 6 8" xfId="17549" xr:uid="{973BDC51-76B9-42B5-B83E-836C95211779}"/>
    <cellStyle name="Normal 9 6 9" xfId="9120" xr:uid="{A55F119F-4732-492D-894E-AF0DA63361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0 2 2" xfId="23913" xr:uid="{1DF2F72D-5357-4340-99EF-6DC2C214B27B}"/>
    <cellStyle name="Note 2 2 10 2 3" xfId="15484" xr:uid="{1C1AB5C1-7741-4386-B34A-3F2DC4260D42}"/>
    <cellStyle name="Note 2 2 10 2 4" xfId="32341" xr:uid="{9ABE0740-12BB-425C-90C6-2D77F1EACF51}"/>
    <cellStyle name="Note 2 2 10 3" xfId="19695" xr:uid="{225E8A49-0DD2-49D0-9A33-4D21707634CC}"/>
    <cellStyle name="Note 2 2 10 4" xfId="11266" xr:uid="{72993064-3EAB-4EF6-BB07-128E43D6FED9}"/>
    <cellStyle name="Note 2 2 10 5" xfId="28124" xr:uid="{2C322F8A-C862-4168-AC8D-31D67F2F9DEC}"/>
    <cellStyle name="Note 2 2 11" xfId="4904" xr:uid="{00000000-0005-0000-0000-000094200000}"/>
    <cellStyle name="Note 2 2 11 2" xfId="21768" xr:uid="{077E6F0A-D87B-4518-B639-D49B869B0D84}"/>
    <cellStyle name="Note 2 2 11 3" xfId="13339" xr:uid="{39E373C1-1934-4987-A5F2-7F24694D333E}"/>
    <cellStyle name="Note 2 2 11 4" xfId="30196" xr:uid="{723E10F7-E43E-4132-946F-D1204192D534}"/>
    <cellStyle name="Note 2 2 12" xfId="17550" xr:uid="{6F933655-1A02-4107-85B9-68DE782424B7}"/>
    <cellStyle name="Note 2 2 13" xfId="9121" xr:uid="{A2233BD6-C9B5-4AB3-8073-1DC7AF9FEDB4}"/>
    <cellStyle name="Note 2 2 14" xfId="25979" xr:uid="{7612B88E-8825-48BE-AF2E-34CC60061687}"/>
    <cellStyle name="Note 2 2 2" xfId="547" xr:uid="{00000000-0005-0000-0000-000095200000}"/>
    <cellStyle name="Note 2 2 2 10" xfId="4905" xr:uid="{00000000-0005-0000-0000-000096200000}"/>
    <cellStyle name="Note 2 2 2 10 2" xfId="21769" xr:uid="{D1A87921-BCC9-4E6D-8667-D94FCAF1378F}"/>
    <cellStyle name="Note 2 2 2 10 3" xfId="13340" xr:uid="{79935C70-447D-429A-9264-569940EA0B13}"/>
    <cellStyle name="Note 2 2 2 10 4" xfId="30197" xr:uid="{8383494C-9200-4077-AE2A-5D8F82B00F9D}"/>
    <cellStyle name="Note 2 2 2 11" xfId="17551" xr:uid="{CEB19B75-18A9-4976-8370-12EDD2264390}"/>
    <cellStyle name="Note 2 2 2 12" xfId="9122" xr:uid="{092FE63D-F36B-463E-BAF6-D1652C7F08A5}"/>
    <cellStyle name="Note 2 2 2 13" xfId="25980" xr:uid="{6C3A2F86-10C9-4730-A42B-2B6354D57562}"/>
    <cellStyle name="Note 2 2 2 2" xfId="548" xr:uid="{00000000-0005-0000-0000-000097200000}"/>
    <cellStyle name="Note 2 2 2 2 10" xfId="17552" xr:uid="{7E72EA85-6BAB-4507-830E-736ED3B76700}"/>
    <cellStyle name="Note 2 2 2 2 11" xfId="9123" xr:uid="{E41441A3-E33C-410E-9782-26618F282B90}"/>
    <cellStyle name="Note 2 2 2 2 12" xfId="25981" xr:uid="{EAC70430-0852-4BD6-A4FD-635ABB5299F7}"/>
    <cellStyle name="Note 2 2 2 2 2" xfId="1009" xr:uid="{00000000-0005-0000-0000-000098200000}"/>
    <cellStyle name="Note 2 2 2 2 2 2" xfId="3241" xr:uid="{00000000-0005-0000-0000-000099200000}"/>
    <cellStyle name="Note 2 2 2 2 2 2 2" xfId="7464" xr:uid="{00000000-0005-0000-0000-00009A200000}"/>
    <cellStyle name="Note 2 2 2 2 2 2 2 2" xfId="24328" xr:uid="{09191359-D279-49C1-BCD7-7195C4348F9B}"/>
    <cellStyle name="Note 2 2 2 2 2 2 2 3" xfId="15899" xr:uid="{F8FB6064-31E5-441C-991E-7F86DBBF65AD}"/>
    <cellStyle name="Note 2 2 2 2 2 2 2 4" xfId="32756" xr:uid="{39AD0DCB-C82A-42E1-BA25-41F13AC4E115}"/>
    <cellStyle name="Note 2 2 2 2 2 2 3" xfId="20110" xr:uid="{99AE6F38-C65F-4858-981B-1A86B0917E04}"/>
    <cellStyle name="Note 2 2 2 2 2 2 4" xfId="11681" xr:uid="{9F2F0FDB-6112-4384-AC98-57D130A94A79}"/>
    <cellStyle name="Note 2 2 2 2 2 2 5" xfId="28539" xr:uid="{87A0850B-9F8B-418C-97F9-46064126A40C}"/>
    <cellStyle name="Note 2 2 2 2 2 3" xfId="5319" xr:uid="{00000000-0005-0000-0000-00009B200000}"/>
    <cellStyle name="Note 2 2 2 2 2 3 2" xfId="22183" xr:uid="{434D65BE-3E7F-4B44-9694-F7E916541DC6}"/>
    <cellStyle name="Note 2 2 2 2 2 3 3" xfId="13754" xr:uid="{7CA988F5-9131-4849-B7ED-49A13C998991}"/>
    <cellStyle name="Note 2 2 2 2 2 3 4" xfId="30611" xr:uid="{A6C8F9A1-B8CB-422F-9A02-0E107AF4BD0B}"/>
    <cellStyle name="Note 2 2 2 2 2 4" xfId="17965" xr:uid="{18211F1F-7C09-4511-8969-9E43831BA55E}"/>
    <cellStyle name="Note 2 2 2 2 2 5" xfId="9536" xr:uid="{D2B1DFD1-B956-41A6-9368-4E42E13CC3CE}"/>
    <cellStyle name="Note 2 2 2 2 2 6" xfId="26394" xr:uid="{BF169CC7-8363-4556-B48C-C93BCF567060}"/>
    <cellStyle name="Note 2 2 2 2 3" xfId="1424" xr:uid="{00000000-0005-0000-0000-00009C200000}"/>
    <cellStyle name="Note 2 2 2 2 3 2" xfId="3654" xr:uid="{00000000-0005-0000-0000-00009D200000}"/>
    <cellStyle name="Note 2 2 2 2 3 2 2" xfId="7877" xr:uid="{00000000-0005-0000-0000-00009E200000}"/>
    <cellStyle name="Note 2 2 2 2 3 2 2 2" xfId="24741" xr:uid="{ECE0A093-7A4A-4552-B948-845B496088F8}"/>
    <cellStyle name="Note 2 2 2 2 3 2 2 3" xfId="16312" xr:uid="{6B7B4CC0-AB79-4DAC-87CA-E1F51F56F579}"/>
    <cellStyle name="Note 2 2 2 2 3 2 2 4" xfId="33169" xr:uid="{1DBD9162-63EA-44DB-9ED5-4235552E6108}"/>
    <cellStyle name="Note 2 2 2 2 3 2 3" xfId="20523" xr:uid="{2CE924CE-983B-4ECD-9D62-3A1BC5FCF882}"/>
    <cellStyle name="Note 2 2 2 2 3 2 4" xfId="12094" xr:uid="{CC07ABD0-50AF-44BB-81D5-D43C79CF9729}"/>
    <cellStyle name="Note 2 2 2 2 3 2 5" xfId="28952" xr:uid="{093E49E2-BA2C-4B60-B254-87C2D5D2FE62}"/>
    <cellStyle name="Note 2 2 2 2 3 3" xfId="5732" xr:uid="{00000000-0005-0000-0000-00009F200000}"/>
    <cellStyle name="Note 2 2 2 2 3 3 2" xfId="22596" xr:uid="{C6D66B43-ECCD-40B8-B345-FFB55D9F38FA}"/>
    <cellStyle name="Note 2 2 2 2 3 3 3" xfId="14167" xr:uid="{D8A498A5-52D6-4192-B819-E13F799FDE8A}"/>
    <cellStyle name="Note 2 2 2 2 3 3 4" xfId="31024" xr:uid="{7C02A19A-AA89-4EC0-A135-C1A71A6DE9C2}"/>
    <cellStyle name="Note 2 2 2 2 3 4" xfId="18378" xr:uid="{BF5773A5-29F5-4321-A87F-FDF954E70FEB}"/>
    <cellStyle name="Note 2 2 2 2 3 5" xfId="9949" xr:uid="{2C513C94-630E-4C18-BC7C-572BE4E543B3}"/>
    <cellStyle name="Note 2 2 2 2 3 6" xfId="26807" xr:uid="{D16774D6-E423-45F7-8B14-D95C683A9BA7}"/>
    <cellStyle name="Note 2 2 2 2 4" xfId="1838" xr:uid="{00000000-0005-0000-0000-0000A0200000}"/>
    <cellStyle name="Note 2 2 2 2 4 2" xfId="4067" xr:uid="{00000000-0005-0000-0000-0000A1200000}"/>
    <cellStyle name="Note 2 2 2 2 4 2 2" xfId="8290" xr:uid="{00000000-0005-0000-0000-0000A2200000}"/>
    <cellStyle name="Note 2 2 2 2 4 2 2 2" xfId="25154" xr:uid="{383C46DE-0DA3-40A9-BE7D-F5D299BCDDD3}"/>
    <cellStyle name="Note 2 2 2 2 4 2 2 3" xfId="16725" xr:uid="{572BB391-C768-4A8D-9DF7-779A9FD3B2EA}"/>
    <cellStyle name="Note 2 2 2 2 4 2 2 4" xfId="33582" xr:uid="{44A493D7-2F91-4008-BCF6-F633226BF6AE}"/>
    <cellStyle name="Note 2 2 2 2 4 2 3" xfId="20936" xr:uid="{5C088EA0-85EA-4EF1-AA17-24E34376BF4A}"/>
    <cellStyle name="Note 2 2 2 2 4 2 4" xfId="12507" xr:uid="{ABDE688C-AFAB-4709-ADA7-15F124CB66C1}"/>
    <cellStyle name="Note 2 2 2 2 4 2 5" xfId="29365" xr:uid="{FF29AF11-6855-415D-9233-9765F97886EC}"/>
    <cellStyle name="Note 2 2 2 2 4 3" xfId="6145" xr:uid="{00000000-0005-0000-0000-0000A3200000}"/>
    <cellStyle name="Note 2 2 2 2 4 3 2" xfId="23009" xr:uid="{81BB6389-3556-44C4-BB6C-F2AD97FECECE}"/>
    <cellStyle name="Note 2 2 2 2 4 3 3" xfId="14580" xr:uid="{4398AB32-6288-4EFF-A3D4-2F35BADC92DF}"/>
    <cellStyle name="Note 2 2 2 2 4 3 4" xfId="31437" xr:uid="{42A544D9-CA42-4040-8452-ED46330E3092}"/>
    <cellStyle name="Note 2 2 2 2 4 4" xfId="18791" xr:uid="{FFCB48A4-5182-4EA9-96C4-40E50A6FDDCA}"/>
    <cellStyle name="Note 2 2 2 2 4 5" xfId="10362" xr:uid="{4322DA1C-22AD-4D9F-BAC3-FA8BF41C91D3}"/>
    <cellStyle name="Note 2 2 2 2 4 6" xfId="27220" xr:uid="{0DDCD826-04F2-41DB-8074-03C8F8788C2F}"/>
    <cellStyle name="Note 2 2 2 2 5" xfId="2251" xr:uid="{00000000-0005-0000-0000-0000A4200000}"/>
    <cellStyle name="Note 2 2 2 2 5 2" xfId="4480" xr:uid="{00000000-0005-0000-0000-0000A5200000}"/>
    <cellStyle name="Note 2 2 2 2 5 2 2" xfId="8703" xr:uid="{00000000-0005-0000-0000-0000A6200000}"/>
    <cellStyle name="Note 2 2 2 2 5 2 2 2" xfId="25567" xr:uid="{6B64796C-AD77-4497-8EC2-60C47609D136}"/>
    <cellStyle name="Note 2 2 2 2 5 2 2 3" xfId="17138" xr:uid="{9F2297BA-96B5-456C-BF44-551B20502A8B}"/>
    <cellStyle name="Note 2 2 2 2 5 2 2 4" xfId="33995" xr:uid="{6B0A4756-C32F-437F-82BA-02B8CA427587}"/>
    <cellStyle name="Note 2 2 2 2 5 2 3" xfId="21349" xr:uid="{D296C038-571A-4690-AE51-BE182DD692AA}"/>
    <cellStyle name="Note 2 2 2 2 5 2 4" xfId="12920" xr:uid="{504C2DF8-CD7B-4B0C-9F91-82C6A41140F6}"/>
    <cellStyle name="Note 2 2 2 2 5 2 5" xfId="29778" xr:uid="{5C6943A7-5286-4A12-94A4-C563360A35C7}"/>
    <cellStyle name="Note 2 2 2 2 5 3" xfId="6558" xr:uid="{00000000-0005-0000-0000-0000A7200000}"/>
    <cellStyle name="Note 2 2 2 2 5 3 2" xfId="23422" xr:uid="{E5BAA384-A22C-409F-8989-8B91FC7C69FC}"/>
    <cellStyle name="Note 2 2 2 2 5 3 3" xfId="14993" xr:uid="{05CA37B4-178C-4547-B376-1024C5BB4503}"/>
    <cellStyle name="Note 2 2 2 2 5 3 4" xfId="31850" xr:uid="{57555961-68F1-4983-9F15-76D1687DDA08}"/>
    <cellStyle name="Note 2 2 2 2 5 4" xfId="19204" xr:uid="{7A0215C3-EBBC-4028-9EED-7179F8AC9FAF}"/>
    <cellStyle name="Note 2 2 2 2 5 5" xfId="10775" xr:uid="{7A5A382C-C5FA-4AF0-BE65-53FF31E6480B}"/>
    <cellStyle name="Note 2 2 2 2 5 6" xfId="27633" xr:uid="{EE86433C-745A-483A-A727-A8B91E67980B}"/>
    <cellStyle name="Note 2 2 2 2 6" xfId="2687" xr:uid="{00000000-0005-0000-0000-0000A8200000}"/>
    <cellStyle name="Note 2 2 2 2 6 2" xfId="6971" xr:uid="{00000000-0005-0000-0000-0000A9200000}"/>
    <cellStyle name="Note 2 2 2 2 6 2 2" xfId="23835" xr:uid="{B556AE07-B821-4A33-8BE5-A2B51DD6ED11}"/>
    <cellStyle name="Note 2 2 2 2 6 2 3" xfId="15406" xr:uid="{4E1265B4-A4C9-4174-92EC-9C42A1810612}"/>
    <cellStyle name="Note 2 2 2 2 6 2 4" xfId="32263" xr:uid="{38A486DD-F622-4D31-B00B-0371660A1EE8}"/>
    <cellStyle name="Note 2 2 2 2 6 3" xfId="19617" xr:uid="{385BB6CB-1C61-4F7F-B199-AB971E14A48F}"/>
    <cellStyle name="Note 2 2 2 2 6 4" xfId="11188" xr:uid="{98380937-1FBC-4460-A110-A15018539A0A}"/>
    <cellStyle name="Note 2 2 2 2 6 5" xfId="28046" xr:uid="{A3A9617E-2990-4333-9A5D-14791CB8FD8C}"/>
    <cellStyle name="Note 2 2 2 2 7" xfId="2746" xr:uid="{00000000-0005-0000-0000-0000AA200000}"/>
    <cellStyle name="Note 2 2 2 2 8" xfId="2827" xr:uid="{00000000-0005-0000-0000-0000AB200000}"/>
    <cellStyle name="Note 2 2 2 2 8 2" xfId="7051" xr:uid="{00000000-0005-0000-0000-0000AC200000}"/>
    <cellStyle name="Note 2 2 2 2 8 2 2" xfId="23915" xr:uid="{0812B9D2-97B1-4809-8299-7B1AB4B20096}"/>
    <cellStyle name="Note 2 2 2 2 8 2 3" xfId="15486" xr:uid="{764C074C-766E-4446-9083-6D048E6A1353}"/>
    <cellStyle name="Note 2 2 2 2 8 2 4" xfId="32343" xr:uid="{1403D7F2-4BEA-488F-884D-3AA45C35C132}"/>
    <cellStyle name="Note 2 2 2 2 8 3" xfId="19697" xr:uid="{460C99E7-8484-46B0-A8FB-BBBC5ECB0774}"/>
    <cellStyle name="Note 2 2 2 2 8 4" xfId="11268" xr:uid="{92A9D9AF-2F1F-46DE-AC80-EF948F537FF9}"/>
    <cellStyle name="Note 2 2 2 2 8 5" xfId="28126" xr:uid="{FCE0F9B4-826F-4444-A7F1-84D7600563F8}"/>
    <cellStyle name="Note 2 2 2 2 9" xfId="4906" xr:uid="{00000000-0005-0000-0000-0000AD200000}"/>
    <cellStyle name="Note 2 2 2 2 9 2" xfId="21770" xr:uid="{790C585F-0EFE-457B-8FF4-A6931A814B3F}"/>
    <cellStyle name="Note 2 2 2 2 9 3" xfId="13341" xr:uid="{C918FF86-1CC1-438E-A5CE-9914381B4C1D}"/>
    <cellStyle name="Note 2 2 2 2 9 4" xfId="30198" xr:uid="{56ACF48D-C147-41A5-A5A4-E6BE87B8FA84}"/>
    <cellStyle name="Note 2 2 2 3" xfId="1008" xr:uid="{00000000-0005-0000-0000-0000AE200000}"/>
    <cellStyle name="Note 2 2 2 3 2" xfId="3240" xr:uid="{00000000-0005-0000-0000-0000AF200000}"/>
    <cellStyle name="Note 2 2 2 3 2 2" xfId="7463" xr:uid="{00000000-0005-0000-0000-0000B0200000}"/>
    <cellStyle name="Note 2 2 2 3 2 2 2" xfId="24327" xr:uid="{340215F2-65DE-46A4-92C5-B86DFA8A034F}"/>
    <cellStyle name="Note 2 2 2 3 2 2 3" xfId="15898" xr:uid="{0C8710FF-390F-42E6-8BA8-76B2616B0DC6}"/>
    <cellStyle name="Note 2 2 2 3 2 2 4" xfId="32755" xr:uid="{9E0993DC-7656-470A-B65C-5DB6F3B0CAC0}"/>
    <cellStyle name="Note 2 2 2 3 2 3" xfId="20109" xr:uid="{9FDEC445-19C7-4B36-81B3-E7C48FFFB1FD}"/>
    <cellStyle name="Note 2 2 2 3 2 4" xfId="11680" xr:uid="{E00AD9FD-44DB-4BC4-A95A-B5AFE799B1CC}"/>
    <cellStyle name="Note 2 2 2 3 2 5" xfId="28538" xr:uid="{197A1300-E216-42BE-9233-58813DC7BCC9}"/>
    <cellStyle name="Note 2 2 2 3 3" xfId="5318" xr:uid="{00000000-0005-0000-0000-0000B1200000}"/>
    <cellStyle name="Note 2 2 2 3 3 2" xfId="22182" xr:uid="{2A54D848-9F21-4DE0-9194-F976B5CDF1E4}"/>
    <cellStyle name="Note 2 2 2 3 3 3" xfId="13753" xr:uid="{ED2EBE34-5074-435A-90B7-CF2FB06F31E2}"/>
    <cellStyle name="Note 2 2 2 3 3 4" xfId="30610" xr:uid="{CE2EDB5F-C7EA-45AA-A026-22B4758EC38E}"/>
    <cellStyle name="Note 2 2 2 3 4" xfId="17964" xr:uid="{928690FE-846F-4EBC-950E-44A2550C08EB}"/>
    <cellStyle name="Note 2 2 2 3 5" xfId="9535" xr:uid="{9978FF01-CF0B-4C91-AA8B-D6678EE1D771}"/>
    <cellStyle name="Note 2 2 2 3 6" xfId="26393" xr:uid="{23A9FA56-54E7-4BAD-8FE8-9EF536787C79}"/>
    <cellStyle name="Note 2 2 2 4" xfId="1423" xr:uid="{00000000-0005-0000-0000-0000B2200000}"/>
    <cellStyle name="Note 2 2 2 4 2" xfId="3653" xr:uid="{00000000-0005-0000-0000-0000B3200000}"/>
    <cellStyle name="Note 2 2 2 4 2 2" xfId="7876" xr:uid="{00000000-0005-0000-0000-0000B4200000}"/>
    <cellStyle name="Note 2 2 2 4 2 2 2" xfId="24740" xr:uid="{DE78E26A-F9CE-4906-9CE8-4FE469720433}"/>
    <cellStyle name="Note 2 2 2 4 2 2 3" xfId="16311" xr:uid="{3FD62D2B-3847-4BC3-95EC-18DA48C5CE0E}"/>
    <cellStyle name="Note 2 2 2 4 2 2 4" xfId="33168" xr:uid="{F549CEB0-2075-4379-8A17-FF2EDD9828B4}"/>
    <cellStyle name="Note 2 2 2 4 2 3" xfId="20522" xr:uid="{FE852704-346E-4A4E-B03C-AA91A8B1B67B}"/>
    <cellStyle name="Note 2 2 2 4 2 4" xfId="12093" xr:uid="{FDE65670-E5CC-45C3-969D-7AEC1387409D}"/>
    <cellStyle name="Note 2 2 2 4 2 5" xfId="28951" xr:uid="{CACC2DA1-9C99-424D-8114-2DA56344C24F}"/>
    <cellStyle name="Note 2 2 2 4 3" xfId="5731" xr:uid="{00000000-0005-0000-0000-0000B5200000}"/>
    <cellStyle name="Note 2 2 2 4 3 2" xfId="22595" xr:uid="{F7B1FB09-2776-4777-B76A-F69ECEC9F9AF}"/>
    <cellStyle name="Note 2 2 2 4 3 3" xfId="14166" xr:uid="{7EA324CF-22BC-4F2C-A810-E4D02B27147C}"/>
    <cellStyle name="Note 2 2 2 4 3 4" xfId="31023" xr:uid="{F0AB63A9-95D8-4F1A-962E-30B99CD750B1}"/>
    <cellStyle name="Note 2 2 2 4 4" xfId="18377" xr:uid="{64833336-B1CC-4AEC-8FFF-6F158AC24A2F}"/>
    <cellStyle name="Note 2 2 2 4 5" xfId="9948" xr:uid="{2D7318F4-214C-4191-9462-72121275594A}"/>
    <cellStyle name="Note 2 2 2 4 6" xfId="26806" xr:uid="{85D80B52-F108-4249-98F6-76BC88A4AE8F}"/>
    <cellStyle name="Note 2 2 2 5" xfId="1837" xr:uid="{00000000-0005-0000-0000-0000B6200000}"/>
    <cellStyle name="Note 2 2 2 5 2" xfId="4066" xr:uid="{00000000-0005-0000-0000-0000B7200000}"/>
    <cellStyle name="Note 2 2 2 5 2 2" xfId="8289" xr:uid="{00000000-0005-0000-0000-0000B8200000}"/>
    <cellStyle name="Note 2 2 2 5 2 2 2" xfId="25153" xr:uid="{C4038BDB-44FD-40FA-832E-BD9D62D4A591}"/>
    <cellStyle name="Note 2 2 2 5 2 2 3" xfId="16724" xr:uid="{3404755B-6E4C-4211-9AD3-7C6F48430D94}"/>
    <cellStyle name="Note 2 2 2 5 2 2 4" xfId="33581" xr:uid="{6EC2646F-8047-4509-AB6D-071476CDE594}"/>
    <cellStyle name="Note 2 2 2 5 2 3" xfId="20935" xr:uid="{AAEB4A7F-3063-48D9-A490-984D24745278}"/>
    <cellStyle name="Note 2 2 2 5 2 4" xfId="12506" xr:uid="{74785C92-D62D-4CBA-8CFE-2986507090A7}"/>
    <cellStyle name="Note 2 2 2 5 2 5" xfId="29364" xr:uid="{33009812-C45C-4A33-B2F5-D1AB8BAE9EF8}"/>
    <cellStyle name="Note 2 2 2 5 3" xfId="6144" xr:uid="{00000000-0005-0000-0000-0000B9200000}"/>
    <cellStyle name="Note 2 2 2 5 3 2" xfId="23008" xr:uid="{52EF6B2D-D147-440C-8A6B-3EB92AAE66E0}"/>
    <cellStyle name="Note 2 2 2 5 3 3" xfId="14579" xr:uid="{2D1EA9FE-8253-40DE-996E-7EC23DC23FC8}"/>
    <cellStyle name="Note 2 2 2 5 3 4" xfId="31436" xr:uid="{AA6308B4-31E4-47F8-997A-6EB07D6A97FC}"/>
    <cellStyle name="Note 2 2 2 5 4" xfId="18790" xr:uid="{5ABDFF9D-D4FE-499B-AF97-6C28B8FADA03}"/>
    <cellStyle name="Note 2 2 2 5 5" xfId="10361" xr:uid="{5F21C887-C577-45F3-9C17-2CD79D9EA30E}"/>
    <cellStyle name="Note 2 2 2 5 6" xfId="27219" xr:uid="{46B622CD-B9D5-4645-8E54-DABBBA7529E1}"/>
    <cellStyle name="Note 2 2 2 6" xfId="2250" xr:uid="{00000000-0005-0000-0000-0000BA200000}"/>
    <cellStyle name="Note 2 2 2 6 2" xfId="4479" xr:uid="{00000000-0005-0000-0000-0000BB200000}"/>
    <cellStyle name="Note 2 2 2 6 2 2" xfId="8702" xr:uid="{00000000-0005-0000-0000-0000BC200000}"/>
    <cellStyle name="Note 2 2 2 6 2 2 2" xfId="25566" xr:uid="{62F93C63-F4E9-4264-B4EC-9FC72743A04A}"/>
    <cellStyle name="Note 2 2 2 6 2 2 3" xfId="17137" xr:uid="{081972CB-BD00-4DB1-A204-8D617F8340A8}"/>
    <cellStyle name="Note 2 2 2 6 2 2 4" xfId="33994" xr:uid="{D2907D7C-A520-48FA-83DE-F8CDC49B599E}"/>
    <cellStyle name="Note 2 2 2 6 2 3" xfId="21348" xr:uid="{4B90BFF3-C556-4E4C-951D-75807CA0609B}"/>
    <cellStyle name="Note 2 2 2 6 2 4" xfId="12919" xr:uid="{4B116214-1148-46AD-93DA-7A6C861B21B5}"/>
    <cellStyle name="Note 2 2 2 6 2 5" xfId="29777" xr:uid="{9557137B-E9B8-49C8-A381-5704D02FD01B}"/>
    <cellStyle name="Note 2 2 2 6 3" xfId="6557" xr:uid="{00000000-0005-0000-0000-0000BD200000}"/>
    <cellStyle name="Note 2 2 2 6 3 2" xfId="23421" xr:uid="{16B277D2-AE52-41DD-9BC5-42410C10BB99}"/>
    <cellStyle name="Note 2 2 2 6 3 3" xfId="14992" xr:uid="{3CA55B22-AAF7-4F76-A19E-0FF89CAAE0BE}"/>
    <cellStyle name="Note 2 2 2 6 3 4" xfId="31849" xr:uid="{E30171C8-18D4-4A8D-A860-644F56B6B6AE}"/>
    <cellStyle name="Note 2 2 2 6 4" xfId="19203" xr:uid="{CC24938E-A688-4E8E-9B30-93DDFAD252A9}"/>
    <cellStyle name="Note 2 2 2 6 5" xfId="10774" xr:uid="{201892AB-613F-4257-A1F7-61ABF571022F}"/>
    <cellStyle name="Note 2 2 2 6 6" xfId="27632" xr:uid="{4E581A2C-BA6C-4300-A430-30B4690CE135}"/>
    <cellStyle name="Note 2 2 2 7" xfId="2686" xr:uid="{00000000-0005-0000-0000-0000BE200000}"/>
    <cellStyle name="Note 2 2 2 7 2" xfId="6970" xr:uid="{00000000-0005-0000-0000-0000BF200000}"/>
    <cellStyle name="Note 2 2 2 7 2 2" xfId="23834" xr:uid="{2F5A2FC1-C9FD-414B-83F8-29B3F16FD25A}"/>
    <cellStyle name="Note 2 2 2 7 2 3" xfId="15405" xr:uid="{08656451-6B7D-4CCF-AD9B-2C8971285E58}"/>
    <cellStyle name="Note 2 2 2 7 2 4" xfId="32262" xr:uid="{CFA99B72-EFAB-444B-BE6A-8D0872740B43}"/>
    <cellStyle name="Note 2 2 2 7 3" xfId="19616" xr:uid="{A2014A72-F23B-4A17-879C-D3209AAD7D2C}"/>
    <cellStyle name="Note 2 2 2 7 4" xfId="11187" xr:uid="{7F6C98F3-E256-463F-AABA-F78596F43B99}"/>
    <cellStyle name="Note 2 2 2 7 5" xfId="28045" xr:uid="{B40A5A63-F681-4BD8-A7BF-5DAD2D9C4A63}"/>
    <cellStyle name="Note 2 2 2 8" xfId="2745" xr:uid="{00000000-0005-0000-0000-0000C0200000}"/>
    <cellStyle name="Note 2 2 2 9" xfId="2826" xr:uid="{00000000-0005-0000-0000-0000C1200000}"/>
    <cellStyle name="Note 2 2 2 9 2" xfId="7050" xr:uid="{00000000-0005-0000-0000-0000C2200000}"/>
    <cellStyle name="Note 2 2 2 9 2 2" xfId="23914" xr:uid="{F0AC7BA6-46BD-453D-8BF3-872BBF812850}"/>
    <cellStyle name="Note 2 2 2 9 2 3" xfId="15485" xr:uid="{513D65A0-51BB-401A-AF5A-D438B83717E6}"/>
    <cellStyle name="Note 2 2 2 9 2 4" xfId="32342" xr:uid="{683F3836-0858-46AF-B83B-59DC193F5EFB}"/>
    <cellStyle name="Note 2 2 2 9 3" xfId="19696" xr:uid="{F47D2C6F-2B73-4B9A-9778-728FEFF19DE9}"/>
    <cellStyle name="Note 2 2 2 9 4" xfId="11267" xr:uid="{6B0A8BC1-A1C1-4017-B9EF-076F5DA2D55C}"/>
    <cellStyle name="Note 2 2 2 9 5" xfId="28125" xr:uid="{BA99ACFD-B92D-478C-8F8C-A26A077FDFA2}"/>
    <cellStyle name="Note 2 2 3" xfId="549" xr:uid="{00000000-0005-0000-0000-0000C3200000}"/>
    <cellStyle name="Note 2 2 3 10" xfId="17553" xr:uid="{A22B55BD-8C35-40F8-94BD-22C9F3A79D14}"/>
    <cellStyle name="Note 2 2 3 11" xfId="9124" xr:uid="{6F1F6828-7FFC-4E8C-AA53-66A67AFB2101}"/>
    <cellStyle name="Note 2 2 3 12" xfId="25982" xr:uid="{4EA959A4-0537-4818-8554-F1807DA6AAFC}"/>
    <cellStyle name="Note 2 2 3 2" xfId="1010" xr:uid="{00000000-0005-0000-0000-0000C4200000}"/>
    <cellStyle name="Note 2 2 3 2 2" xfId="3242" xr:uid="{00000000-0005-0000-0000-0000C5200000}"/>
    <cellStyle name="Note 2 2 3 2 2 2" xfId="7465" xr:uid="{00000000-0005-0000-0000-0000C6200000}"/>
    <cellStyle name="Note 2 2 3 2 2 2 2" xfId="24329" xr:uid="{398F0633-40AC-4554-9351-2A94A62BFC66}"/>
    <cellStyle name="Note 2 2 3 2 2 2 3" xfId="15900" xr:uid="{F383313E-FEB4-4387-8022-B06F04DBD102}"/>
    <cellStyle name="Note 2 2 3 2 2 2 4" xfId="32757" xr:uid="{500C14BB-2220-481E-868F-764893BAB9AC}"/>
    <cellStyle name="Note 2 2 3 2 2 3" xfId="20111" xr:uid="{B599BB3A-1BD1-4BF4-B6D4-59E1B69A7D83}"/>
    <cellStyle name="Note 2 2 3 2 2 4" xfId="11682" xr:uid="{30AB5C30-2872-478A-A897-93D7E2B6CDB8}"/>
    <cellStyle name="Note 2 2 3 2 2 5" xfId="28540" xr:uid="{9692785B-49D7-41D1-BF62-1C9040740F7F}"/>
    <cellStyle name="Note 2 2 3 2 3" xfId="5320" xr:uid="{00000000-0005-0000-0000-0000C7200000}"/>
    <cellStyle name="Note 2 2 3 2 3 2" xfId="22184" xr:uid="{50653086-D0E0-4F37-8E0C-15B2A928727A}"/>
    <cellStyle name="Note 2 2 3 2 3 3" xfId="13755" xr:uid="{A09F2FB2-FE1A-4C9A-BCF9-3E19F4B95409}"/>
    <cellStyle name="Note 2 2 3 2 3 4" xfId="30612" xr:uid="{4F2B8251-1B5A-4D83-AEE5-D331097912C7}"/>
    <cellStyle name="Note 2 2 3 2 4" xfId="17966" xr:uid="{209DD967-F7D2-47C4-8DDC-688E71930428}"/>
    <cellStyle name="Note 2 2 3 2 5" xfId="9537" xr:uid="{5DF6A333-A15B-4FEB-8194-804F161283D3}"/>
    <cellStyle name="Note 2 2 3 2 6" xfId="26395" xr:uid="{73C4F5C3-3800-45CD-800C-2A408F38A45C}"/>
    <cellStyle name="Note 2 2 3 3" xfId="1425" xr:uid="{00000000-0005-0000-0000-0000C8200000}"/>
    <cellStyle name="Note 2 2 3 3 2" xfId="3655" xr:uid="{00000000-0005-0000-0000-0000C9200000}"/>
    <cellStyle name="Note 2 2 3 3 2 2" xfId="7878" xr:uid="{00000000-0005-0000-0000-0000CA200000}"/>
    <cellStyle name="Note 2 2 3 3 2 2 2" xfId="24742" xr:uid="{A5FB9C62-122E-486F-AB21-E55A6057D99D}"/>
    <cellStyle name="Note 2 2 3 3 2 2 3" xfId="16313" xr:uid="{D8F3E09F-820B-4457-89FA-0F55DD0D5862}"/>
    <cellStyle name="Note 2 2 3 3 2 2 4" xfId="33170" xr:uid="{EF65151C-7161-4572-ABA2-653D12B66F1B}"/>
    <cellStyle name="Note 2 2 3 3 2 3" xfId="20524" xr:uid="{221BA9F0-2DDD-43C3-A637-6D82AB5D77BE}"/>
    <cellStyle name="Note 2 2 3 3 2 4" xfId="12095" xr:uid="{75EB94D4-720C-4F89-B7C8-B74FBCD4923E}"/>
    <cellStyle name="Note 2 2 3 3 2 5" xfId="28953" xr:uid="{2FA97701-A83B-4C9E-927E-13DC99909FF5}"/>
    <cellStyle name="Note 2 2 3 3 3" xfId="5733" xr:uid="{00000000-0005-0000-0000-0000CB200000}"/>
    <cellStyle name="Note 2 2 3 3 3 2" xfId="22597" xr:uid="{431FE818-A8EB-404D-8D9B-E539D2CCF558}"/>
    <cellStyle name="Note 2 2 3 3 3 3" xfId="14168" xr:uid="{9BF55C34-E198-4782-A2EF-7660BE97FE02}"/>
    <cellStyle name="Note 2 2 3 3 3 4" xfId="31025" xr:uid="{426C147E-7871-40BC-8EC2-A4751641AF72}"/>
    <cellStyle name="Note 2 2 3 3 4" xfId="18379" xr:uid="{871575B9-4168-43BA-B64D-FE95D2FFC686}"/>
    <cellStyle name="Note 2 2 3 3 5" xfId="9950" xr:uid="{F9BC1688-F29E-4AF5-B879-1A44DBCFC272}"/>
    <cellStyle name="Note 2 2 3 3 6" xfId="26808" xr:uid="{CE50C25F-2CEE-42EB-AF97-513B2E2019F4}"/>
    <cellStyle name="Note 2 2 3 4" xfId="1839" xr:uid="{00000000-0005-0000-0000-0000CC200000}"/>
    <cellStyle name="Note 2 2 3 4 2" xfId="4068" xr:uid="{00000000-0005-0000-0000-0000CD200000}"/>
    <cellStyle name="Note 2 2 3 4 2 2" xfId="8291" xr:uid="{00000000-0005-0000-0000-0000CE200000}"/>
    <cellStyle name="Note 2 2 3 4 2 2 2" xfId="25155" xr:uid="{E4B3F9F9-7858-47ED-8EFE-A08CE151D7AB}"/>
    <cellStyle name="Note 2 2 3 4 2 2 3" xfId="16726" xr:uid="{A9B7C1B7-F110-496F-8A10-F1012DBF4C12}"/>
    <cellStyle name="Note 2 2 3 4 2 2 4" xfId="33583" xr:uid="{BD20FD3D-0B74-4241-A26C-5729DC768441}"/>
    <cellStyle name="Note 2 2 3 4 2 3" xfId="20937" xr:uid="{ACFDDF7A-8674-4D4C-B52E-2D871CF3E88E}"/>
    <cellStyle name="Note 2 2 3 4 2 4" xfId="12508" xr:uid="{CA35F0D7-0679-42A9-837A-6EBF1B2574B2}"/>
    <cellStyle name="Note 2 2 3 4 2 5" xfId="29366" xr:uid="{08106E2F-04B7-446D-921A-F37BF34800EA}"/>
    <cellStyle name="Note 2 2 3 4 3" xfId="6146" xr:uid="{00000000-0005-0000-0000-0000CF200000}"/>
    <cellStyle name="Note 2 2 3 4 3 2" xfId="23010" xr:uid="{4F5C22A9-4FF1-4A41-A746-674AD4BB6EFF}"/>
    <cellStyle name="Note 2 2 3 4 3 3" xfId="14581" xr:uid="{56C97F43-6627-446C-B9E3-2B38AB8EF38E}"/>
    <cellStyle name="Note 2 2 3 4 3 4" xfId="31438" xr:uid="{0CE26E47-0460-4E3B-87B9-FC4AEA8C8F55}"/>
    <cellStyle name="Note 2 2 3 4 4" xfId="18792" xr:uid="{956EE7B6-83EF-4BF0-A954-0036EA40C979}"/>
    <cellStyle name="Note 2 2 3 4 5" xfId="10363" xr:uid="{63154F69-EB29-4092-B068-8926BA5174C1}"/>
    <cellStyle name="Note 2 2 3 4 6" xfId="27221" xr:uid="{68094BDC-BD82-477B-9D53-0CC28BEFA63A}"/>
    <cellStyle name="Note 2 2 3 5" xfId="2252" xr:uid="{00000000-0005-0000-0000-0000D0200000}"/>
    <cellStyle name="Note 2 2 3 5 2" xfId="4481" xr:uid="{00000000-0005-0000-0000-0000D1200000}"/>
    <cellStyle name="Note 2 2 3 5 2 2" xfId="8704" xr:uid="{00000000-0005-0000-0000-0000D2200000}"/>
    <cellStyle name="Note 2 2 3 5 2 2 2" xfId="25568" xr:uid="{B62BD45E-252C-4C44-B198-F872AE5966D9}"/>
    <cellStyle name="Note 2 2 3 5 2 2 3" xfId="17139" xr:uid="{CD99E98A-BD24-4E5A-B9DE-56D9C49E8C00}"/>
    <cellStyle name="Note 2 2 3 5 2 2 4" xfId="33996" xr:uid="{7571E157-D0AB-4DC5-BFC2-5E9F9F33787F}"/>
    <cellStyle name="Note 2 2 3 5 2 3" xfId="21350" xr:uid="{8D3E6E92-EABB-4F2B-B68E-09E87314839B}"/>
    <cellStyle name="Note 2 2 3 5 2 4" xfId="12921" xr:uid="{25B08323-3380-49AA-BEB2-B8D4E73371EB}"/>
    <cellStyle name="Note 2 2 3 5 2 5" xfId="29779" xr:uid="{96288366-D5B5-4F27-858B-1A955A3932A1}"/>
    <cellStyle name="Note 2 2 3 5 3" xfId="6559" xr:uid="{00000000-0005-0000-0000-0000D3200000}"/>
    <cellStyle name="Note 2 2 3 5 3 2" xfId="23423" xr:uid="{635D7A87-D3E5-4BB8-9D16-445B45287BA8}"/>
    <cellStyle name="Note 2 2 3 5 3 3" xfId="14994" xr:uid="{E68B77A0-8F84-4B0A-9E72-ADEFAACC794C}"/>
    <cellStyle name="Note 2 2 3 5 3 4" xfId="31851" xr:uid="{B3BBEF64-446D-42D7-B70B-EB082383B06A}"/>
    <cellStyle name="Note 2 2 3 5 4" xfId="19205" xr:uid="{3BDD2D98-5060-4E99-AD42-47E71279AB8F}"/>
    <cellStyle name="Note 2 2 3 5 5" xfId="10776" xr:uid="{CD4DB6B3-3976-410C-B95B-D9CAAF2E73CF}"/>
    <cellStyle name="Note 2 2 3 5 6" xfId="27634" xr:uid="{77010129-F267-448A-95F4-3072426F3F5C}"/>
    <cellStyle name="Note 2 2 3 6" xfId="2688" xr:uid="{00000000-0005-0000-0000-0000D4200000}"/>
    <cellStyle name="Note 2 2 3 6 2" xfId="6972" xr:uid="{00000000-0005-0000-0000-0000D5200000}"/>
    <cellStyle name="Note 2 2 3 6 2 2" xfId="23836" xr:uid="{39026967-1FD2-4147-8F01-C80B0D6C76A5}"/>
    <cellStyle name="Note 2 2 3 6 2 3" xfId="15407" xr:uid="{8E9A287D-67F3-4C21-86A0-63D41E504D60}"/>
    <cellStyle name="Note 2 2 3 6 2 4" xfId="32264" xr:uid="{B59C6D41-906B-4902-9314-0653FECF25B2}"/>
    <cellStyle name="Note 2 2 3 6 3" xfId="19618" xr:uid="{92FECEE7-DF78-4654-BE0F-471E47165547}"/>
    <cellStyle name="Note 2 2 3 6 4" xfId="11189" xr:uid="{23539CB6-400D-49A4-8C75-A955923D8AB4}"/>
    <cellStyle name="Note 2 2 3 6 5" xfId="28047" xr:uid="{941F5B7E-EDEB-4248-9800-822AFD23877F}"/>
    <cellStyle name="Note 2 2 3 7" xfId="2747" xr:uid="{00000000-0005-0000-0000-0000D6200000}"/>
    <cellStyle name="Note 2 2 3 8" xfId="2828" xr:uid="{00000000-0005-0000-0000-0000D7200000}"/>
    <cellStyle name="Note 2 2 3 8 2" xfId="7052" xr:uid="{00000000-0005-0000-0000-0000D8200000}"/>
    <cellStyle name="Note 2 2 3 8 2 2" xfId="23916" xr:uid="{8212CD8F-5525-496C-9047-85C1F14DA672}"/>
    <cellStyle name="Note 2 2 3 8 2 3" xfId="15487" xr:uid="{CF330E1A-7FD0-4F7B-ADA1-80FB8719BDA6}"/>
    <cellStyle name="Note 2 2 3 8 2 4" xfId="32344" xr:uid="{2E7BCBFE-589B-4392-AB76-E89E4869CF1C}"/>
    <cellStyle name="Note 2 2 3 8 3" xfId="19698" xr:uid="{54058E40-66AE-4C88-9BF0-6F28D5C54881}"/>
    <cellStyle name="Note 2 2 3 8 4" xfId="11269" xr:uid="{3483BB20-6615-46E0-992B-A83B0054BB36}"/>
    <cellStyle name="Note 2 2 3 8 5" xfId="28127" xr:uid="{C3A9B868-96CA-4587-A23C-A5B187ADD4AF}"/>
    <cellStyle name="Note 2 2 3 9" xfId="4907" xr:uid="{00000000-0005-0000-0000-0000D9200000}"/>
    <cellStyle name="Note 2 2 3 9 2" xfId="21771" xr:uid="{2E2F0F96-CD14-4852-9D8A-25D7F4981C02}"/>
    <cellStyle name="Note 2 2 3 9 3" xfId="13342" xr:uid="{D77A9319-24E3-49C7-BC72-D3D0EA0FE662}"/>
    <cellStyle name="Note 2 2 3 9 4" xfId="30199" xr:uid="{4551B84C-739D-4E73-A503-5AEC7D2224DA}"/>
    <cellStyle name="Note 2 2 4" xfId="1007" xr:uid="{00000000-0005-0000-0000-0000DA200000}"/>
    <cellStyle name="Note 2 2 4 2" xfId="3239" xr:uid="{00000000-0005-0000-0000-0000DB200000}"/>
    <cellStyle name="Note 2 2 4 2 2" xfId="7462" xr:uid="{00000000-0005-0000-0000-0000DC200000}"/>
    <cellStyle name="Note 2 2 4 2 2 2" xfId="24326" xr:uid="{CA3A6524-8FE6-41A1-9D31-9EC4B9FF0745}"/>
    <cellStyle name="Note 2 2 4 2 2 3" xfId="15897" xr:uid="{9D84CF9C-2DC2-4E8C-9692-98516BF1B727}"/>
    <cellStyle name="Note 2 2 4 2 2 4" xfId="32754" xr:uid="{800DB2FF-3A2E-40A2-B2A9-B66F2688684D}"/>
    <cellStyle name="Note 2 2 4 2 3" xfId="20108" xr:uid="{14C9F0B8-7EB6-47F6-9CE3-3F9B1D1B2959}"/>
    <cellStyle name="Note 2 2 4 2 4" xfId="11679" xr:uid="{EBA07E1E-D79A-42A2-9FE3-F8B58D205C42}"/>
    <cellStyle name="Note 2 2 4 2 5" xfId="28537" xr:uid="{2D831DE5-86BE-4BF1-A529-9FC54559CA3E}"/>
    <cellStyle name="Note 2 2 4 3" xfId="5317" xr:uid="{00000000-0005-0000-0000-0000DD200000}"/>
    <cellStyle name="Note 2 2 4 3 2" xfId="22181" xr:uid="{4948DDE1-B4F2-49E2-88C0-4AC92D58828E}"/>
    <cellStyle name="Note 2 2 4 3 3" xfId="13752" xr:uid="{34E125FC-C2D9-499F-9B88-6A07AEA01810}"/>
    <cellStyle name="Note 2 2 4 3 4" xfId="30609" xr:uid="{E7084998-FDD6-4F32-8D0B-4AE4A202BACF}"/>
    <cellStyle name="Note 2 2 4 4" xfId="17963" xr:uid="{26C38AF7-ED60-4DDB-AF60-269BECB0BD40}"/>
    <cellStyle name="Note 2 2 4 5" xfId="9534" xr:uid="{2DBA5D66-4BDB-4978-8274-7B2FF49FE038}"/>
    <cellStyle name="Note 2 2 4 6" xfId="26392" xr:uid="{ABB4AB9A-F3E3-4F34-BA4C-6585284CAC76}"/>
    <cellStyle name="Note 2 2 5" xfId="1422" xr:uid="{00000000-0005-0000-0000-0000DE200000}"/>
    <cellStyle name="Note 2 2 5 2" xfId="3652" xr:uid="{00000000-0005-0000-0000-0000DF200000}"/>
    <cellStyle name="Note 2 2 5 2 2" xfId="7875" xr:uid="{00000000-0005-0000-0000-0000E0200000}"/>
    <cellStyle name="Note 2 2 5 2 2 2" xfId="24739" xr:uid="{315E2332-737F-4538-96BC-FD3EF72CB47B}"/>
    <cellStyle name="Note 2 2 5 2 2 3" xfId="16310" xr:uid="{9C2BBFDD-F245-4329-AE8D-81A9662B2C41}"/>
    <cellStyle name="Note 2 2 5 2 2 4" xfId="33167" xr:uid="{B1326446-C4BC-474F-81DB-29103FD848D3}"/>
    <cellStyle name="Note 2 2 5 2 3" xfId="20521" xr:uid="{40D9778D-7354-4C76-8A23-34E3A1A6BD18}"/>
    <cellStyle name="Note 2 2 5 2 4" xfId="12092" xr:uid="{E70A5FE5-B8EB-456D-B1AF-178CE0D1AC62}"/>
    <cellStyle name="Note 2 2 5 2 5" xfId="28950" xr:uid="{9B095EA6-4DEA-43F8-B779-BD4CA32AB363}"/>
    <cellStyle name="Note 2 2 5 3" xfId="5730" xr:uid="{00000000-0005-0000-0000-0000E1200000}"/>
    <cellStyle name="Note 2 2 5 3 2" xfId="22594" xr:uid="{F2230500-3C39-42D8-A83F-9C79F4D8635D}"/>
    <cellStyle name="Note 2 2 5 3 3" xfId="14165" xr:uid="{44B18E68-24B7-43B4-BE21-78B0AD44FE27}"/>
    <cellStyle name="Note 2 2 5 3 4" xfId="31022" xr:uid="{83B29A20-1EFB-4763-AC57-340441879AA9}"/>
    <cellStyle name="Note 2 2 5 4" xfId="18376" xr:uid="{CEDB69ED-CD56-4811-89AC-DAA152C04523}"/>
    <cellStyle name="Note 2 2 5 5" xfId="9947" xr:uid="{6950D192-8348-4B71-B869-BEB3D62DF583}"/>
    <cellStyle name="Note 2 2 5 6" xfId="26805" xr:uid="{42D65473-DE43-4E24-A998-4EF7F1CCB165}"/>
    <cellStyle name="Note 2 2 6" xfId="1836" xr:uid="{00000000-0005-0000-0000-0000E2200000}"/>
    <cellStyle name="Note 2 2 6 2" xfId="4065" xr:uid="{00000000-0005-0000-0000-0000E3200000}"/>
    <cellStyle name="Note 2 2 6 2 2" xfId="8288" xr:uid="{00000000-0005-0000-0000-0000E4200000}"/>
    <cellStyle name="Note 2 2 6 2 2 2" xfId="25152" xr:uid="{DD992EA2-39F4-44AE-8977-5E9DD1CD13B0}"/>
    <cellStyle name="Note 2 2 6 2 2 3" xfId="16723" xr:uid="{3127D537-4D71-4E38-9F52-7903291C5EC3}"/>
    <cellStyle name="Note 2 2 6 2 2 4" xfId="33580" xr:uid="{853115E1-AEF3-4792-B585-A8E93A2D0442}"/>
    <cellStyle name="Note 2 2 6 2 3" xfId="20934" xr:uid="{76C3E40F-9A4A-48FD-8C9E-11F948127ECB}"/>
    <cellStyle name="Note 2 2 6 2 4" xfId="12505" xr:uid="{A05B1ED4-B6E1-4B94-BE3D-C7736591A960}"/>
    <cellStyle name="Note 2 2 6 2 5" xfId="29363" xr:uid="{4505A140-1976-4444-B57E-09310269039F}"/>
    <cellStyle name="Note 2 2 6 3" xfId="6143" xr:uid="{00000000-0005-0000-0000-0000E5200000}"/>
    <cellStyle name="Note 2 2 6 3 2" xfId="23007" xr:uid="{1AFCC2A5-E24A-4DE7-B9E9-347BB7524C80}"/>
    <cellStyle name="Note 2 2 6 3 3" xfId="14578" xr:uid="{80CB9EC1-3475-4F8F-B04D-38CD0E7D7FFA}"/>
    <cellStyle name="Note 2 2 6 3 4" xfId="31435" xr:uid="{59A735F4-8B91-4FB1-B1F0-6396DE552349}"/>
    <cellStyle name="Note 2 2 6 4" xfId="18789" xr:uid="{0E703AB0-B12F-4919-AC62-2D660EB726CB}"/>
    <cellStyle name="Note 2 2 6 5" xfId="10360" xr:uid="{F7C9BC01-F14A-4080-9D1E-A755E961718C}"/>
    <cellStyle name="Note 2 2 6 6" xfId="27218" xr:uid="{156DA3B2-E3CB-4360-A291-E2B210B27B49}"/>
    <cellStyle name="Note 2 2 7" xfId="2249" xr:uid="{00000000-0005-0000-0000-0000E6200000}"/>
    <cellStyle name="Note 2 2 7 2" xfId="4478" xr:uid="{00000000-0005-0000-0000-0000E7200000}"/>
    <cellStyle name="Note 2 2 7 2 2" xfId="8701" xr:uid="{00000000-0005-0000-0000-0000E8200000}"/>
    <cellStyle name="Note 2 2 7 2 2 2" xfId="25565" xr:uid="{91420E3D-EC88-4B6D-9E65-296F597C2261}"/>
    <cellStyle name="Note 2 2 7 2 2 3" xfId="17136" xr:uid="{7F83C2A0-8FEB-4897-A040-D5DEA0EFB316}"/>
    <cellStyle name="Note 2 2 7 2 2 4" xfId="33993" xr:uid="{CD96CD3B-2655-4BBE-903E-17F41AFDA5E1}"/>
    <cellStyle name="Note 2 2 7 2 3" xfId="21347" xr:uid="{B0A399A5-10A1-4149-A46B-5561D46F7F61}"/>
    <cellStyle name="Note 2 2 7 2 4" xfId="12918" xr:uid="{D59FA304-DD11-4DBA-B06F-EDC06A2F4D7D}"/>
    <cellStyle name="Note 2 2 7 2 5" xfId="29776" xr:uid="{EA39D763-B31C-46CE-B60A-373680F6E7D8}"/>
    <cellStyle name="Note 2 2 7 3" xfId="6556" xr:uid="{00000000-0005-0000-0000-0000E9200000}"/>
    <cellStyle name="Note 2 2 7 3 2" xfId="23420" xr:uid="{9AC030F1-3518-4BAC-95BD-8618BCEDDEC5}"/>
    <cellStyle name="Note 2 2 7 3 3" xfId="14991" xr:uid="{6A58B972-827A-410F-A1F3-C058CF555BC9}"/>
    <cellStyle name="Note 2 2 7 3 4" xfId="31848" xr:uid="{2E02DB3E-4B6A-40A0-B072-EE9294A61502}"/>
    <cellStyle name="Note 2 2 7 4" xfId="19202" xr:uid="{CA860268-0D01-4326-8A8A-E22984B9176F}"/>
    <cellStyle name="Note 2 2 7 5" xfId="10773" xr:uid="{35D5D4C3-FC0E-4D0D-886C-0D31CDA6A305}"/>
    <cellStyle name="Note 2 2 7 6" xfId="27631" xr:uid="{0F82EEEE-73AD-4D5F-956C-BB550F655359}"/>
    <cellStyle name="Note 2 2 8" xfId="2685" xr:uid="{00000000-0005-0000-0000-0000EA200000}"/>
    <cellStyle name="Note 2 2 8 2" xfId="6969" xr:uid="{00000000-0005-0000-0000-0000EB200000}"/>
    <cellStyle name="Note 2 2 8 2 2" xfId="23833" xr:uid="{A5C1D0AC-012E-4D89-AE36-67D997F7F672}"/>
    <cellStyle name="Note 2 2 8 2 3" xfId="15404" xr:uid="{55879E1F-E659-4F90-BF0F-3C88DE75A84A}"/>
    <cellStyle name="Note 2 2 8 2 4" xfId="32261" xr:uid="{09C70D1F-A287-4D56-A375-2A66D1673664}"/>
    <cellStyle name="Note 2 2 8 3" xfId="19615" xr:uid="{E851D8B9-A5A0-41CB-ABF1-3386473A2904}"/>
    <cellStyle name="Note 2 2 8 4" xfId="11186" xr:uid="{DA199236-587B-4F7E-AB30-01FC3734BBF7}"/>
    <cellStyle name="Note 2 2 8 5" xfId="28044" xr:uid="{342E1464-811C-45C2-A513-4D4CB74053DF}"/>
    <cellStyle name="Note 2 2 9" xfId="2744" xr:uid="{00000000-0005-0000-0000-0000EC200000}"/>
    <cellStyle name="Note 2 3" xfId="550" xr:uid="{00000000-0005-0000-0000-0000ED200000}"/>
    <cellStyle name="Note 2 3 10" xfId="4908" xr:uid="{00000000-0005-0000-0000-0000EE200000}"/>
    <cellStyle name="Note 2 3 10 2" xfId="21772" xr:uid="{D784941A-3ED1-45C5-B76E-215247B29E37}"/>
    <cellStyle name="Note 2 3 10 3" xfId="13343" xr:uid="{575C07A5-D8C0-413E-960A-6143E887632C}"/>
    <cellStyle name="Note 2 3 10 4" xfId="30200" xr:uid="{CE221F74-91FB-46DE-A0E6-350AB9687B61}"/>
    <cellStyle name="Note 2 3 11" xfId="17554" xr:uid="{70643CBC-AC34-4169-B9CE-294D24473F47}"/>
    <cellStyle name="Note 2 3 12" xfId="9125" xr:uid="{A3E46F74-A573-4F77-81D9-577EA801C3DA}"/>
    <cellStyle name="Note 2 3 13" xfId="25983" xr:uid="{871DDEA2-330D-4028-A560-6A504A9BA4F4}"/>
    <cellStyle name="Note 2 3 2" xfId="551" xr:uid="{00000000-0005-0000-0000-0000EF200000}"/>
    <cellStyle name="Note 2 3 2 10" xfId="17555" xr:uid="{BE584EFA-D6F4-41A7-B41E-03AD73F144AB}"/>
    <cellStyle name="Note 2 3 2 11" xfId="9126" xr:uid="{51C6825D-7FE5-46CD-BFA2-AB83D599C209}"/>
    <cellStyle name="Note 2 3 2 12" xfId="25984" xr:uid="{789F8CE5-7600-4172-B455-BD992C0FFC01}"/>
    <cellStyle name="Note 2 3 2 2" xfId="1012" xr:uid="{00000000-0005-0000-0000-0000F0200000}"/>
    <cellStyle name="Note 2 3 2 2 2" xfId="3244" xr:uid="{00000000-0005-0000-0000-0000F1200000}"/>
    <cellStyle name="Note 2 3 2 2 2 2" xfId="7467" xr:uid="{00000000-0005-0000-0000-0000F2200000}"/>
    <cellStyle name="Note 2 3 2 2 2 2 2" xfId="24331" xr:uid="{F1C9D77F-BC98-4E3A-A39F-32BC1DFAC13F}"/>
    <cellStyle name="Note 2 3 2 2 2 2 3" xfId="15902" xr:uid="{4FB2F170-EB60-4BA5-ABDF-05709EA8A19A}"/>
    <cellStyle name="Note 2 3 2 2 2 2 4" xfId="32759" xr:uid="{7C429C50-D7DA-42F6-8706-057DA9AFC709}"/>
    <cellStyle name="Note 2 3 2 2 2 3" xfId="20113" xr:uid="{E856EA21-0BFD-4855-96A8-97BED0B1CF52}"/>
    <cellStyle name="Note 2 3 2 2 2 4" xfId="11684" xr:uid="{BDF78C5A-7845-487A-B690-0B12E75E2BF4}"/>
    <cellStyle name="Note 2 3 2 2 2 5" xfId="28542" xr:uid="{CA3C74D4-75A9-4CB9-8C89-759FFFEB74D9}"/>
    <cellStyle name="Note 2 3 2 2 3" xfId="5322" xr:uid="{00000000-0005-0000-0000-0000F3200000}"/>
    <cellStyle name="Note 2 3 2 2 3 2" xfId="22186" xr:uid="{F8EFDF97-E774-4E6B-8A62-56DE1EE1E394}"/>
    <cellStyle name="Note 2 3 2 2 3 3" xfId="13757" xr:uid="{197A5649-D6CE-4D8A-9DF3-3EE148EA356C}"/>
    <cellStyle name="Note 2 3 2 2 3 4" xfId="30614" xr:uid="{F3C90948-600E-4621-AA0F-B6EAA7195810}"/>
    <cellStyle name="Note 2 3 2 2 4" xfId="17968" xr:uid="{379A904A-6791-4347-A70A-87611ACEC75A}"/>
    <cellStyle name="Note 2 3 2 2 5" xfId="9539" xr:uid="{4F38E04F-AA46-4A63-BF44-ED10D5B90452}"/>
    <cellStyle name="Note 2 3 2 2 6" xfId="26397" xr:uid="{1A65635D-4CD9-4BFB-B9D0-F179B88C962D}"/>
    <cellStyle name="Note 2 3 2 3" xfId="1427" xr:uid="{00000000-0005-0000-0000-0000F4200000}"/>
    <cellStyle name="Note 2 3 2 3 2" xfId="3657" xr:uid="{00000000-0005-0000-0000-0000F5200000}"/>
    <cellStyle name="Note 2 3 2 3 2 2" xfId="7880" xr:uid="{00000000-0005-0000-0000-0000F6200000}"/>
    <cellStyle name="Note 2 3 2 3 2 2 2" xfId="24744" xr:uid="{C8BFB217-DF86-47F8-A840-325FAE89718E}"/>
    <cellStyle name="Note 2 3 2 3 2 2 3" xfId="16315" xr:uid="{F102FBB2-73CC-40FC-841A-75B3CC46B27F}"/>
    <cellStyle name="Note 2 3 2 3 2 2 4" xfId="33172" xr:uid="{20B692C0-2FF3-48DF-8A03-099625D7DF2C}"/>
    <cellStyle name="Note 2 3 2 3 2 3" xfId="20526" xr:uid="{19EE72C0-F7CA-44DB-BD8F-96E81C8E8BA3}"/>
    <cellStyle name="Note 2 3 2 3 2 4" xfId="12097" xr:uid="{C1E3E327-4208-4546-AF4F-9FE878C2DEF6}"/>
    <cellStyle name="Note 2 3 2 3 2 5" xfId="28955" xr:uid="{F26F7C3E-46B9-4013-A7FC-9D7F352A061C}"/>
    <cellStyle name="Note 2 3 2 3 3" xfId="5735" xr:uid="{00000000-0005-0000-0000-0000F7200000}"/>
    <cellStyle name="Note 2 3 2 3 3 2" xfId="22599" xr:uid="{F4976B48-4396-4791-A35B-D5329A5E1726}"/>
    <cellStyle name="Note 2 3 2 3 3 3" xfId="14170" xr:uid="{3C3ED96A-1F33-445B-B37B-AE0F6FC27859}"/>
    <cellStyle name="Note 2 3 2 3 3 4" xfId="31027" xr:uid="{656EA246-E04B-4C93-BC6C-4EF517228ECB}"/>
    <cellStyle name="Note 2 3 2 3 4" xfId="18381" xr:uid="{5DB4BFB8-ED43-48CC-A88A-DC1EBA8DD21E}"/>
    <cellStyle name="Note 2 3 2 3 5" xfId="9952" xr:uid="{23923817-0A16-414B-8988-C877E9B2939E}"/>
    <cellStyle name="Note 2 3 2 3 6" xfId="26810" xr:uid="{8DDB8799-C291-466F-A2DA-304FEC8DF222}"/>
    <cellStyle name="Note 2 3 2 4" xfId="1841" xr:uid="{00000000-0005-0000-0000-0000F8200000}"/>
    <cellStyle name="Note 2 3 2 4 2" xfId="4070" xr:uid="{00000000-0005-0000-0000-0000F9200000}"/>
    <cellStyle name="Note 2 3 2 4 2 2" xfId="8293" xr:uid="{00000000-0005-0000-0000-0000FA200000}"/>
    <cellStyle name="Note 2 3 2 4 2 2 2" xfId="25157" xr:uid="{04EA7E25-FCCB-4B0B-9DC1-5FC33520C980}"/>
    <cellStyle name="Note 2 3 2 4 2 2 3" xfId="16728" xr:uid="{4F3276C3-C6F5-4F33-82FB-4894C8ABF9E5}"/>
    <cellStyle name="Note 2 3 2 4 2 2 4" xfId="33585" xr:uid="{DAEE6D99-EB4D-40DD-BDEF-54A02F220CB9}"/>
    <cellStyle name="Note 2 3 2 4 2 3" xfId="20939" xr:uid="{316153A3-BC40-4F28-A6DA-1112C7C300F9}"/>
    <cellStyle name="Note 2 3 2 4 2 4" xfId="12510" xr:uid="{95F00F85-1CA4-468E-83CD-CBA5129AFC59}"/>
    <cellStyle name="Note 2 3 2 4 2 5" xfId="29368" xr:uid="{90F41693-8609-43B2-8B53-6C0460D74ABC}"/>
    <cellStyle name="Note 2 3 2 4 3" xfId="6148" xr:uid="{00000000-0005-0000-0000-0000FB200000}"/>
    <cellStyle name="Note 2 3 2 4 3 2" xfId="23012" xr:uid="{2E8AB278-2A79-40D2-882B-E5AD33004C68}"/>
    <cellStyle name="Note 2 3 2 4 3 3" xfId="14583" xr:uid="{09639DA2-EE57-49ED-86D1-1BAA02CA6E1B}"/>
    <cellStyle name="Note 2 3 2 4 3 4" xfId="31440" xr:uid="{020D0C25-7950-4D3C-BE33-0261910ACBAA}"/>
    <cellStyle name="Note 2 3 2 4 4" xfId="18794" xr:uid="{6B1270BE-6F5F-426F-84F4-919131D2CE04}"/>
    <cellStyle name="Note 2 3 2 4 5" xfId="10365" xr:uid="{B0841113-8F87-452A-BE0E-E83AEE9F705F}"/>
    <cellStyle name="Note 2 3 2 4 6" xfId="27223" xr:uid="{3EACEFE4-4699-4D76-81B2-D7FCDA223505}"/>
    <cellStyle name="Note 2 3 2 5" xfId="2254" xr:uid="{00000000-0005-0000-0000-0000FC200000}"/>
    <cellStyle name="Note 2 3 2 5 2" xfId="4483" xr:uid="{00000000-0005-0000-0000-0000FD200000}"/>
    <cellStyle name="Note 2 3 2 5 2 2" xfId="8706" xr:uid="{00000000-0005-0000-0000-0000FE200000}"/>
    <cellStyle name="Note 2 3 2 5 2 2 2" xfId="25570" xr:uid="{FD3293AA-8EA4-4310-907E-3AA9DDAC4838}"/>
    <cellStyle name="Note 2 3 2 5 2 2 3" xfId="17141" xr:uid="{3EDA18B5-F1CB-43AC-B00F-7EE9B1084141}"/>
    <cellStyle name="Note 2 3 2 5 2 2 4" xfId="33998" xr:uid="{718971A0-265A-4465-9993-9C49A2E3F8CB}"/>
    <cellStyle name="Note 2 3 2 5 2 3" xfId="21352" xr:uid="{436CBF99-BDB2-44E8-B368-EFFCBE82784C}"/>
    <cellStyle name="Note 2 3 2 5 2 4" xfId="12923" xr:uid="{756C728E-F412-4ED2-9A31-1FBBD725A5BA}"/>
    <cellStyle name="Note 2 3 2 5 2 5" xfId="29781" xr:uid="{D8FD4E25-52C6-48EC-A64E-2A3728F28D3B}"/>
    <cellStyle name="Note 2 3 2 5 3" xfId="6561" xr:uid="{00000000-0005-0000-0000-0000FF200000}"/>
    <cellStyle name="Note 2 3 2 5 3 2" xfId="23425" xr:uid="{36C8BB5B-C5CF-4F61-A0E2-2A8A55E89B5B}"/>
    <cellStyle name="Note 2 3 2 5 3 3" xfId="14996" xr:uid="{83C4B7AD-0FE8-4EBB-8BF1-8570450A85FD}"/>
    <cellStyle name="Note 2 3 2 5 3 4" xfId="31853" xr:uid="{CE5A9974-08EC-482C-8569-C36F98DC5F7D}"/>
    <cellStyle name="Note 2 3 2 5 4" xfId="19207" xr:uid="{C7E39B7F-3690-4D75-8EC2-89C62139BCB5}"/>
    <cellStyle name="Note 2 3 2 5 5" xfId="10778" xr:uid="{564F4133-DF13-4F82-9C25-BA6E947466A0}"/>
    <cellStyle name="Note 2 3 2 5 6" xfId="27636" xr:uid="{BF4519FB-C966-4FC8-9888-B4B24F52030D}"/>
    <cellStyle name="Note 2 3 2 6" xfId="2690" xr:uid="{00000000-0005-0000-0000-000000210000}"/>
    <cellStyle name="Note 2 3 2 6 2" xfId="6974" xr:uid="{00000000-0005-0000-0000-000001210000}"/>
    <cellStyle name="Note 2 3 2 6 2 2" xfId="23838" xr:uid="{A2F83B60-F785-43FD-9A1F-648703565445}"/>
    <cellStyle name="Note 2 3 2 6 2 3" xfId="15409" xr:uid="{439A6904-6725-47B3-A6B6-94A47B669C32}"/>
    <cellStyle name="Note 2 3 2 6 2 4" xfId="32266" xr:uid="{0680D9EF-6085-48A3-9887-21484FBDDFAB}"/>
    <cellStyle name="Note 2 3 2 6 3" xfId="19620" xr:uid="{D9AEECF6-1358-4F3E-A993-755AC0555C94}"/>
    <cellStyle name="Note 2 3 2 6 4" xfId="11191" xr:uid="{264174B4-054C-43C1-8C47-695DE9A9FC58}"/>
    <cellStyle name="Note 2 3 2 6 5" xfId="28049" xr:uid="{48C0FEB1-30DE-404A-8FB0-758B5FF58B44}"/>
    <cellStyle name="Note 2 3 2 7" xfId="2749" xr:uid="{00000000-0005-0000-0000-000002210000}"/>
    <cellStyle name="Note 2 3 2 8" xfId="2830" xr:uid="{00000000-0005-0000-0000-000003210000}"/>
    <cellStyle name="Note 2 3 2 8 2" xfId="7054" xr:uid="{00000000-0005-0000-0000-000004210000}"/>
    <cellStyle name="Note 2 3 2 8 2 2" xfId="23918" xr:uid="{E8F0E576-6466-45E1-BF2C-6E92C961B52F}"/>
    <cellStyle name="Note 2 3 2 8 2 3" xfId="15489" xr:uid="{8A25C2C9-3427-45EB-9935-7C53C3241505}"/>
    <cellStyle name="Note 2 3 2 8 2 4" xfId="32346" xr:uid="{CE1C0192-C2E0-44F3-82EB-F1BB9C26D1C9}"/>
    <cellStyle name="Note 2 3 2 8 3" xfId="19700" xr:uid="{AAE574AF-A41C-40BC-AFF4-75A6EEBB2557}"/>
    <cellStyle name="Note 2 3 2 8 4" xfId="11271" xr:uid="{143F6B15-7664-4732-A9FD-C82D3E33A3BC}"/>
    <cellStyle name="Note 2 3 2 8 5" xfId="28129" xr:uid="{7DF34F1E-02EE-4ABF-A8D6-BAE65F0B7A81}"/>
    <cellStyle name="Note 2 3 2 9" xfId="4909" xr:uid="{00000000-0005-0000-0000-000005210000}"/>
    <cellStyle name="Note 2 3 2 9 2" xfId="21773" xr:uid="{CD9E47BE-3462-410D-9E53-56043BD8D9DE}"/>
    <cellStyle name="Note 2 3 2 9 3" xfId="13344" xr:uid="{E222DAF3-1C9E-4D51-9BF2-9B329EE6FF79}"/>
    <cellStyle name="Note 2 3 2 9 4" xfId="30201" xr:uid="{BA8ACB8E-1909-4FE8-BBFB-EA9C5AB163EB}"/>
    <cellStyle name="Note 2 3 3" xfId="1011" xr:uid="{00000000-0005-0000-0000-000006210000}"/>
    <cellStyle name="Note 2 3 3 2" xfId="3243" xr:uid="{00000000-0005-0000-0000-000007210000}"/>
    <cellStyle name="Note 2 3 3 2 2" xfId="7466" xr:uid="{00000000-0005-0000-0000-000008210000}"/>
    <cellStyle name="Note 2 3 3 2 2 2" xfId="24330" xr:uid="{1DBC4205-BDB9-4A63-B1E2-F8CB7E0D7DDA}"/>
    <cellStyle name="Note 2 3 3 2 2 3" xfId="15901" xr:uid="{87C63A37-EA29-4BD6-B49C-87F176B15A37}"/>
    <cellStyle name="Note 2 3 3 2 2 4" xfId="32758" xr:uid="{0C99E84B-2459-4CF5-911C-5C2AB8B1CE9B}"/>
    <cellStyle name="Note 2 3 3 2 3" xfId="20112" xr:uid="{634339CC-2C2D-4DC1-B06F-CCD1932E7955}"/>
    <cellStyle name="Note 2 3 3 2 4" xfId="11683" xr:uid="{4E761263-20B5-4ECF-98BC-9A409311CB64}"/>
    <cellStyle name="Note 2 3 3 2 5" xfId="28541" xr:uid="{76AEE040-7986-4CA5-919B-8850EC4771A8}"/>
    <cellStyle name="Note 2 3 3 3" xfId="5321" xr:uid="{00000000-0005-0000-0000-000009210000}"/>
    <cellStyle name="Note 2 3 3 3 2" xfId="22185" xr:uid="{261A0755-0E1D-4CDF-B6EE-F8835261E30C}"/>
    <cellStyle name="Note 2 3 3 3 3" xfId="13756" xr:uid="{04C71FF2-A91B-468D-AF34-FCAE8EAD47DF}"/>
    <cellStyle name="Note 2 3 3 3 4" xfId="30613" xr:uid="{62DE4F0F-5AA0-42F0-B079-A6D4FC6638AE}"/>
    <cellStyle name="Note 2 3 3 4" xfId="17967" xr:uid="{E4598D32-8CB5-41A0-84DC-0A7E0726371F}"/>
    <cellStyle name="Note 2 3 3 5" xfId="9538" xr:uid="{FC57DFFE-B003-4AC0-8C0E-BB7D68625866}"/>
    <cellStyle name="Note 2 3 3 6" xfId="26396" xr:uid="{937D2D49-57E0-4A26-BDF6-879AF388482F}"/>
    <cellStyle name="Note 2 3 4" xfId="1426" xr:uid="{00000000-0005-0000-0000-00000A210000}"/>
    <cellStyle name="Note 2 3 4 2" xfId="3656" xr:uid="{00000000-0005-0000-0000-00000B210000}"/>
    <cellStyle name="Note 2 3 4 2 2" xfId="7879" xr:uid="{00000000-0005-0000-0000-00000C210000}"/>
    <cellStyle name="Note 2 3 4 2 2 2" xfId="24743" xr:uid="{01BA5630-BE6C-4B49-B89C-3531D2296E70}"/>
    <cellStyle name="Note 2 3 4 2 2 3" xfId="16314" xr:uid="{C358E0FC-82E9-445F-93AE-AF8DE822B1DF}"/>
    <cellStyle name="Note 2 3 4 2 2 4" xfId="33171" xr:uid="{3EDBA56D-2FFB-45B7-B26E-7792ABD61C80}"/>
    <cellStyle name="Note 2 3 4 2 3" xfId="20525" xr:uid="{DEC72A3B-6335-4542-8020-1A2F96D4D036}"/>
    <cellStyle name="Note 2 3 4 2 4" xfId="12096" xr:uid="{1A545F07-B5B0-43BC-88BF-AD4E725DCC36}"/>
    <cellStyle name="Note 2 3 4 2 5" xfId="28954" xr:uid="{7ADE683A-5A1E-45D6-A9E3-E015C28991E0}"/>
    <cellStyle name="Note 2 3 4 3" xfId="5734" xr:uid="{00000000-0005-0000-0000-00000D210000}"/>
    <cellStyle name="Note 2 3 4 3 2" xfId="22598" xr:uid="{1A91BD17-E4C2-4F33-8512-A7B4049E322D}"/>
    <cellStyle name="Note 2 3 4 3 3" xfId="14169" xr:uid="{8772E684-3522-4CC8-829D-03A1A9261C04}"/>
    <cellStyle name="Note 2 3 4 3 4" xfId="31026" xr:uid="{1DFB57E1-F35A-4EEB-B3E7-FAB8D1694474}"/>
    <cellStyle name="Note 2 3 4 4" xfId="18380" xr:uid="{21C12578-0A37-4581-89D7-90EE024C6417}"/>
    <cellStyle name="Note 2 3 4 5" xfId="9951" xr:uid="{48B826B1-BE49-491B-B576-2F5D5E92134A}"/>
    <cellStyle name="Note 2 3 4 6" xfId="26809" xr:uid="{D560ED15-D64C-4148-861D-4A09C316E37D}"/>
    <cellStyle name="Note 2 3 5" xfId="1840" xr:uid="{00000000-0005-0000-0000-00000E210000}"/>
    <cellStyle name="Note 2 3 5 2" xfId="4069" xr:uid="{00000000-0005-0000-0000-00000F210000}"/>
    <cellStyle name="Note 2 3 5 2 2" xfId="8292" xr:uid="{00000000-0005-0000-0000-000010210000}"/>
    <cellStyle name="Note 2 3 5 2 2 2" xfId="25156" xr:uid="{0FC7D738-6569-4DE6-B9DD-59338E30FD6E}"/>
    <cellStyle name="Note 2 3 5 2 2 3" xfId="16727" xr:uid="{3081DF72-0986-421E-8933-36637F6A2DE2}"/>
    <cellStyle name="Note 2 3 5 2 2 4" xfId="33584" xr:uid="{220ACBAE-E6D6-4468-AD81-582DE09C31EE}"/>
    <cellStyle name="Note 2 3 5 2 3" xfId="20938" xr:uid="{ED40485A-63BB-4A3D-9AC4-15D179FE6F04}"/>
    <cellStyle name="Note 2 3 5 2 4" xfId="12509" xr:uid="{1398EFEC-1191-46A8-B90E-FB01B706F28F}"/>
    <cellStyle name="Note 2 3 5 2 5" xfId="29367" xr:uid="{CCCC1C46-6A01-47EF-A3BF-382A2E49EAAF}"/>
    <cellStyle name="Note 2 3 5 3" xfId="6147" xr:uid="{00000000-0005-0000-0000-000011210000}"/>
    <cellStyle name="Note 2 3 5 3 2" xfId="23011" xr:uid="{A4039DEC-8A0C-458D-8C1D-D78D821D6E19}"/>
    <cellStyle name="Note 2 3 5 3 3" xfId="14582" xr:uid="{4E106A41-9ECB-4301-BBAF-A870B23DE326}"/>
    <cellStyle name="Note 2 3 5 3 4" xfId="31439" xr:uid="{EC71C497-CF69-4AA7-B58D-21C7B6632203}"/>
    <cellStyle name="Note 2 3 5 4" xfId="18793" xr:uid="{2AD465B3-DEB4-4A62-A148-86DA244E57F9}"/>
    <cellStyle name="Note 2 3 5 5" xfId="10364" xr:uid="{A242C543-A701-4481-BC98-6E03BA3ADF25}"/>
    <cellStyle name="Note 2 3 5 6" xfId="27222" xr:uid="{0B762B1C-FD0F-4954-822C-1F432F1E5970}"/>
    <cellStyle name="Note 2 3 6" xfId="2253" xr:uid="{00000000-0005-0000-0000-000012210000}"/>
    <cellStyle name="Note 2 3 6 2" xfId="4482" xr:uid="{00000000-0005-0000-0000-000013210000}"/>
    <cellStyle name="Note 2 3 6 2 2" xfId="8705" xr:uid="{00000000-0005-0000-0000-000014210000}"/>
    <cellStyle name="Note 2 3 6 2 2 2" xfId="25569" xr:uid="{91B50875-7787-4ADE-86C5-A3439877B906}"/>
    <cellStyle name="Note 2 3 6 2 2 3" xfId="17140" xr:uid="{F826B275-1CD5-4382-A3F9-F5E2425ADE88}"/>
    <cellStyle name="Note 2 3 6 2 2 4" xfId="33997" xr:uid="{47A6717F-BDAC-4F84-8247-188E3201D5D0}"/>
    <cellStyle name="Note 2 3 6 2 3" xfId="21351" xr:uid="{80373703-87EE-499A-B6F2-A5E0D1B943C7}"/>
    <cellStyle name="Note 2 3 6 2 4" xfId="12922" xr:uid="{46527050-ABE9-4948-9E56-38779255F079}"/>
    <cellStyle name="Note 2 3 6 2 5" xfId="29780" xr:uid="{3668D9FE-DD7E-460D-AAB0-6CD132BE99DB}"/>
    <cellStyle name="Note 2 3 6 3" xfId="6560" xr:uid="{00000000-0005-0000-0000-000015210000}"/>
    <cellStyle name="Note 2 3 6 3 2" xfId="23424" xr:uid="{793A78EC-A27E-4959-8F0D-5DF90885653B}"/>
    <cellStyle name="Note 2 3 6 3 3" xfId="14995" xr:uid="{2D43D3BB-5F80-4283-BA1E-D83EB315F4B8}"/>
    <cellStyle name="Note 2 3 6 3 4" xfId="31852" xr:uid="{6809E2F8-4D23-481B-BCA7-B6AA52133E7D}"/>
    <cellStyle name="Note 2 3 6 4" xfId="19206" xr:uid="{ED11B87B-3C5F-417F-B7BD-DF4113090C15}"/>
    <cellStyle name="Note 2 3 6 5" xfId="10777" xr:uid="{7D47FC2A-7140-4233-8942-4FBCFDF9A8A1}"/>
    <cellStyle name="Note 2 3 6 6" xfId="27635" xr:uid="{450006D1-60B9-4245-B20B-7D5210996617}"/>
    <cellStyle name="Note 2 3 7" xfId="2689" xr:uid="{00000000-0005-0000-0000-000016210000}"/>
    <cellStyle name="Note 2 3 7 2" xfId="6973" xr:uid="{00000000-0005-0000-0000-000017210000}"/>
    <cellStyle name="Note 2 3 7 2 2" xfId="23837" xr:uid="{9E999234-6DB6-43CF-B72B-CA9EFC8FC2BC}"/>
    <cellStyle name="Note 2 3 7 2 3" xfId="15408" xr:uid="{A9EB3EB6-DEB5-417A-84FC-34A31B3F90D2}"/>
    <cellStyle name="Note 2 3 7 2 4" xfId="32265" xr:uid="{787D0C87-6F96-4CD3-B2A2-862B71B98005}"/>
    <cellStyle name="Note 2 3 7 3" xfId="19619" xr:uid="{2909993A-A78E-4268-B792-580DDA0B96B8}"/>
    <cellStyle name="Note 2 3 7 4" xfId="11190" xr:uid="{AE848977-1E63-4B46-9D44-FA08D57E5549}"/>
    <cellStyle name="Note 2 3 7 5" xfId="28048" xr:uid="{0562DCF3-814E-4387-8A87-337CC67A6632}"/>
    <cellStyle name="Note 2 3 8" xfId="2748" xr:uid="{00000000-0005-0000-0000-000018210000}"/>
    <cellStyle name="Note 2 3 9" xfId="2829" xr:uid="{00000000-0005-0000-0000-000019210000}"/>
    <cellStyle name="Note 2 3 9 2" xfId="7053" xr:uid="{00000000-0005-0000-0000-00001A210000}"/>
    <cellStyle name="Note 2 3 9 2 2" xfId="23917" xr:uid="{9F2A7A49-DAD4-4374-9549-47FB7EE4EBAE}"/>
    <cellStyle name="Note 2 3 9 2 3" xfId="15488" xr:uid="{8F68565B-04A1-4775-A928-C7F7793ECE32}"/>
    <cellStyle name="Note 2 3 9 2 4" xfId="32345" xr:uid="{ACF36569-2362-43B1-874E-461FD108EE64}"/>
    <cellStyle name="Note 2 3 9 3" xfId="19699" xr:uid="{2C11140B-9357-4E7C-B6DA-4A293CAAB5EC}"/>
    <cellStyle name="Note 2 3 9 4" xfId="11270" xr:uid="{0E05FA05-EA6A-4DDD-9A07-5DA850E7A8CD}"/>
    <cellStyle name="Note 2 3 9 5" xfId="28128" xr:uid="{9C1C3228-6886-4BB8-B600-9A40823BD314}"/>
    <cellStyle name="Note 2 4" xfId="552" xr:uid="{00000000-0005-0000-0000-00001B210000}"/>
    <cellStyle name="Note 2 4 10" xfId="17556" xr:uid="{21101FF1-6253-4BA1-8B6C-3AA1D6663E81}"/>
    <cellStyle name="Note 2 4 11" xfId="9127" xr:uid="{DB0B9D1E-CF77-40FB-B1E0-4F0B398C6E77}"/>
    <cellStyle name="Note 2 4 12" xfId="25985" xr:uid="{F994B458-D9DA-454D-B9C8-A0B50699027A}"/>
    <cellStyle name="Note 2 4 2" xfId="1013" xr:uid="{00000000-0005-0000-0000-00001C210000}"/>
    <cellStyle name="Note 2 4 2 2" xfId="3245" xr:uid="{00000000-0005-0000-0000-00001D210000}"/>
    <cellStyle name="Note 2 4 2 2 2" xfId="7468" xr:uid="{00000000-0005-0000-0000-00001E210000}"/>
    <cellStyle name="Note 2 4 2 2 2 2" xfId="24332" xr:uid="{B9F12923-7193-4C77-B218-1F3DF482E57A}"/>
    <cellStyle name="Note 2 4 2 2 2 3" xfId="15903" xr:uid="{FC6933F5-D471-44F0-B256-58836D300C32}"/>
    <cellStyle name="Note 2 4 2 2 2 4" xfId="32760" xr:uid="{6D27260B-B43A-443F-9B72-78AEF179722B}"/>
    <cellStyle name="Note 2 4 2 2 3" xfId="20114" xr:uid="{0FCDD887-E323-49D6-965D-B94DEA967B6B}"/>
    <cellStyle name="Note 2 4 2 2 4" xfId="11685" xr:uid="{836D40F1-6507-49ED-A546-FFB1A404CCDB}"/>
    <cellStyle name="Note 2 4 2 2 5" xfId="28543" xr:uid="{8506E380-AEE5-41C5-930A-36035A835C97}"/>
    <cellStyle name="Note 2 4 2 3" xfId="5323" xr:uid="{00000000-0005-0000-0000-00001F210000}"/>
    <cellStyle name="Note 2 4 2 3 2" xfId="22187" xr:uid="{A95DBBD6-87A7-4A4E-9EF2-AD57E82483D7}"/>
    <cellStyle name="Note 2 4 2 3 3" xfId="13758" xr:uid="{F4203090-3DF1-4941-AF28-64A19179A3FD}"/>
    <cellStyle name="Note 2 4 2 3 4" xfId="30615" xr:uid="{1DE783CC-536D-45B3-BECD-4C706815C7E1}"/>
    <cellStyle name="Note 2 4 2 4" xfId="17969" xr:uid="{A343ACBE-5E38-48FD-922B-512557F4BE8C}"/>
    <cellStyle name="Note 2 4 2 5" xfId="9540" xr:uid="{C5CEB143-FB13-42A9-AE2D-CB9FD3C53087}"/>
    <cellStyle name="Note 2 4 2 6" xfId="26398" xr:uid="{CF06F86F-D199-4AEB-A72C-E582C427D032}"/>
    <cellStyle name="Note 2 4 3" xfId="1428" xr:uid="{00000000-0005-0000-0000-000020210000}"/>
    <cellStyle name="Note 2 4 3 2" xfId="3658" xr:uid="{00000000-0005-0000-0000-000021210000}"/>
    <cellStyle name="Note 2 4 3 2 2" xfId="7881" xr:uid="{00000000-0005-0000-0000-000022210000}"/>
    <cellStyle name="Note 2 4 3 2 2 2" xfId="24745" xr:uid="{42BEC439-B36A-48ED-89D0-77A88E1B040B}"/>
    <cellStyle name="Note 2 4 3 2 2 3" xfId="16316" xr:uid="{BE9F6C62-AEED-48F3-AA63-1533E1E8F86D}"/>
    <cellStyle name="Note 2 4 3 2 2 4" xfId="33173" xr:uid="{022E5FFE-09B5-463F-87EB-3CC894AC6B0A}"/>
    <cellStyle name="Note 2 4 3 2 3" xfId="20527" xr:uid="{7361B305-08B7-41AF-BF87-D7D447E485C1}"/>
    <cellStyle name="Note 2 4 3 2 4" xfId="12098" xr:uid="{A8839A78-B736-4041-BD20-210F1AB624BF}"/>
    <cellStyle name="Note 2 4 3 2 5" xfId="28956" xr:uid="{8D1F4F1A-BD65-42F5-99BD-A80B4F00CEEE}"/>
    <cellStyle name="Note 2 4 3 3" xfId="5736" xr:uid="{00000000-0005-0000-0000-000023210000}"/>
    <cellStyle name="Note 2 4 3 3 2" xfId="22600" xr:uid="{AD7DD2EA-A18C-4E77-BDF9-29041A1CD017}"/>
    <cellStyle name="Note 2 4 3 3 3" xfId="14171" xr:uid="{40B0C32C-23B4-4E2C-B4DE-65C963236B79}"/>
    <cellStyle name="Note 2 4 3 3 4" xfId="31028" xr:uid="{6FC83991-909F-4DE8-98E5-93930A17FCFC}"/>
    <cellStyle name="Note 2 4 3 4" xfId="18382" xr:uid="{E5C3429A-B043-4364-8986-A0FFA91441BF}"/>
    <cellStyle name="Note 2 4 3 5" xfId="9953" xr:uid="{50CD2DEF-D247-4E0E-9A61-5EEF75059EBE}"/>
    <cellStyle name="Note 2 4 3 6" xfId="26811" xr:uid="{B22788BA-3156-462B-9504-98285D08FE80}"/>
    <cellStyle name="Note 2 4 4" xfId="1842" xr:uid="{00000000-0005-0000-0000-000024210000}"/>
    <cellStyle name="Note 2 4 4 2" xfId="4071" xr:uid="{00000000-0005-0000-0000-000025210000}"/>
    <cellStyle name="Note 2 4 4 2 2" xfId="8294" xr:uid="{00000000-0005-0000-0000-000026210000}"/>
    <cellStyle name="Note 2 4 4 2 2 2" xfId="25158" xr:uid="{43FB1304-DDF8-418C-A8B5-FE4A94093A14}"/>
    <cellStyle name="Note 2 4 4 2 2 3" xfId="16729" xr:uid="{818B7B24-DAE2-46AF-A3B5-D637A5FD9430}"/>
    <cellStyle name="Note 2 4 4 2 2 4" xfId="33586" xr:uid="{4A448C93-B503-487E-A777-79B3D2F4FF26}"/>
    <cellStyle name="Note 2 4 4 2 3" xfId="20940" xr:uid="{897D6D1C-D1B8-495C-B759-CA653977686B}"/>
    <cellStyle name="Note 2 4 4 2 4" xfId="12511" xr:uid="{B265FD8C-1FFD-4CED-97DA-8120C39FB852}"/>
    <cellStyle name="Note 2 4 4 2 5" xfId="29369" xr:uid="{8780FBA1-AADB-4F4B-9C52-3712EC534EF6}"/>
    <cellStyle name="Note 2 4 4 3" xfId="6149" xr:uid="{00000000-0005-0000-0000-000027210000}"/>
    <cellStyle name="Note 2 4 4 3 2" xfId="23013" xr:uid="{F4C3B32E-F2E9-4AFF-82E0-00E0511CF61F}"/>
    <cellStyle name="Note 2 4 4 3 3" xfId="14584" xr:uid="{D21426D9-C74A-42C7-A555-F2B1FDFA572D}"/>
    <cellStyle name="Note 2 4 4 3 4" xfId="31441" xr:uid="{0BFBAE3E-E600-493B-8CFC-DB5D75DD848C}"/>
    <cellStyle name="Note 2 4 4 4" xfId="18795" xr:uid="{6D770A03-4B83-4728-90B1-8CFED2A0D3E4}"/>
    <cellStyle name="Note 2 4 4 5" xfId="10366" xr:uid="{EE521A13-18D8-40A5-A67C-821CA100C677}"/>
    <cellStyle name="Note 2 4 4 6" xfId="27224" xr:uid="{1B463CA2-16D3-474E-9217-6780E9BDB63D}"/>
    <cellStyle name="Note 2 4 5" xfId="2255" xr:uid="{00000000-0005-0000-0000-000028210000}"/>
    <cellStyle name="Note 2 4 5 2" xfId="4484" xr:uid="{00000000-0005-0000-0000-000029210000}"/>
    <cellStyle name="Note 2 4 5 2 2" xfId="8707" xr:uid="{00000000-0005-0000-0000-00002A210000}"/>
    <cellStyle name="Note 2 4 5 2 2 2" xfId="25571" xr:uid="{0691ECE1-65B2-4592-844A-2FD16E9A12A2}"/>
    <cellStyle name="Note 2 4 5 2 2 3" xfId="17142" xr:uid="{4CDCF815-D81E-4178-84F4-07A7EBBC23EB}"/>
    <cellStyle name="Note 2 4 5 2 2 4" xfId="33999" xr:uid="{5E891299-8B64-4EA9-A246-DC398AA34F71}"/>
    <cellStyle name="Note 2 4 5 2 3" xfId="21353" xr:uid="{3D4FE498-F5EA-42EC-8411-8C7288EB23DA}"/>
    <cellStyle name="Note 2 4 5 2 4" xfId="12924" xr:uid="{FDF0DBA0-385B-486E-A36A-CE8BD436DA69}"/>
    <cellStyle name="Note 2 4 5 2 5" xfId="29782" xr:uid="{C8E50C6F-DA46-425E-8FBD-3079D5159644}"/>
    <cellStyle name="Note 2 4 5 3" xfId="6562" xr:uid="{00000000-0005-0000-0000-00002B210000}"/>
    <cellStyle name="Note 2 4 5 3 2" xfId="23426" xr:uid="{A71E1F85-BDAA-49A0-BEEC-12E8CA31E7BD}"/>
    <cellStyle name="Note 2 4 5 3 3" xfId="14997" xr:uid="{2C5312AD-E531-4A4E-B76B-CAB9B32CB632}"/>
    <cellStyle name="Note 2 4 5 3 4" xfId="31854" xr:uid="{48E3DB97-01ED-416B-95D1-CB9F93DA02AD}"/>
    <cellStyle name="Note 2 4 5 4" xfId="19208" xr:uid="{59B2DBCD-A242-4E28-B454-E355618240F9}"/>
    <cellStyle name="Note 2 4 5 5" xfId="10779" xr:uid="{F0F2727A-25C2-4328-A1AE-DD2025872040}"/>
    <cellStyle name="Note 2 4 5 6" xfId="27637" xr:uid="{6B22FCF9-98E1-481E-9182-260A36F14F8E}"/>
    <cellStyle name="Note 2 4 6" xfId="2691" xr:uid="{00000000-0005-0000-0000-00002C210000}"/>
    <cellStyle name="Note 2 4 6 2" xfId="6975" xr:uid="{00000000-0005-0000-0000-00002D210000}"/>
    <cellStyle name="Note 2 4 6 2 2" xfId="23839" xr:uid="{8F45093F-3823-4E39-83D0-F9B8815451C3}"/>
    <cellStyle name="Note 2 4 6 2 3" xfId="15410" xr:uid="{3ADCCCD9-43BE-4B50-992C-A79D073CE5F0}"/>
    <cellStyle name="Note 2 4 6 2 4" xfId="32267" xr:uid="{F89229C6-1ECF-46DB-B5C0-80733EE9B427}"/>
    <cellStyle name="Note 2 4 6 3" xfId="19621" xr:uid="{469AC302-578E-44A0-8971-895CD5B89086}"/>
    <cellStyle name="Note 2 4 6 4" xfId="11192" xr:uid="{9DF857BF-7DDD-486A-BFFD-A1474C23493C}"/>
    <cellStyle name="Note 2 4 6 5" xfId="28050" xr:uid="{48F967CE-93F7-416C-B7D1-47BF67F3BAAB}"/>
    <cellStyle name="Note 2 4 7" xfId="2750" xr:uid="{00000000-0005-0000-0000-00002E210000}"/>
    <cellStyle name="Note 2 4 8" xfId="2831" xr:uid="{00000000-0005-0000-0000-00002F210000}"/>
    <cellStyle name="Note 2 4 8 2" xfId="7055" xr:uid="{00000000-0005-0000-0000-000030210000}"/>
    <cellStyle name="Note 2 4 8 2 2" xfId="23919" xr:uid="{1D6A7D00-D5C8-4875-A0B7-ACEEEAEE1C95}"/>
    <cellStyle name="Note 2 4 8 2 3" xfId="15490" xr:uid="{0C73ED84-D739-4154-9861-009A6EE4FA03}"/>
    <cellStyle name="Note 2 4 8 2 4" xfId="32347" xr:uid="{FE0887B5-736A-49B9-B310-AFE4E0764FD2}"/>
    <cellStyle name="Note 2 4 8 3" xfId="19701" xr:uid="{DF45CFCF-CE80-44E0-99DB-89E2C2B3EC31}"/>
    <cellStyle name="Note 2 4 8 4" xfId="11272" xr:uid="{A7879340-C813-4F51-88DC-068B5C62D8CA}"/>
    <cellStyle name="Note 2 4 8 5" xfId="28130" xr:uid="{438BBF96-BAA9-4280-8E27-EE7286D0ED9D}"/>
    <cellStyle name="Note 2 4 9" xfId="4910" xr:uid="{00000000-0005-0000-0000-000031210000}"/>
    <cellStyle name="Note 2 4 9 2" xfId="21774" xr:uid="{B9D8BBDB-1C1F-425F-9C36-13D58A62A882}"/>
    <cellStyle name="Note 2 4 9 3" xfId="13345" xr:uid="{4040031C-D4AE-4EA0-9008-B8F97E912BBD}"/>
    <cellStyle name="Note 2 4 9 4" xfId="30202" xr:uid="{1CC37B70-92CA-47AE-99DE-DCF8994C3FC6}"/>
    <cellStyle name="Note 2 5" xfId="553" xr:uid="{00000000-0005-0000-0000-000032210000}"/>
    <cellStyle name="Note 2 5 10" xfId="17557" xr:uid="{40255DA5-89ED-484F-9457-886C130B0C79}"/>
    <cellStyle name="Note 2 5 11" xfId="9128" xr:uid="{1135B22D-7131-4392-9CF8-1AD0839F46D2}"/>
    <cellStyle name="Note 2 5 12" xfId="25986" xr:uid="{AE205900-F022-4829-83CC-4D49E6A7A0A1}"/>
    <cellStyle name="Note 2 5 2" xfId="1014" xr:uid="{00000000-0005-0000-0000-000033210000}"/>
    <cellStyle name="Note 2 5 2 2" xfId="3246" xr:uid="{00000000-0005-0000-0000-000034210000}"/>
    <cellStyle name="Note 2 5 2 2 2" xfId="7469" xr:uid="{00000000-0005-0000-0000-000035210000}"/>
    <cellStyle name="Note 2 5 2 2 2 2" xfId="24333" xr:uid="{C53F16C3-1771-4854-BE08-8443897E6A3B}"/>
    <cellStyle name="Note 2 5 2 2 2 3" xfId="15904" xr:uid="{3F7E658A-CD85-4001-B758-522E58DD0F0A}"/>
    <cellStyle name="Note 2 5 2 2 2 4" xfId="32761" xr:uid="{363F28BF-ACC9-4B81-9979-6827D4596DA6}"/>
    <cellStyle name="Note 2 5 2 2 3" xfId="20115" xr:uid="{D5EEBB28-B998-49A4-9CCD-20B0F2CCBF1F}"/>
    <cellStyle name="Note 2 5 2 2 4" xfId="11686" xr:uid="{A307647E-2230-4285-863F-32026EE129E3}"/>
    <cellStyle name="Note 2 5 2 2 5" xfId="28544" xr:uid="{888ECB63-E67C-4A8D-A993-F7C053BC9D9B}"/>
    <cellStyle name="Note 2 5 2 3" xfId="5324" xr:uid="{00000000-0005-0000-0000-000036210000}"/>
    <cellStyle name="Note 2 5 2 3 2" xfId="22188" xr:uid="{13974DBC-C5AB-44AF-8A56-E50FFF8964F6}"/>
    <cellStyle name="Note 2 5 2 3 3" xfId="13759" xr:uid="{66096B4D-78EB-46DF-9EFF-A1DA93591042}"/>
    <cellStyle name="Note 2 5 2 3 4" xfId="30616" xr:uid="{6F63F489-9F90-478E-9D3F-231E3B7DA686}"/>
    <cellStyle name="Note 2 5 2 4" xfId="17970" xr:uid="{70E389A5-4A57-4CC3-B619-08557D4C4300}"/>
    <cellStyle name="Note 2 5 2 5" xfId="9541" xr:uid="{A4D656E1-390B-4834-B223-160D6F699756}"/>
    <cellStyle name="Note 2 5 2 6" xfId="26399" xr:uid="{273EDDF0-73C9-4E2B-96C8-3FF768869234}"/>
    <cellStyle name="Note 2 5 3" xfId="1429" xr:uid="{00000000-0005-0000-0000-000037210000}"/>
    <cellStyle name="Note 2 5 3 2" xfId="3659" xr:uid="{00000000-0005-0000-0000-000038210000}"/>
    <cellStyle name="Note 2 5 3 2 2" xfId="7882" xr:uid="{00000000-0005-0000-0000-000039210000}"/>
    <cellStyle name="Note 2 5 3 2 2 2" xfId="24746" xr:uid="{01DCF423-FB0B-4E6A-9255-E27921652822}"/>
    <cellStyle name="Note 2 5 3 2 2 3" xfId="16317" xr:uid="{BF160280-5FA2-4313-A0DE-E876FDD1DA5B}"/>
    <cellStyle name="Note 2 5 3 2 2 4" xfId="33174" xr:uid="{4E01C436-B2B9-47F2-BE90-EDE50F8EAB8C}"/>
    <cellStyle name="Note 2 5 3 2 3" xfId="20528" xr:uid="{BCCAEA21-5D50-490A-B57E-27844C92F704}"/>
    <cellStyle name="Note 2 5 3 2 4" xfId="12099" xr:uid="{5E21ED2F-73C6-4C39-914A-70835D708FD6}"/>
    <cellStyle name="Note 2 5 3 2 5" xfId="28957" xr:uid="{D723309C-18B2-4BAE-8135-4AB240854420}"/>
    <cellStyle name="Note 2 5 3 3" xfId="5737" xr:uid="{00000000-0005-0000-0000-00003A210000}"/>
    <cellStyle name="Note 2 5 3 3 2" xfId="22601" xr:uid="{9EC6E4A0-5B02-4340-9069-4AF238AF8318}"/>
    <cellStyle name="Note 2 5 3 3 3" xfId="14172" xr:uid="{02E99AC5-F511-49AE-8303-ED98FCEC4D21}"/>
    <cellStyle name="Note 2 5 3 3 4" xfId="31029" xr:uid="{D76D55D4-390C-4EE7-B6D7-9564C83476FD}"/>
    <cellStyle name="Note 2 5 3 4" xfId="18383" xr:uid="{95F120F8-5333-41EB-ACCB-53F21F4A22B8}"/>
    <cellStyle name="Note 2 5 3 5" xfId="9954" xr:uid="{EAF188F3-25C7-4BA0-B724-2D7A3E28E0A3}"/>
    <cellStyle name="Note 2 5 3 6" xfId="26812" xr:uid="{E4382E4F-B3A6-4905-A458-FAD6A802FE77}"/>
    <cellStyle name="Note 2 5 4" xfId="1843" xr:uid="{00000000-0005-0000-0000-00003B210000}"/>
    <cellStyle name="Note 2 5 4 2" xfId="4072" xr:uid="{00000000-0005-0000-0000-00003C210000}"/>
    <cellStyle name="Note 2 5 4 2 2" xfId="8295" xr:uid="{00000000-0005-0000-0000-00003D210000}"/>
    <cellStyle name="Note 2 5 4 2 2 2" xfId="25159" xr:uid="{A27C0942-399E-4541-9E22-EC7503CAF077}"/>
    <cellStyle name="Note 2 5 4 2 2 3" xfId="16730" xr:uid="{244A5FF2-4ED8-48B4-AB79-97580292912C}"/>
    <cellStyle name="Note 2 5 4 2 2 4" xfId="33587" xr:uid="{B8DA9297-F3ED-49BE-9F4D-9DF23C5B4871}"/>
    <cellStyle name="Note 2 5 4 2 3" xfId="20941" xr:uid="{66EBE3FC-5005-4E87-A6E8-E58AE03DE9C6}"/>
    <cellStyle name="Note 2 5 4 2 4" xfId="12512" xr:uid="{410D17BC-DDE7-466F-939E-40FEC99F0C3F}"/>
    <cellStyle name="Note 2 5 4 2 5" xfId="29370" xr:uid="{2C7E510C-4542-4360-AB4B-8A4312EBF76C}"/>
    <cellStyle name="Note 2 5 4 3" xfId="6150" xr:uid="{00000000-0005-0000-0000-00003E210000}"/>
    <cellStyle name="Note 2 5 4 3 2" xfId="23014" xr:uid="{031115F2-BBE0-4CE2-BA3E-4BD97353F2F2}"/>
    <cellStyle name="Note 2 5 4 3 3" xfId="14585" xr:uid="{DA44B88C-9A32-4CC5-9FC2-2059CB99F06E}"/>
    <cellStyle name="Note 2 5 4 3 4" xfId="31442" xr:uid="{CEAD729E-1CDE-4866-B8BB-857F1874B7AF}"/>
    <cellStyle name="Note 2 5 4 4" xfId="18796" xr:uid="{575B798D-D6AD-4A31-8239-2CA93C4720CE}"/>
    <cellStyle name="Note 2 5 4 5" xfId="10367" xr:uid="{7CD5451C-9760-4A52-8E17-BFCE7805E4C2}"/>
    <cellStyle name="Note 2 5 4 6" xfId="27225" xr:uid="{432F6061-A676-4AAB-90F1-97136CE764E4}"/>
    <cellStyle name="Note 2 5 5" xfId="2256" xr:uid="{00000000-0005-0000-0000-00003F210000}"/>
    <cellStyle name="Note 2 5 5 2" xfId="4485" xr:uid="{00000000-0005-0000-0000-000040210000}"/>
    <cellStyle name="Note 2 5 5 2 2" xfId="8708" xr:uid="{00000000-0005-0000-0000-000041210000}"/>
    <cellStyle name="Note 2 5 5 2 2 2" xfId="25572" xr:uid="{D55F4A42-C86E-46FE-9237-94EC8E5F9C57}"/>
    <cellStyle name="Note 2 5 5 2 2 3" xfId="17143" xr:uid="{E38E1428-947E-4120-B5A7-716A3FD5D751}"/>
    <cellStyle name="Note 2 5 5 2 2 4" xfId="34000" xr:uid="{D12A9C33-DFAC-4736-9837-C0B0BF119B82}"/>
    <cellStyle name="Note 2 5 5 2 3" xfId="21354" xr:uid="{90E555D6-B9E6-4979-AF8C-6BB1F21C30BA}"/>
    <cellStyle name="Note 2 5 5 2 4" xfId="12925" xr:uid="{9090C257-F10E-4D36-9026-57F7A6809BDC}"/>
    <cellStyle name="Note 2 5 5 2 5" xfId="29783" xr:uid="{42847590-C7EC-4DF1-A341-FE5A188099DF}"/>
    <cellStyle name="Note 2 5 5 3" xfId="6563" xr:uid="{00000000-0005-0000-0000-000042210000}"/>
    <cellStyle name="Note 2 5 5 3 2" xfId="23427" xr:uid="{A9BE3F5F-74FF-47C0-801B-FBBB191655E9}"/>
    <cellStyle name="Note 2 5 5 3 3" xfId="14998" xr:uid="{6C6FE1BD-FF43-4E82-80B0-159753F686FC}"/>
    <cellStyle name="Note 2 5 5 3 4" xfId="31855" xr:uid="{5C38CED2-88B9-4B18-9676-981BF0910C3D}"/>
    <cellStyle name="Note 2 5 5 4" xfId="19209" xr:uid="{82610205-5BF0-43D7-A043-9C67DB9C4165}"/>
    <cellStyle name="Note 2 5 5 5" xfId="10780" xr:uid="{47F68ED7-2329-4022-82A3-095ADA024FE6}"/>
    <cellStyle name="Note 2 5 5 6" xfId="27638" xr:uid="{14174197-749B-420A-A937-B12FD13E5B4A}"/>
    <cellStyle name="Note 2 5 6" xfId="2692" xr:uid="{00000000-0005-0000-0000-000043210000}"/>
    <cellStyle name="Note 2 5 6 2" xfId="6976" xr:uid="{00000000-0005-0000-0000-000044210000}"/>
    <cellStyle name="Note 2 5 6 2 2" xfId="23840" xr:uid="{88DBE36D-0740-4E5F-9BC1-EE14FA5CA575}"/>
    <cellStyle name="Note 2 5 6 2 3" xfId="15411" xr:uid="{C4708134-BE8D-447E-B3C2-4B3BBAC99F92}"/>
    <cellStyle name="Note 2 5 6 2 4" xfId="32268" xr:uid="{358FCF95-5C95-417E-89E9-98B8C2E535E7}"/>
    <cellStyle name="Note 2 5 6 3" xfId="19622" xr:uid="{8FE10A88-A60D-4FDF-AD85-2DB8011B2697}"/>
    <cellStyle name="Note 2 5 6 4" xfId="11193" xr:uid="{ED003527-8928-4CC9-9F3F-13834EB8EDD6}"/>
    <cellStyle name="Note 2 5 6 5" xfId="28051" xr:uid="{25397052-58F9-4E9E-8228-63331EE58CEB}"/>
    <cellStyle name="Note 2 5 7" xfId="2751" xr:uid="{00000000-0005-0000-0000-000045210000}"/>
    <cellStyle name="Note 2 5 8" xfId="2832" xr:uid="{00000000-0005-0000-0000-000046210000}"/>
    <cellStyle name="Note 2 5 8 2" xfId="7056" xr:uid="{00000000-0005-0000-0000-000047210000}"/>
    <cellStyle name="Note 2 5 8 2 2" xfId="23920" xr:uid="{4E2DEF3B-46AE-430B-996B-932D2AA7EF74}"/>
    <cellStyle name="Note 2 5 8 2 3" xfId="15491" xr:uid="{FBC740FE-A094-4104-ADD9-486686600EFE}"/>
    <cellStyle name="Note 2 5 8 2 4" xfId="32348" xr:uid="{9B5BC735-450F-462F-85EF-6E4E1DB0226B}"/>
    <cellStyle name="Note 2 5 8 3" xfId="19702" xr:uid="{47B324E5-5C5D-4DA4-926C-02469126D800}"/>
    <cellStyle name="Note 2 5 8 4" xfId="11273" xr:uid="{88BFC941-F7C5-4B15-9EAF-305EF8EBFF82}"/>
    <cellStyle name="Note 2 5 8 5" xfId="28131" xr:uid="{AC392ACB-BFBB-43BD-A5BF-C56B936E9E5D}"/>
    <cellStyle name="Note 2 5 9" xfId="4911" xr:uid="{00000000-0005-0000-0000-000048210000}"/>
    <cellStyle name="Note 2 5 9 2" xfId="21775" xr:uid="{5FB84712-7566-4DE1-986E-2F4346AB571D}"/>
    <cellStyle name="Note 2 5 9 3" xfId="13346" xr:uid="{945C3102-4822-4E17-8467-D88DE51AD83E}"/>
    <cellStyle name="Note 2 5 9 4" xfId="30203" xr:uid="{EDFAD80D-2E6B-423E-8FE5-650805D8AC8A}"/>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0 2 2" xfId="23921" xr:uid="{8A15F1F9-33A5-4B83-B507-1A548B77D690}"/>
    <cellStyle name="Note 3 2 10 2 3" xfId="15492" xr:uid="{A46B3450-F9D8-4A25-BCB5-06F41F9F58F7}"/>
    <cellStyle name="Note 3 2 10 2 4" xfId="32349" xr:uid="{3FB0416D-5A83-463D-A064-D520CCA79803}"/>
    <cellStyle name="Note 3 2 10 3" xfId="19703" xr:uid="{8C8E4566-BC1A-4BE4-8457-E260241D664A}"/>
    <cellStyle name="Note 3 2 10 4" xfId="11274" xr:uid="{79F364B4-D75C-4324-8A87-443581FD4147}"/>
    <cellStyle name="Note 3 2 10 5" xfId="28132" xr:uid="{8DB13058-C4AA-4227-B564-432A18EF945E}"/>
    <cellStyle name="Note 3 2 11" xfId="4912" xr:uid="{00000000-0005-0000-0000-00004D210000}"/>
    <cellStyle name="Note 3 2 11 2" xfId="21776" xr:uid="{2DE75453-FC35-452A-8D76-F1E70F291870}"/>
    <cellStyle name="Note 3 2 11 3" xfId="13347" xr:uid="{B51563D3-02B1-4F69-849C-4CD50712A283}"/>
    <cellStyle name="Note 3 2 11 4" xfId="30204" xr:uid="{7B49A660-1A4D-4770-8C3A-6AE7F0599754}"/>
    <cellStyle name="Note 3 2 12" xfId="17558" xr:uid="{29315562-47C6-4A38-8A44-E9132C87C255}"/>
    <cellStyle name="Note 3 2 13" xfId="9129" xr:uid="{6FC0E58D-6B0B-4883-84F9-50C7655065C3}"/>
    <cellStyle name="Note 3 2 14" xfId="25987" xr:uid="{54BB7830-E494-48A2-BBD3-1EEB561B9D70}"/>
    <cellStyle name="Note 3 2 2" xfId="556" xr:uid="{00000000-0005-0000-0000-00004E210000}"/>
    <cellStyle name="Note 3 2 2 10" xfId="4913" xr:uid="{00000000-0005-0000-0000-00004F210000}"/>
    <cellStyle name="Note 3 2 2 10 2" xfId="21777" xr:uid="{575FB7B9-9EFA-4D83-86E6-9B4660CA0F28}"/>
    <cellStyle name="Note 3 2 2 10 3" xfId="13348" xr:uid="{5AA06B41-E295-46FE-A3BF-5A0372E2241B}"/>
    <cellStyle name="Note 3 2 2 10 4" xfId="30205" xr:uid="{03B66846-16DF-4376-8CAC-FE7051140AF7}"/>
    <cellStyle name="Note 3 2 2 11" xfId="17559" xr:uid="{A7D9AE3A-E113-48FE-8B04-BD795714A5FF}"/>
    <cellStyle name="Note 3 2 2 12" xfId="9130" xr:uid="{1D6BA50C-572E-478E-928D-FCA3DC93A94F}"/>
    <cellStyle name="Note 3 2 2 13" xfId="25988" xr:uid="{D87E5DEA-86AA-4E91-AD47-5CFA3F220BC7}"/>
    <cellStyle name="Note 3 2 2 2" xfId="557" xr:uid="{00000000-0005-0000-0000-000050210000}"/>
    <cellStyle name="Note 3 2 2 2 10" xfId="17560" xr:uid="{3FD5C543-408F-43ED-B76B-BBAEBD49DD0F}"/>
    <cellStyle name="Note 3 2 2 2 11" xfId="9131" xr:uid="{872D902A-13C6-4599-9797-B4FBAC91F1E7}"/>
    <cellStyle name="Note 3 2 2 2 12" xfId="25989" xr:uid="{01048EB8-8BC9-4B5B-A232-3D859B29B7C0}"/>
    <cellStyle name="Note 3 2 2 2 2" xfId="1017" xr:uid="{00000000-0005-0000-0000-000051210000}"/>
    <cellStyle name="Note 3 2 2 2 2 2" xfId="3249" xr:uid="{00000000-0005-0000-0000-000052210000}"/>
    <cellStyle name="Note 3 2 2 2 2 2 2" xfId="7472" xr:uid="{00000000-0005-0000-0000-000053210000}"/>
    <cellStyle name="Note 3 2 2 2 2 2 2 2" xfId="24336" xr:uid="{439A28D1-F3B0-49AC-8510-0A4D263621D1}"/>
    <cellStyle name="Note 3 2 2 2 2 2 2 3" xfId="15907" xr:uid="{5191C8C8-A163-4A6E-8AC6-A70FAE013833}"/>
    <cellStyle name="Note 3 2 2 2 2 2 2 4" xfId="32764" xr:uid="{2B114958-70EA-47A9-A39E-AEDB8CAE6E3A}"/>
    <cellStyle name="Note 3 2 2 2 2 2 3" xfId="20118" xr:uid="{4C44DDB8-CA1C-400B-AD81-E087360D5F7E}"/>
    <cellStyle name="Note 3 2 2 2 2 2 4" xfId="11689" xr:uid="{572796D6-4775-4D39-8C75-5820EDC4C28D}"/>
    <cellStyle name="Note 3 2 2 2 2 2 5" xfId="28547" xr:uid="{DCF32CB8-C26D-4DB0-BF00-E8935203AAA7}"/>
    <cellStyle name="Note 3 2 2 2 2 3" xfId="5327" xr:uid="{00000000-0005-0000-0000-000054210000}"/>
    <cellStyle name="Note 3 2 2 2 2 3 2" xfId="22191" xr:uid="{4A6A2552-5F89-4F7B-B214-5E9F5B6260BD}"/>
    <cellStyle name="Note 3 2 2 2 2 3 3" xfId="13762" xr:uid="{53392DAD-229B-49E4-9C24-0464D176E196}"/>
    <cellStyle name="Note 3 2 2 2 2 3 4" xfId="30619" xr:uid="{D13FDB88-9B17-4530-9C12-346F9EAB0767}"/>
    <cellStyle name="Note 3 2 2 2 2 4" xfId="17973" xr:uid="{804779C9-E1DA-4095-8FCF-8264091C6BA2}"/>
    <cellStyle name="Note 3 2 2 2 2 5" xfId="9544" xr:uid="{FD91B2D9-3508-4B14-824D-006E16D5C3B0}"/>
    <cellStyle name="Note 3 2 2 2 2 6" xfId="26402" xr:uid="{11B18AFB-43A6-402C-AE1A-86E5733BC891}"/>
    <cellStyle name="Note 3 2 2 2 3" xfId="1432" xr:uid="{00000000-0005-0000-0000-000055210000}"/>
    <cellStyle name="Note 3 2 2 2 3 2" xfId="3662" xr:uid="{00000000-0005-0000-0000-000056210000}"/>
    <cellStyle name="Note 3 2 2 2 3 2 2" xfId="7885" xr:uid="{00000000-0005-0000-0000-000057210000}"/>
    <cellStyle name="Note 3 2 2 2 3 2 2 2" xfId="24749" xr:uid="{4C2B8C0B-6798-492D-BA30-23391A28BCFC}"/>
    <cellStyle name="Note 3 2 2 2 3 2 2 3" xfId="16320" xr:uid="{FC45FC23-2831-43E1-A38C-AF88D3941D16}"/>
    <cellStyle name="Note 3 2 2 2 3 2 2 4" xfId="33177" xr:uid="{2738E497-8CB1-4A20-B886-7E90A34F5361}"/>
    <cellStyle name="Note 3 2 2 2 3 2 3" xfId="20531" xr:uid="{702A5082-281C-464F-BC87-D58AF73E6050}"/>
    <cellStyle name="Note 3 2 2 2 3 2 4" xfId="12102" xr:uid="{23DCC963-4019-48F2-B2E8-9E967C937337}"/>
    <cellStyle name="Note 3 2 2 2 3 2 5" xfId="28960" xr:uid="{04C8D1DB-3E28-4E8F-95D2-775DF979E1C4}"/>
    <cellStyle name="Note 3 2 2 2 3 3" xfId="5740" xr:uid="{00000000-0005-0000-0000-000058210000}"/>
    <cellStyle name="Note 3 2 2 2 3 3 2" xfId="22604" xr:uid="{CB3231AA-85E1-4B79-A03D-DF174341C913}"/>
    <cellStyle name="Note 3 2 2 2 3 3 3" xfId="14175" xr:uid="{C7D629D5-03CE-49F1-868C-9022026A01BA}"/>
    <cellStyle name="Note 3 2 2 2 3 3 4" xfId="31032" xr:uid="{445F5037-22F4-4B8C-8BA7-15F70F410EC0}"/>
    <cellStyle name="Note 3 2 2 2 3 4" xfId="18386" xr:uid="{1847317D-2A3E-4372-BC71-E6571F4FF7F2}"/>
    <cellStyle name="Note 3 2 2 2 3 5" xfId="9957" xr:uid="{CDE06BA4-6814-4932-8E30-FD349968F750}"/>
    <cellStyle name="Note 3 2 2 2 3 6" xfId="26815" xr:uid="{BA752B6E-A579-452C-AB21-3676986D9809}"/>
    <cellStyle name="Note 3 2 2 2 4" xfId="1846" xr:uid="{00000000-0005-0000-0000-000059210000}"/>
    <cellStyle name="Note 3 2 2 2 4 2" xfId="4075" xr:uid="{00000000-0005-0000-0000-00005A210000}"/>
    <cellStyle name="Note 3 2 2 2 4 2 2" xfId="8298" xr:uid="{00000000-0005-0000-0000-00005B210000}"/>
    <cellStyle name="Note 3 2 2 2 4 2 2 2" xfId="25162" xr:uid="{6AE83ACA-85BD-4592-8CC6-096964838A7F}"/>
    <cellStyle name="Note 3 2 2 2 4 2 2 3" xfId="16733" xr:uid="{316E4EDA-9385-40F2-8A19-186B9A89EA75}"/>
    <cellStyle name="Note 3 2 2 2 4 2 2 4" xfId="33590" xr:uid="{24721F4A-9D75-4EC8-B50E-CB31557240AE}"/>
    <cellStyle name="Note 3 2 2 2 4 2 3" xfId="20944" xr:uid="{9927640A-8341-4FF3-A262-DA4DFFA6F8DA}"/>
    <cellStyle name="Note 3 2 2 2 4 2 4" xfId="12515" xr:uid="{F81C0C11-D0F2-4E07-9040-BEE08957D13B}"/>
    <cellStyle name="Note 3 2 2 2 4 2 5" xfId="29373" xr:uid="{BA02B7ED-63D3-422D-98F6-61BE23A20686}"/>
    <cellStyle name="Note 3 2 2 2 4 3" xfId="6153" xr:uid="{00000000-0005-0000-0000-00005C210000}"/>
    <cellStyle name="Note 3 2 2 2 4 3 2" xfId="23017" xr:uid="{A5154E7A-8980-469B-B55A-010D106C5462}"/>
    <cellStyle name="Note 3 2 2 2 4 3 3" xfId="14588" xr:uid="{535B4000-A790-4ADA-9727-AB8AE293B78B}"/>
    <cellStyle name="Note 3 2 2 2 4 3 4" xfId="31445" xr:uid="{E21A6EE8-904F-4978-9E8F-EB3AABC2BBC6}"/>
    <cellStyle name="Note 3 2 2 2 4 4" xfId="18799" xr:uid="{08C65607-12DA-47C3-B13A-8AA2C0FE4E1A}"/>
    <cellStyle name="Note 3 2 2 2 4 5" xfId="10370" xr:uid="{634F6EF1-4CF9-4D23-8BAA-A7AEE4111426}"/>
    <cellStyle name="Note 3 2 2 2 4 6" xfId="27228" xr:uid="{D4E53714-7646-4F19-86C1-83702CB4FA9B}"/>
    <cellStyle name="Note 3 2 2 2 5" xfId="2259" xr:uid="{00000000-0005-0000-0000-00005D210000}"/>
    <cellStyle name="Note 3 2 2 2 5 2" xfId="4488" xr:uid="{00000000-0005-0000-0000-00005E210000}"/>
    <cellStyle name="Note 3 2 2 2 5 2 2" xfId="8711" xr:uid="{00000000-0005-0000-0000-00005F210000}"/>
    <cellStyle name="Note 3 2 2 2 5 2 2 2" xfId="25575" xr:uid="{C97EB5A6-826A-43C3-9291-FB5722A14C1A}"/>
    <cellStyle name="Note 3 2 2 2 5 2 2 3" xfId="17146" xr:uid="{D0C4B556-45D7-4666-9F1A-2EA73D2746B3}"/>
    <cellStyle name="Note 3 2 2 2 5 2 2 4" xfId="34003" xr:uid="{BCD2AFC9-BD9F-4E64-B332-F99288FE1167}"/>
    <cellStyle name="Note 3 2 2 2 5 2 3" xfId="21357" xr:uid="{EC4AF7E5-A49E-498C-9478-F8136C317488}"/>
    <cellStyle name="Note 3 2 2 2 5 2 4" xfId="12928" xr:uid="{A2B530E9-C74F-487B-86B3-57F593BDB491}"/>
    <cellStyle name="Note 3 2 2 2 5 2 5" xfId="29786" xr:uid="{50119322-C1A5-480E-9EC0-E0CCF3A9B004}"/>
    <cellStyle name="Note 3 2 2 2 5 3" xfId="6566" xr:uid="{00000000-0005-0000-0000-000060210000}"/>
    <cellStyle name="Note 3 2 2 2 5 3 2" xfId="23430" xr:uid="{D4369F07-0ED6-48EF-B9C2-1ED331C73DEB}"/>
    <cellStyle name="Note 3 2 2 2 5 3 3" xfId="15001" xr:uid="{4B2C1A9D-8BC4-490E-93A4-91DE73DCDF84}"/>
    <cellStyle name="Note 3 2 2 2 5 3 4" xfId="31858" xr:uid="{FFA87C83-4B40-4B7F-AEC9-F04E54326C37}"/>
    <cellStyle name="Note 3 2 2 2 5 4" xfId="19212" xr:uid="{B8257FA3-5895-4191-8054-FC17BD9288E2}"/>
    <cellStyle name="Note 3 2 2 2 5 5" xfId="10783" xr:uid="{C4DDDD1A-773F-4D0E-AED0-83F8F848053A}"/>
    <cellStyle name="Note 3 2 2 2 5 6" xfId="27641" xr:uid="{73E53408-204E-4742-B291-DB66B4B784AF}"/>
    <cellStyle name="Note 3 2 2 2 6" xfId="2695" xr:uid="{00000000-0005-0000-0000-000061210000}"/>
    <cellStyle name="Note 3 2 2 2 6 2" xfId="6979" xr:uid="{00000000-0005-0000-0000-000062210000}"/>
    <cellStyle name="Note 3 2 2 2 6 2 2" xfId="23843" xr:uid="{98AC545F-2A09-4534-8C1B-8D3F4BC9CAF9}"/>
    <cellStyle name="Note 3 2 2 2 6 2 3" xfId="15414" xr:uid="{BF125EE8-F4E6-4B68-8856-3A24175DD554}"/>
    <cellStyle name="Note 3 2 2 2 6 2 4" xfId="32271" xr:uid="{7E8C46B8-3F71-4CD7-8254-81BD85AB2BA4}"/>
    <cellStyle name="Note 3 2 2 2 6 3" xfId="19625" xr:uid="{C5C29F74-F827-4AE6-B6CB-C8915BCA8826}"/>
    <cellStyle name="Note 3 2 2 2 6 4" xfId="11196" xr:uid="{1EDB54C2-7404-44BB-9CFD-96DA40DEEC21}"/>
    <cellStyle name="Note 3 2 2 2 6 5" xfId="28054" xr:uid="{D40CD0D8-A761-46EF-B8F8-D2D0F2E22D77}"/>
    <cellStyle name="Note 3 2 2 2 7" xfId="2754" xr:uid="{00000000-0005-0000-0000-000063210000}"/>
    <cellStyle name="Note 3 2 2 2 8" xfId="2835" xr:uid="{00000000-0005-0000-0000-000064210000}"/>
    <cellStyle name="Note 3 2 2 2 8 2" xfId="7059" xr:uid="{00000000-0005-0000-0000-000065210000}"/>
    <cellStyle name="Note 3 2 2 2 8 2 2" xfId="23923" xr:uid="{B16EE21B-CD99-46B9-9E17-A3DA2070CAE9}"/>
    <cellStyle name="Note 3 2 2 2 8 2 3" xfId="15494" xr:uid="{32248100-1002-42CC-8B55-3CBACE95BD47}"/>
    <cellStyle name="Note 3 2 2 2 8 2 4" xfId="32351" xr:uid="{B807496A-0B81-4BA8-986F-DA0A01691914}"/>
    <cellStyle name="Note 3 2 2 2 8 3" xfId="19705" xr:uid="{85E06E37-3D4B-4183-B57A-7799C94054A8}"/>
    <cellStyle name="Note 3 2 2 2 8 4" xfId="11276" xr:uid="{49D2EAE0-94DA-478A-89B9-9C3B92511A93}"/>
    <cellStyle name="Note 3 2 2 2 8 5" xfId="28134" xr:uid="{168E27A2-4FF7-482E-88C4-84A2FFC249F0}"/>
    <cellStyle name="Note 3 2 2 2 9" xfId="4914" xr:uid="{00000000-0005-0000-0000-000066210000}"/>
    <cellStyle name="Note 3 2 2 2 9 2" xfId="21778" xr:uid="{473ACE40-3986-44C9-A307-715F314DE5DF}"/>
    <cellStyle name="Note 3 2 2 2 9 3" xfId="13349" xr:uid="{7E5EE68E-EE0F-4A26-8422-F9558A378E77}"/>
    <cellStyle name="Note 3 2 2 2 9 4" xfId="30206" xr:uid="{61EB13C5-E1BE-40A6-A4CC-44309CF3EB12}"/>
    <cellStyle name="Note 3 2 2 3" xfId="1016" xr:uid="{00000000-0005-0000-0000-000067210000}"/>
    <cellStyle name="Note 3 2 2 3 2" xfId="3248" xr:uid="{00000000-0005-0000-0000-000068210000}"/>
    <cellStyle name="Note 3 2 2 3 2 2" xfId="7471" xr:uid="{00000000-0005-0000-0000-000069210000}"/>
    <cellStyle name="Note 3 2 2 3 2 2 2" xfId="24335" xr:uid="{BD12371E-3870-4751-AE5E-7C60F530FB40}"/>
    <cellStyle name="Note 3 2 2 3 2 2 3" xfId="15906" xr:uid="{A942C2C1-BBBB-4ECF-A47B-6136B1829D6F}"/>
    <cellStyle name="Note 3 2 2 3 2 2 4" xfId="32763" xr:uid="{4601E901-5D07-4E4D-9B6E-75B349CF108E}"/>
    <cellStyle name="Note 3 2 2 3 2 3" xfId="20117" xr:uid="{2AA9A057-B616-451C-B8A8-93BC2156A583}"/>
    <cellStyle name="Note 3 2 2 3 2 4" xfId="11688" xr:uid="{A037C1B9-84B8-4EF3-8A55-5E3CEF7539D4}"/>
    <cellStyle name="Note 3 2 2 3 2 5" xfId="28546" xr:uid="{2DA70F13-D141-48CE-8E53-FCEAD022DFE2}"/>
    <cellStyle name="Note 3 2 2 3 3" xfId="5326" xr:uid="{00000000-0005-0000-0000-00006A210000}"/>
    <cellStyle name="Note 3 2 2 3 3 2" xfId="22190" xr:uid="{26370E49-B693-46DC-AA95-AF9557231F44}"/>
    <cellStyle name="Note 3 2 2 3 3 3" xfId="13761" xr:uid="{9B426000-9663-4D30-841C-CCA064F64DE5}"/>
    <cellStyle name="Note 3 2 2 3 3 4" xfId="30618" xr:uid="{4A7BB4E9-36E6-4496-95F0-734617B60D3B}"/>
    <cellStyle name="Note 3 2 2 3 4" xfId="17972" xr:uid="{6EFD735D-467A-4A7C-A7FD-4D797A9898D0}"/>
    <cellStyle name="Note 3 2 2 3 5" xfId="9543" xr:uid="{1C821F6D-0A5D-42D6-B377-52D07477ECE0}"/>
    <cellStyle name="Note 3 2 2 3 6" xfId="26401" xr:uid="{BE568A69-8031-4F12-8CD8-28E32AD373F3}"/>
    <cellStyle name="Note 3 2 2 4" xfId="1431" xr:uid="{00000000-0005-0000-0000-00006B210000}"/>
    <cellStyle name="Note 3 2 2 4 2" xfId="3661" xr:uid="{00000000-0005-0000-0000-00006C210000}"/>
    <cellStyle name="Note 3 2 2 4 2 2" xfId="7884" xr:uid="{00000000-0005-0000-0000-00006D210000}"/>
    <cellStyle name="Note 3 2 2 4 2 2 2" xfId="24748" xr:uid="{763552CF-62B7-4642-A95F-16BC619A8822}"/>
    <cellStyle name="Note 3 2 2 4 2 2 3" xfId="16319" xr:uid="{B33A22FD-81E6-4713-BCB9-798F9AA6EADD}"/>
    <cellStyle name="Note 3 2 2 4 2 2 4" xfId="33176" xr:uid="{10645F3E-E0FF-430B-B82C-63B710C615C0}"/>
    <cellStyle name="Note 3 2 2 4 2 3" xfId="20530" xr:uid="{8651A995-8247-4979-82AA-BD6E1914EB4C}"/>
    <cellStyle name="Note 3 2 2 4 2 4" xfId="12101" xr:uid="{92AADE44-5B0D-4CC6-BA37-D00BC8EE2FCA}"/>
    <cellStyle name="Note 3 2 2 4 2 5" xfId="28959" xr:uid="{8A9DB6E9-88F2-4912-BF5C-DDF89F5F25E6}"/>
    <cellStyle name="Note 3 2 2 4 3" xfId="5739" xr:uid="{00000000-0005-0000-0000-00006E210000}"/>
    <cellStyle name="Note 3 2 2 4 3 2" xfId="22603" xr:uid="{19A4A914-075E-44E3-8E2C-98B8478CEDF6}"/>
    <cellStyle name="Note 3 2 2 4 3 3" xfId="14174" xr:uid="{FF725BCB-51CE-4FA4-9E0F-46D1863159E2}"/>
    <cellStyle name="Note 3 2 2 4 3 4" xfId="31031" xr:uid="{A13D2169-E790-4CCC-A615-56CE8B551A81}"/>
    <cellStyle name="Note 3 2 2 4 4" xfId="18385" xr:uid="{363DAB90-BEA2-4E0F-9DD8-78259DD7F1BB}"/>
    <cellStyle name="Note 3 2 2 4 5" xfId="9956" xr:uid="{F07BEBDD-A38F-4E36-898D-9A5A71CDAD56}"/>
    <cellStyle name="Note 3 2 2 4 6" xfId="26814" xr:uid="{E7154483-D552-46B2-8B9A-CD94CDFE7FF5}"/>
    <cellStyle name="Note 3 2 2 5" xfId="1845" xr:uid="{00000000-0005-0000-0000-00006F210000}"/>
    <cellStyle name="Note 3 2 2 5 2" xfId="4074" xr:uid="{00000000-0005-0000-0000-000070210000}"/>
    <cellStyle name="Note 3 2 2 5 2 2" xfId="8297" xr:uid="{00000000-0005-0000-0000-000071210000}"/>
    <cellStyle name="Note 3 2 2 5 2 2 2" xfId="25161" xr:uid="{8C01684D-047E-4E4E-A1AF-C32FF775261C}"/>
    <cellStyle name="Note 3 2 2 5 2 2 3" xfId="16732" xr:uid="{2D64C37F-41C3-49D9-A67E-33E4634E704A}"/>
    <cellStyle name="Note 3 2 2 5 2 2 4" xfId="33589" xr:uid="{EF63ED8B-9DE7-4BF8-A472-6877C57F9D3B}"/>
    <cellStyle name="Note 3 2 2 5 2 3" xfId="20943" xr:uid="{E270F943-64D3-4D06-BFF6-8BF2ECE1CEAF}"/>
    <cellStyle name="Note 3 2 2 5 2 4" xfId="12514" xr:uid="{028E82AD-F007-498B-9353-0F04D4DEE4D0}"/>
    <cellStyle name="Note 3 2 2 5 2 5" xfId="29372" xr:uid="{375F6402-D840-4E0D-ADC8-B0FE1F9E7A5F}"/>
    <cellStyle name="Note 3 2 2 5 3" xfId="6152" xr:uid="{00000000-0005-0000-0000-000072210000}"/>
    <cellStyle name="Note 3 2 2 5 3 2" xfId="23016" xr:uid="{12F299B6-DAC6-49E1-AED4-F72E92E075B1}"/>
    <cellStyle name="Note 3 2 2 5 3 3" xfId="14587" xr:uid="{E84A887D-AEE2-44B6-8707-BDBD39D4ECEE}"/>
    <cellStyle name="Note 3 2 2 5 3 4" xfId="31444" xr:uid="{822FE8C9-1B24-4CC9-892F-183119A9F4AB}"/>
    <cellStyle name="Note 3 2 2 5 4" xfId="18798" xr:uid="{421C3B03-FC08-42CB-B600-44ECEDAC90D1}"/>
    <cellStyle name="Note 3 2 2 5 5" xfId="10369" xr:uid="{371501AA-8F5F-4700-8B43-943C0D5F893D}"/>
    <cellStyle name="Note 3 2 2 5 6" xfId="27227" xr:uid="{DC82DA24-C173-42EC-A800-CAAED26BD41C}"/>
    <cellStyle name="Note 3 2 2 6" xfId="2258" xr:uid="{00000000-0005-0000-0000-000073210000}"/>
    <cellStyle name="Note 3 2 2 6 2" xfId="4487" xr:uid="{00000000-0005-0000-0000-000074210000}"/>
    <cellStyle name="Note 3 2 2 6 2 2" xfId="8710" xr:uid="{00000000-0005-0000-0000-000075210000}"/>
    <cellStyle name="Note 3 2 2 6 2 2 2" xfId="25574" xr:uid="{24994879-608C-4EAD-ACA8-3388D5AF93CF}"/>
    <cellStyle name="Note 3 2 2 6 2 2 3" xfId="17145" xr:uid="{08E2B7D6-FDAD-429F-A611-2A50F2BD0896}"/>
    <cellStyle name="Note 3 2 2 6 2 2 4" xfId="34002" xr:uid="{B7CC242B-54DB-45E2-BB61-F2E375832CE8}"/>
    <cellStyle name="Note 3 2 2 6 2 3" xfId="21356" xr:uid="{A2ABFD3C-B9C0-48E6-BA59-70E9DBF601A8}"/>
    <cellStyle name="Note 3 2 2 6 2 4" xfId="12927" xr:uid="{E627B7C6-4C52-4C0F-93D2-F980DC011ED1}"/>
    <cellStyle name="Note 3 2 2 6 2 5" xfId="29785" xr:uid="{A2EAEB4E-2026-4563-B958-BCF7BB809E03}"/>
    <cellStyle name="Note 3 2 2 6 3" xfId="6565" xr:uid="{00000000-0005-0000-0000-000076210000}"/>
    <cellStyle name="Note 3 2 2 6 3 2" xfId="23429" xr:uid="{AB6158EF-044D-4A92-A89C-4B6C9D77CC31}"/>
    <cellStyle name="Note 3 2 2 6 3 3" xfId="15000" xr:uid="{B4F86D1A-8EE1-46C2-89B6-BD1E98B02CB5}"/>
    <cellStyle name="Note 3 2 2 6 3 4" xfId="31857" xr:uid="{8BBA94A2-52A6-4E91-B920-6B259754AC42}"/>
    <cellStyle name="Note 3 2 2 6 4" xfId="19211" xr:uid="{C64EB3DB-C5F8-4DF0-969A-5E53515C758B}"/>
    <cellStyle name="Note 3 2 2 6 5" xfId="10782" xr:uid="{12F26301-A0C8-4FC9-B832-DC16D2FC565A}"/>
    <cellStyle name="Note 3 2 2 6 6" xfId="27640" xr:uid="{309317C8-FA2F-4F33-A295-C5225C6AD277}"/>
    <cellStyle name="Note 3 2 2 7" xfId="2694" xr:uid="{00000000-0005-0000-0000-000077210000}"/>
    <cellStyle name="Note 3 2 2 7 2" xfId="6978" xr:uid="{00000000-0005-0000-0000-000078210000}"/>
    <cellStyle name="Note 3 2 2 7 2 2" xfId="23842" xr:uid="{1EB05A5F-8D19-4981-BBB7-7775D900CA55}"/>
    <cellStyle name="Note 3 2 2 7 2 3" xfId="15413" xr:uid="{0745F5A9-12BD-4E4E-972C-ACAC16E9DA80}"/>
    <cellStyle name="Note 3 2 2 7 2 4" xfId="32270" xr:uid="{ADCB172B-D657-4395-B87E-BD62D736FFC7}"/>
    <cellStyle name="Note 3 2 2 7 3" xfId="19624" xr:uid="{83DA7004-E74B-4355-A314-D08243A98D16}"/>
    <cellStyle name="Note 3 2 2 7 4" xfId="11195" xr:uid="{9A784CF7-3EE9-4760-A062-C46824CBB97C}"/>
    <cellStyle name="Note 3 2 2 7 5" xfId="28053" xr:uid="{AF94AF93-F6A4-47DE-9DD2-9B2327B7C7E6}"/>
    <cellStyle name="Note 3 2 2 8" xfId="2753" xr:uid="{00000000-0005-0000-0000-000079210000}"/>
    <cellStyle name="Note 3 2 2 9" xfId="2834" xr:uid="{00000000-0005-0000-0000-00007A210000}"/>
    <cellStyle name="Note 3 2 2 9 2" xfId="7058" xr:uid="{00000000-0005-0000-0000-00007B210000}"/>
    <cellStyle name="Note 3 2 2 9 2 2" xfId="23922" xr:uid="{6F320991-E9B5-4F32-BB00-349B44BF6D4C}"/>
    <cellStyle name="Note 3 2 2 9 2 3" xfId="15493" xr:uid="{DCB77610-BB5E-4326-939B-D33789975E8B}"/>
    <cellStyle name="Note 3 2 2 9 2 4" xfId="32350" xr:uid="{E9047213-B1B6-49FB-9B90-5A37D5739025}"/>
    <cellStyle name="Note 3 2 2 9 3" xfId="19704" xr:uid="{B8CBB01F-86DF-494B-890E-3C2EE7B38431}"/>
    <cellStyle name="Note 3 2 2 9 4" xfId="11275" xr:uid="{9327A851-82B8-453B-A5DD-DE2DBED3FF84}"/>
    <cellStyle name="Note 3 2 2 9 5" xfId="28133" xr:uid="{8FFDE6DC-199E-445E-858E-39B22E52E951}"/>
    <cellStyle name="Note 3 2 3" xfId="558" xr:uid="{00000000-0005-0000-0000-00007C210000}"/>
    <cellStyle name="Note 3 2 3 10" xfId="17561" xr:uid="{9767B7A1-A41F-4F34-A5C6-6047C49EDA09}"/>
    <cellStyle name="Note 3 2 3 11" xfId="9132" xr:uid="{B9D70A50-0A1F-463D-A2A9-4079C368BEC9}"/>
    <cellStyle name="Note 3 2 3 12" xfId="25990" xr:uid="{D35C55E9-19F9-40A5-9130-271B482DA60C}"/>
    <cellStyle name="Note 3 2 3 2" xfId="1018" xr:uid="{00000000-0005-0000-0000-00007D210000}"/>
    <cellStyle name="Note 3 2 3 2 2" xfId="3250" xr:uid="{00000000-0005-0000-0000-00007E210000}"/>
    <cellStyle name="Note 3 2 3 2 2 2" xfId="7473" xr:uid="{00000000-0005-0000-0000-00007F210000}"/>
    <cellStyle name="Note 3 2 3 2 2 2 2" xfId="24337" xr:uid="{F55220CE-5C91-44B8-A002-D6915083BA78}"/>
    <cellStyle name="Note 3 2 3 2 2 2 3" xfId="15908" xr:uid="{412680FD-B96C-4B20-B66C-F38BC94751F9}"/>
    <cellStyle name="Note 3 2 3 2 2 2 4" xfId="32765" xr:uid="{53BF0FB7-F038-4D63-8ABB-F575EB2CA7C7}"/>
    <cellStyle name="Note 3 2 3 2 2 3" xfId="20119" xr:uid="{ABF58500-1FD2-4121-A8A7-792C3E14F4EF}"/>
    <cellStyle name="Note 3 2 3 2 2 4" xfId="11690" xr:uid="{4984BF28-7C31-42D8-94C3-4188FE083C25}"/>
    <cellStyle name="Note 3 2 3 2 2 5" xfId="28548" xr:uid="{0425B23C-9678-49B6-B395-4AE52D495A1D}"/>
    <cellStyle name="Note 3 2 3 2 3" xfId="5328" xr:uid="{00000000-0005-0000-0000-000080210000}"/>
    <cellStyle name="Note 3 2 3 2 3 2" xfId="22192" xr:uid="{3459E529-7DA1-4AB2-BB68-8E4EFB58C21E}"/>
    <cellStyle name="Note 3 2 3 2 3 3" xfId="13763" xr:uid="{F3AE9BBD-9F6F-40A6-9555-77FB75658ED5}"/>
    <cellStyle name="Note 3 2 3 2 3 4" xfId="30620" xr:uid="{8061006C-B2F8-4065-B6DF-73A7A9B576EC}"/>
    <cellStyle name="Note 3 2 3 2 4" xfId="17974" xr:uid="{54A1444E-8305-4251-BDCC-745B33D36A88}"/>
    <cellStyle name="Note 3 2 3 2 5" xfId="9545" xr:uid="{857E7B92-C4F4-4224-B43E-48F8D02EBCA0}"/>
    <cellStyle name="Note 3 2 3 2 6" xfId="26403" xr:uid="{597BEC9D-4D77-4192-9D55-78DEA34B2CA8}"/>
    <cellStyle name="Note 3 2 3 3" xfId="1433" xr:uid="{00000000-0005-0000-0000-000081210000}"/>
    <cellStyle name="Note 3 2 3 3 2" xfId="3663" xr:uid="{00000000-0005-0000-0000-000082210000}"/>
    <cellStyle name="Note 3 2 3 3 2 2" xfId="7886" xr:uid="{00000000-0005-0000-0000-000083210000}"/>
    <cellStyle name="Note 3 2 3 3 2 2 2" xfId="24750" xr:uid="{3EC88961-B6E4-498D-8A55-CE203B2DC0AA}"/>
    <cellStyle name="Note 3 2 3 3 2 2 3" xfId="16321" xr:uid="{C16A8952-928B-47EE-8537-2B19392ADA01}"/>
    <cellStyle name="Note 3 2 3 3 2 2 4" xfId="33178" xr:uid="{0A24DF58-B6DC-4EFC-A761-8BA679CE85A2}"/>
    <cellStyle name="Note 3 2 3 3 2 3" xfId="20532" xr:uid="{FD92EFFB-C5AD-4AC2-9141-BE5A1860D87D}"/>
    <cellStyle name="Note 3 2 3 3 2 4" xfId="12103" xr:uid="{0DAF857F-E0D9-4449-BAFB-0324530F6AEE}"/>
    <cellStyle name="Note 3 2 3 3 2 5" xfId="28961" xr:uid="{3EA7ED03-639E-4F5F-88F2-01050DF73F1D}"/>
    <cellStyle name="Note 3 2 3 3 3" xfId="5741" xr:uid="{00000000-0005-0000-0000-000084210000}"/>
    <cellStyle name="Note 3 2 3 3 3 2" xfId="22605" xr:uid="{0FB53B84-ACF0-4CFB-9392-B457B895EF5C}"/>
    <cellStyle name="Note 3 2 3 3 3 3" xfId="14176" xr:uid="{476D0B4D-F39C-493F-B392-D350FA065FFE}"/>
    <cellStyle name="Note 3 2 3 3 3 4" xfId="31033" xr:uid="{6E035DE6-4736-4149-8D0E-5BB8F73C9A3D}"/>
    <cellStyle name="Note 3 2 3 3 4" xfId="18387" xr:uid="{F4158978-C0ED-44D5-8F39-DE8FB1F3BBE4}"/>
    <cellStyle name="Note 3 2 3 3 5" xfId="9958" xr:uid="{9777A8C2-4AEC-44BA-B230-DCFB15EA9B24}"/>
    <cellStyle name="Note 3 2 3 3 6" xfId="26816" xr:uid="{E37D0F12-7998-4870-9010-C64E263EC428}"/>
    <cellStyle name="Note 3 2 3 4" xfId="1847" xr:uid="{00000000-0005-0000-0000-000085210000}"/>
    <cellStyle name="Note 3 2 3 4 2" xfId="4076" xr:uid="{00000000-0005-0000-0000-000086210000}"/>
    <cellStyle name="Note 3 2 3 4 2 2" xfId="8299" xr:uid="{00000000-0005-0000-0000-000087210000}"/>
    <cellStyle name="Note 3 2 3 4 2 2 2" xfId="25163" xr:uid="{C6763480-0CED-4CB9-989C-83A98DEB6C04}"/>
    <cellStyle name="Note 3 2 3 4 2 2 3" xfId="16734" xr:uid="{14B9DE01-4A83-4810-8E16-368CC9B2B90F}"/>
    <cellStyle name="Note 3 2 3 4 2 2 4" xfId="33591" xr:uid="{29BEE4EB-11C5-4E43-9D28-F65F6B6170D0}"/>
    <cellStyle name="Note 3 2 3 4 2 3" xfId="20945" xr:uid="{30E19522-B09F-41D5-8B54-4310E4C4F343}"/>
    <cellStyle name="Note 3 2 3 4 2 4" xfId="12516" xr:uid="{3C9A865B-C253-4ABD-8F33-DC0C3B067385}"/>
    <cellStyle name="Note 3 2 3 4 2 5" xfId="29374" xr:uid="{AA50D79C-6944-477B-A140-F5EDA0C4540E}"/>
    <cellStyle name="Note 3 2 3 4 3" xfId="6154" xr:uid="{00000000-0005-0000-0000-000088210000}"/>
    <cellStyle name="Note 3 2 3 4 3 2" xfId="23018" xr:uid="{E76573E2-33C3-4D8B-B4A2-90AA564FEC16}"/>
    <cellStyle name="Note 3 2 3 4 3 3" xfId="14589" xr:uid="{A4CBCF30-DE4D-46AE-838B-507C3318F319}"/>
    <cellStyle name="Note 3 2 3 4 3 4" xfId="31446" xr:uid="{75739B6C-3260-4EF3-8FC6-8AD5F49B9586}"/>
    <cellStyle name="Note 3 2 3 4 4" xfId="18800" xr:uid="{3385D6B8-3213-4130-AB6D-FDA035A0625D}"/>
    <cellStyle name="Note 3 2 3 4 5" xfId="10371" xr:uid="{91FA1F3F-D30C-4607-A3A1-10ABE2C1DE40}"/>
    <cellStyle name="Note 3 2 3 4 6" xfId="27229" xr:uid="{6E9696DC-3D6E-4D2A-A3DB-242FA82A8659}"/>
    <cellStyle name="Note 3 2 3 5" xfId="2260" xr:uid="{00000000-0005-0000-0000-000089210000}"/>
    <cellStyle name="Note 3 2 3 5 2" xfId="4489" xr:uid="{00000000-0005-0000-0000-00008A210000}"/>
    <cellStyle name="Note 3 2 3 5 2 2" xfId="8712" xr:uid="{00000000-0005-0000-0000-00008B210000}"/>
    <cellStyle name="Note 3 2 3 5 2 2 2" xfId="25576" xr:uid="{861FD5FB-A80A-4B6D-9F25-D84520BD31BC}"/>
    <cellStyle name="Note 3 2 3 5 2 2 3" xfId="17147" xr:uid="{BBB8F088-F01F-4D62-AEFB-A0512C8BD3CB}"/>
    <cellStyle name="Note 3 2 3 5 2 2 4" xfId="34004" xr:uid="{268AF6B8-DF08-454A-9B88-A3C3C2C11C46}"/>
    <cellStyle name="Note 3 2 3 5 2 3" xfId="21358" xr:uid="{8659397A-9A71-4CB4-A681-14A1B8BDFABE}"/>
    <cellStyle name="Note 3 2 3 5 2 4" xfId="12929" xr:uid="{1EF38E22-1DD3-4E32-9530-BEF77FEA4D60}"/>
    <cellStyle name="Note 3 2 3 5 2 5" xfId="29787" xr:uid="{B77AEC57-F2C0-44C3-BE3A-5FBD16FF0888}"/>
    <cellStyle name="Note 3 2 3 5 3" xfId="6567" xr:uid="{00000000-0005-0000-0000-00008C210000}"/>
    <cellStyle name="Note 3 2 3 5 3 2" xfId="23431" xr:uid="{F05812B0-1B3F-47F3-ABAF-CCD48F71E74A}"/>
    <cellStyle name="Note 3 2 3 5 3 3" xfId="15002" xr:uid="{E3E37B21-FADD-4156-AE54-24CA0AA2D6CB}"/>
    <cellStyle name="Note 3 2 3 5 3 4" xfId="31859" xr:uid="{DAC5CBB1-AFFB-40BF-99DA-27B3E8425C76}"/>
    <cellStyle name="Note 3 2 3 5 4" xfId="19213" xr:uid="{7F4026E6-D506-4F05-8991-0D232D3C5E51}"/>
    <cellStyle name="Note 3 2 3 5 5" xfId="10784" xr:uid="{921A59CA-BE0F-4073-BFE3-0A8C6388A650}"/>
    <cellStyle name="Note 3 2 3 5 6" xfId="27642" xr:uid="{8FF45370-1888-4D18-AFEE-BAE378C02F12}"/>
    <cellStyle name="Note 3 2 3 6" xfId="2696" xr:uid="{00000000-0005-0000-0000-00008D210000}"/>
    <cellStyle name="Note 3 2 3 6 2" xfId="6980" xr:uid="{00000000-0005-0000-0000-00008E210000}"/>
    <cellStyle name="Note 3 2 3 6 2 2" xfId="23844" xr:uid="{F5EDE8C4-2AF9-4AE7-89EA-0B769440961A}"/>
    <cellStyle name="Note 3 2 3 6 2 3" xfId="15415" xr:uid="{EA00CF4C-7AB1-45C4-B114-C46D1FAC3D8A}"/>
    <cellStyle name="Note 3 2 3 6 2 4" xfId="32272" xr:uid="{B0F855CC-A1BF-4F6C-9C30-B604C3EC76DC}"/>
    <cellStyle name="Note 3 2 3 6 3" xfId="19626" xr:uid="{B2450C25-5B87-45E1-BBC8-0D88C6D398F5}"/>
    <cellStyle name="Note 3 2 3 6 4" xfId="11197" xr:uid="{6E7F4417-ED5D-4740-A0B8-38349D09D6C7}"/>
    <cellStyle name="Note 3 2 3 6 5" xfId="28055" xr:uid="{EF9DCCB3-889E-4865-8390-9287A482E116}"/>
    <cellStyle name="Note 3 2 3 7" xfId="2755" xr:uid="{00000000-0005-0000-0000-00008F210000}"/>
    <cellStyle name="Note 3 2 3 8" xfId="2836" xr:uid="{00000000-0005-0000-0000-000090210000}"/>
    <cellStyle name="Note 3 2 3 8 2" xfId="7060" xr:uid="{00000000-0005-0000-0000-000091210000}"/>
    <cellStyle name="Note 3 2 3 8 2 2" xfId="23924" xr:uid="{BC451C99-CBDF-4F69-9566-16C4C31997F4}"/>
    <cellStyle name="Note 3 2 3 8 2 3" xfId="15495" xr:uid="{E453627A-A605-4BE6-A420-70FAE476CC11}"/>
    <cellStyle name="Note 3 2 3 8 2 4" xfId="32352" xr:uid="{B6D3F30F-3734-41D1-9E38-EEEB4FA9187F}"/>
    <cellStyle name="Note 3 2 3 8 3" xfId="19706" xr:uid="{1EE59EDF-AD0D-464C-888F-88C3449BA753}"/>
    <cellStyle name="Note 3 2 3 8 4" xfId="11277" xr:uid="{D3D8FE34-0FFF-4A30-AE88-6063EC93110D}"/>
    <cellStyle name="Note 3 2 3 8 5" xfId="28135" xr:uid="{6D0DC606-2591-49EE-A2E3-37EABCB746A7}"/>
    <cellStyle name="Note 3 2 3 9" xfId="4915" xr:uid="{00000000-0005-0000-0000-000092210000}"/>
    <cellStyle name="Note 3 2 3 9 2" xfId="21779" xr:uid="{B31471BF-62E5-4C6F-A8B8-22D90A191157}"/>
    <cellStyle name="Note 3 2 3 9 3" xfId="13350" xr:uid="{89A3D57C-D2B6-4FC8-B45E-A6F52DEA368D}"/>
    <cellStyle name="Note 3 2 3 9 4" xfId="30207" xr:uid="{8E7061EE-548B-47C9-9FD6-BD6DCF8F62FC}"/>
    <cellStyle name="Note 3 2 4" xfId="1015" xr:uid="{00000000-0005-0000-0000-000093210000}"/>
    <cellStyle name="Note 3 2 4 2" xfId="3247" xr:uid="{00000000-0005-0000-0000-000094210000}"/>
    <cellStyle name="Note 3 2 4 2 2" xfId="7470" xr:uid="{00000000-0005-0000-0000-000095210000}"/>
    <cellStyle name="Note 3 2 4 2 2 2" xfId="24334" xr:uid="{BB75EF89-1643-476C-9A11-7E2B28073890}"/>
    <cellStyle name="Note 3 2 4 2 2 3" xfId="15905" xr:uid="{E2ED207D-F40F-4C11-8E67-07405CAEA668}"/>
    <cellStyle name="Note 3 2 4 2 2 4" xfId="32762" xr:uid="{903E7FBE-0584-46BF-89F8-49B8E4E158FD}"/>
    <cellStyle name="Note 3 2 4 2 3" xfId="20116" xr:uid="{D11FB5EE-7E44-455B-9BB6-C711A31AA9F5}"/>
    <cellStyle name="Note 3 2 4 2 4" xfId="11687" xr:uid="{47406393-E21B-4339-9911-69114617A8FB}"/>
    <cellStyle name="Note 3 2 4 2 5" xfId="28545" xr:uid="{0EBD6DDD-0808-4A7B-8D57-8C408F542A89}"/>
    <cellStyle name="Note 3 2 4 3" xfId="5325" xr:uid="{00000000-0005-0000-0000-000096210000}"/>
    <cellStyle name="Note 3 2 4 3 2" xfId="22189" xr:uid="{802723DB-E770-44C9-9C4A-A47810F5150F}"/>
    <cellStyle name="Note 3 2 4 3 3" xfId="13760" xr:uid="{9BF0E5F6-99E2-4327-B667-6AD9BA0AE8DE}"/>
    <cellStyle name="Note 3 2 4 3 4" xfId="30617" xr:uid="{C40A977E-9145-4E15-B034-B7120EBF3DD8}"/>
    <cellStyle name="Note 3 2 4 4" xfId="17971" xr:uid="{7EF2BAF9-3CC1-4ED4-8203-48415E1EC629}"/>
    <cellStyle name="Note 3 2 4 5" xfId="9542" xr:uid="{2F5691A8-E016-4E2E-AEDB-47FF0529E522}"/>
    <cellStyle name="Note 3 2 4 6" xfId="26400" xr:uid="{FC951146-08C4-4DC9-8AEB-B0B07B4DC187}"/>
    <cellStyle name="Note 3 2 5" xfId="1430" xr:uid="{00000000-0005-0000-0000-000097210000}"/>
    <cellStyle name="Note 3 2 5 2" xfId="3660" xr:uid="{00000000-0005-0000-0000-000098210000}"/>
    <cellStyle name="Note 3 2 5 2 2" xfId="7883" xr:uid="{00000000-0005-0000-0000-000099210000}"/>
    <cellStyle name="Note 3 2 5 2 2 2" xfId="24747" xr:uid="{6EB4B587-A9E4-4A07-A5A3-51A10583EB1B}"/>
    <cellStyle name="Note 3 2 5 2 2 3" xfId="16318" xr:uid="{222C775C-796A-4D81-88B5-583157E70B83}"/>
    <cellStyle name="Note 3 2 5 2 2 4" xfId="33175" xr:uid="{5F088F8D-0F86-471F-AB3B-6B2B89BE9A4B}"/>
    <cellStyle name="Note 3 2 5 2 3" xfId="20529" xr:uid="{825FCF0F-7304-45D0-AD70-EAD341C2FD80}"/>
    <cellStyle name="Note 3 2 5 2 4" xfId="12100" xr:uid="{E3F5436F-B266-4C0D-B61A-272BEBBE8B7B}"/>
    <cellStyle name="Note 3 2 5 2 5" xfId="28958" xr:uid="{26A3E7CB-A4BF-4345-AD16-13A2C342ECAE}"/>
    <cellStyle name="Note 3 2 5 3" xfId="5738" xr:uid="{00000000-0005-0000-0000-00009A210000}"/>
    <cellStyle name="Note 3 2 5 3 2" xfId="22602" xr:uid="{A45EFB41-4A40-4682-A997-71CF359BE34E}"/>
    <cellStyle name="Note 3 2 5 3 3" xfId="14173" xr:uid="{A59AB53B-5EE5-4AD1-86D8-2E11A5A464F7}"/>
    <cellStyle name="Note 3 2 5 3 4" xfId="31030" xr:uid="{93E73A9E-72CE-43ED-8AE4-247B91874980}"/>
    <cellStyle name="Note 3 2 5 4" xfId="18384" xr:uid="{FA75C38E-16FA-40C0-AE67-9537E3E9056B}"/>
    <cellStyle name="Note 3 2 5 5" xfId="9955" xr:uid="{20322AD5-6D27-458D-8919-DDF7D0162AD5}"/>
    <cellStyle name="Note 3 2 5 6" xfId="26813" xr:uid="{C4810EB6-857C-41F9-AA3F-832275756B8B}"/>
    <cellStyle name="Note 3 2 6" xfId="1844" xr:uid="{00000000-0005-0000-0000-00009B210000}"/>
    <cellStyle name="Note 3 2 6 2" xfId="4073" xr:uid="{00000000-0005-0000-0000-00009C210000}"/>
    <cellStyle name="Note 3 2 6 2 2" xfId="8296" xr:uid="{00000000-0005-0000-0000-00009D210000}"/>
    <cellStyle name="Note 3 2 6 2 2 2" xfId="25160" xr:uid="{CDE00FB1-28A1-4FCF-81AC-1715034AD5A6}"/>
    <cellStyle name="Note 3 2 6 2 2 3" xfId="16731" xr:uid="{F0D46926-9D2B-48C1-873D-5BBCAB26B65C}"/>
    <cellStyle name="Note 3 2 6 2 2 4" xfId="33588" xr:uid="{63D897C0-27EA-4C3B-A64C-91388082219E}"/>
    <cellStyle name="Note 3 2 6 2 3" xfId="20942" xr:uid="{94AFC52E-CFBB-4839-877E-CECB8C585BB5}"/>
    <cellStyle name="Note 3 2 6 2 4" xfId="12513" xr:uid="{558A1D60-9E4B-4312-83BC-55567D03CE50}"/>
    <cellStyle name="Note 3 2 6 2 5" xfId="29371" xr:uid="{4B09FCFD-09A5-4E35-9E44-3546301DE39B}"/>
    <cellStyle name="Note 3 2 6 3" xfId="6151" xr:uid="{00000000-0005-0000-0000-00009E210000}"/>
    <cellStyle name="Note 3 2 6 3 2" xfId="23015" xr:uid="{67212524-E05C-4116-8016-6A7CD663B01A}"/>
    <cellStyle name="Note 3 2 6 3 3" xfId="14586" xr:uid="{9E3A1518-D064-4E95-B658-CAC6B604021B}"/>
    <cellStyle name="Note 3 2 6 3 4" xfId="31443" xr:uid="{36C9C9E4-8B5A-46AC-819D-A5ABFE83292C}"/>
    <cellStyle name="Note 3 2 6 4" xfId="18797" xr:uid="{00FF4C98-9D29-4241-9B85-9E3F5DCCFB9F}"/>
    <cellStyle name="Note 3 2 6 5" xfId="10368" xr:uid="{44461364-8162-48E5-A9F5-4CCD4C0A6A84}"/>
    <cellStyle name="Note 3 2 6 6" xfId="27226" xr:uid="{FD145DB0-8B02-4BB9-80EF-D61E4987EEC2}"/>
    <cellStyle name="Note 3 2 7" xfId="2257" xr:uid="{00000000-0005-0000-0000-00009F210000}"/>
    <cellStyle name="Note 3 2 7 2" xfId="4486" xr:uid="{00000000-0005-0000-0000-0000A0210000}"/>
    <cellStyle name="Note 3 2 7 2 2" xfId="8709" xr:uid="{00000000-0005-0000-0000-0000A1210000}"/>
    <cellStyle name="Note 3 2 7 2 2 2" xfId="25573" xr:uid="{29A934CE-8B8B-4B7B-BC33-7AE2647BAB49}"/>
    <cellStyle name="Note 3 2 7 2 2 3" xfId="17144" xr:uid="{AFB8BAF5-F77D-4784-B8B8-1E14837E3B34}"/>
    <cellStyle name="Note 3 2 7 2 2 4" xfId="34001" xr:uid="{4666CD51-31DD-448F-929F-7016F2B662CB}"/>
    <cellStyle name="Note 3 2 7 2 3" xfId="21355" xr:uid="{372DA1E0-74C3-4C34-987E-8C449A6E5229}"/>
    <cellStyle name="Note 3 2 7 2 4" xfId="12926" xr:uid="{3356BF21-729A-4271-8311-D678DCE02948}"/>
    <cellStyle name="Note 3 2 7 2 5" xfId="29784" xr:uid="{3F63E4D2-1C5C-4785-9067-9D0A901557B2}"/>
    <cellStyle name="Note 3 2 7 3" xfId="6564" xr:uid="{00000000-0005-0000-0000-0000A2210000}"/>
    <cellStyle name="Note 3 2 7 3 2" xfId="23428" xr:uid="{A55D9CE0-8611-488B-9389-F130EB93D5F4}"/>
    <cellStyle name="Note 3 2 7 3 3" xfId="14999" xr:uid="{CECAFA77-12C3-438E-9E8A-2DEF338D38EF}"/>
    <cellStyle name="Note 3 2 7 3 4" xfId="31856" xr:uid="{AFF35A1A-746F-42AB-93CF-92BD32E12517}"/>
    <cellStyle name="Note 3 2 7 4" xfId="19210" xr:uid="{DCE1AD24-CCC1-4A0F-996C-92FACA71C378}"/>
    <cellStyle name="Note 3 2 7 5" xfId="10781" xr:uid="{3565442D-33C1-4FD2-9638-4D8F5CF522E2}"/>
    <cellStyle name="Note 3 2 7 6" xfId="27639" xr:uid="{E319F230-398C-44C3-ADB6-4443F3B6DD2E}"/>
    <cellStyle name="Note 3 2 8" xfId="2693" xr:uid="{00000000-0005-0000-0000-0000A3210000}"/>
    <cellStyle name="Note 3 2 8 2" xfId="6977" xr:uid="{00000000-0005-0000-0000-0000A4210000}"/>
    <cellStyle name="Note 3 2 8 2 2" xfId="23841" xr:uid="{08FAA86C-9318-4473-8DA0-DBC6814197B9}"/>
    <cellStyle name="Note 3 2 8 2 3" xfId="15412" xr:uid="{9BE8258A-1363-4488-B47B-583654FB0EA9}"/>
    <cellStyle name="Note 3 2 8 2 4" xfId="32269" xr:uid="{BEDCCD4B-D0C4-4CD9-B761-3102255B7155}"/>
    <cellStyle name="Note 3 2 8 3" xfId="19623" xr:uid="{91829C0F-3C0D-477F-B605-51E19C8B4DC9}"/>
    <cellStyle name="Note 3 2 8 4" xfId="11194" xr:uid="{4C733AE7-B8AA-4E37-9E63-9134FF117281}"/>
    <cellStyle name="Note 3 2 8 5" xfId="28052" xr:uid="{64CD8FCE-FE49-43AA-9AFD-D4DCD3A6BE80}"/>
    <cellStyle name="Note 3 2 9" xfId="2752" xr:uid="{00000000-0005-0000-0000-0000A5210000}"/>
    <cellStyle name="Note 3 3" xfId="559" xr:uid="{00000000-0005-0000-0000-0000A6210000}"/>
    <cellStyle name="Note 3 3 10" xfId="4916" xr:uid="{00000000-0005-0000-0000-0000A7210000}"/>
    <cellStyle name="Note 3 3 10 2" xfId="21780" xr:uid="{0E0CE140-45EC-4612-A3E8-9ED67D03A55E}"/>
    <cellStyle name="Note 3 3 10 3" xfId="13351" xr:uid="{2D847E3D-DBF4-46B0-A2D7-46FA67FEB659}"/>
    <cellStyle name="Note 3 3 10 4" xfId="30208" xr:uid="{29C1A349-5949-46C1-90B8-AB24FAD859A4}"/>
    <cellStyle name="Note 3 3 11" xfId="17562" xr:uid="{01A23631-24AA-4BDF-976C-DB8B11975C2F}"/>
    <cellStyle name="Note 3 3 12" xfId="9133" xr:uid="{2E344F7A-3D5C-43AF-A7EB-E2AF71E95731}"/>
    <cellStyle name="Note 3 3 13" xfId="25991" xr:uid="{BCFA0AC6-9674-4F63-9825-A26C0C479E33}"/>
    <cellStyle name="Note 3 3 2" xfId="560" xr:uid="{00000000-0005-0000-0000-0000A8210000}"/>
    <cellStyle name="Note 3 3 2 10" xfId="17563" xr:uid="{E2903020-D8EF-40E1-828C-27B2FEFFBF52}"/>
    <cellStyle name="Note 3 3 2 11" xfId="9134" xr:uid="{69C2CE81-921F-4A42-88E2-1AC719AF5DE5}"/>
    <cellStyle name="Note 3 3 2 12" xfId="25992" xr:uid="{6F154453-4D19-4DF4-AE1A-EDF72918BE17}"/>
    <cellStyle name="Note 3 3 2 2" xfId="1020" xr:uid="{00000000-0005-0000-0000-0000A9210000}"/>
    <cellStyle name="Note 3 3 2 2 2" xfId="3252" xr:uid="{00000000-0005-0000-0000-0000AA210000}"/>
    <cellStyle name="Note 3 3 2 2 2 2" xfId="7475" xr:uid="{00000000-0005-0000-0000-0000AB210000}"/>
    <cellStyle name="Note 3 3 2 2 2 2 2" xfId="24339" xr:uid="{3CB6E761-0F84-4EA4-B6C2-A6A9317C9A7D}"/>
    <cellStyle name="Note 3 3 2 2 2 2 3" xfId="15910" xr:uid="{9AB587F6-97C2-4B4B-86E1-EE83CFCD9554}"/>
    <cellStyle name="Note 3 3 2 2 2 2 4" xfId="32767" xr:uid="{CDD65B00-9A78-4EB7-B37B-CF5085AA07C4}"/>
    <cellStyle name="Note 3 3 2 2 2 3" xfId="20121" xr:uid="{F985C324-199C-4DF9-B4A6-6904B518ADDF}"/>
    <cellStyle name="Note 3 3 2 2 2 4" xfId="11692" xr:uid="{F417D6D2-5C7A-4EB2-91F0-374E667D431E}"/>
    <cellStyle name="Note 3 3 2 2 2 5" xfId="28550" xr:uid="{F7CD5549-C591-4E09-8E47-5C5B8BA88A66}"/>
    <cellStyle name="Note 3 3 2 2 3" xfId="5330" xr:uid="{00000000-0005-0000-0000-0000AC210000}"/>
    <cellStyle name="Note 3 3 2 2 3 2" xfId="22194" xr:uid="{85B2A27C-CA3E-4688-A8A5-6603476ADAF8}"/>
    <cellStyle name="Note 3 3 2 2 3 3" xfId="13765" xr:uid="{15EF3EF8-D2C6-4436-A5F4-DB190F1548AF}"/>
    <cellStyle name="Note 3 3 2 2 3 4" xfId="30622" xr:uid="{8F80D6BA-9540-404D-8875-B2A925D11174}"/>
    <cellStyle name="Note 3 3 2 2 4" xfId="17976" xr:uid="{63712FBD-31C7-4DD6-8332-2F1FF821CA9F}"/>
    <cellStyle name="Note 3 3 2 2 5" xfId="9547" xr:uid="{9856F1D1-D3F8-4D40-9E85-4045F2C4EFE7}"/>
    <cellStyle name="Note 3 3 2 2 6" xfId="26405" xr:uid="{605F81A0-51BE-4133-AE8B-0919427EBDA2}"/>
    <cellStyle name="Note 3 3 2 3" xfId="1435" xr:uid="{00000000-0005-0000-0000-0000AD210000}"/>
    <cellStyle name="Note 3 3 2 3 2" xfId="3665" xr:uid="{00000000-0005-0000-0000-0000AE210000}"/>
    <cellStyle name="Note 3 3 2 3 2 2" xfId="7888" xr:uid="{00000000-0005-0000-0000-0000AF210000}"/>
    <cellStyle name="Note 3 3 2 3 2 2 2" xfId="24752" xr:uid="{1368D689-B2AB-4954-8D5B-FBCFA5F90B4B}"/>
    <cellStyle name="Note 3 3 2 3 2 2 3" xfId="16323" xr:uid="{76DFD8AA-BDF1-4570-92CD-6DF00C4110B4}"/>
    <cellStyle name="Note 3 3 2 3 2 2 4" xfId="33180" xr:uid="{E12E884E-8D13-4AA6-AC40-ABEF6E16F434}"/>
    <cellStyle name="Note 3 3 2 3 2 3" xfId="20534" xr:uid="{49310261-3CDE-4A34-89A7-410C0A9072E1}"/>
    <cellStyle name="Note 3 3 2 3 2 4" xfId="12105" xr:uid="{20EDA324-B9C0-4BE4-9242-1314CB7D133A}"/>
    <cellStyle name="Note 3 3 2 3 2 5" xfId="28963" xr:uid="{E6EA1A46-EA34-4F82-947A-8130B455C7BF}"/>
    <cellStyle name="Note 3 3 2 3 3" xfId="5743" xr:uid="{00000000-0005-0000-0000-0000B0210000}"/>
    <cellStyle name="Note 3 3 2 3 3 2" xfId="22607" xr:uid="{065F84AE-A7B0-450A-AF0E-55BC5B280908}"/>
    <cellStyle name="Note 3 3 2 3 3 3" xfId="14178" xr:uid="{467C3AB9-B098-4094-866E-EB278D0DC6BC}"/>
    <cellStyle name="Note 3 3 2 3 3 4" xfId="31035" xr:uid="{81954C91-8B9C-4401-AF7E-9FF58ACEFBA7}"/>
    <cellStyle name="Note 3 3 2 3 4" xfId="18389" xr:uid="{D4550198-1185-48D6-B2B5-1188F9C0ECFA}"/>
    <cellStyle name="Note 3 3 2 3 5" xfId="9960" xr:uid="{B4ED41DF-F4CC-4E6A-BE4D-CA3869A3F6D2}"/>
    <cellStyle name="Note 3 3 2 3 6" xfId="26818" xr:uid="{5B55E3E0-4016-4EAE-95AB-2DC10B99E90A}"/>
    <cellStyle name="Note 3 3 2 4" xfId="1849" xr:uid="{00000000-0005-0000-0000-0000B1210000}"/>
    <cellStyle name="Note 3 3 2 4 2" xfId="4078" xr:uid="{00000000-0005-0000-0000-0000B2210000}"/>
    <cellStyle name="Note 3 3 2 4 2 2" xfId="8301" xr:uid="{00000000-0005-0000-0000-0000B3210000}"/>
    <cellStyle name="Note 3 3 2 4 2 2 2" xfId="25165" xr:uid="{BA8F24EB-8F42-4CBC-98C9-0CDF7CF85CB0}"/>
    <cellStyle name="Note 3 3 2 4 2 2 3" xfId="16736" xr:uid="{0BFE1E53-FD02-46EC-82FA-C3F18876FA5D}"/>
    <cellStyle name="Note 3 3 2 4 2 2 4" xfId="33593" xr:uid="{764E0295-4598-4862-BF37-B475B6694D24}"/>
    <cellStyle name="Note 3 3 2 4 2 3" xfId="20947" xr:uid="{476899C7-158F-4BAA-BF8C-462BDE12D7F8}"/>
    <cellStyle name="Note 3 3 2 4 2 4" xfId="12518" xr:uid="{2D209E79-635A-4EB4-8852-C7A205192368}"/>
    <cellStyle name="Note 3 3 2 4 2 5" xfId="29376" xr:uid="{AA96BD78-758B-4516-B35C-2DC413309DA4}"/>
    <cellStyle name="Note 3 3 2 4 3" xfId="6156" xr:uid="{00000000-0005-0000-0000-0000B4210000}"/>
    <cellStyle name="Note 3 3 2 4 3 2" xfId="23020" xr:uid="{495063C0-D2A0-42B0-885D-4A28CDE90535}"/>
    <cellStyle name="Note 3 3 2 4 3 3" xfId="14591" xr:uid="{0BBDD9B7-C0CF-4D4F-BD8D-E61CB49CAD66}"/>
    <cellStyle name="Note 3 3 2 4 3 4" xfId="31448" xr:uid="{18825711-361B-489D-926F-D190D5578047}"/>
    <cellStyle name="Note 3 3 2 4 4" xfId="18802" xr:uid="{E6AEC391-C8F2-49AC-A951-4C196B879E11}"/>
    <cellStyle name="Note 3 3 2 4 5" xfId="10373" xr:uid="{3C365C51-935A-40F1-A390-4FB556028BE1}"/>
    <cellStyle name="Note 3 3 2 4 6" xfId="27231" xr:uid="{E2ACE881-1F33-4C1E-ABE7-C852958A9DFD}"/>
    <cellStyle name="Note 3 3 2 5" xfId="2262" xr:uid="{00000000-0005-0000-0000-0000B5210000}"/>
    <cellStyle name="Note 3 3 2 5 2" xfId="4491" xr:uid="{00000000-0005-0000-0000-0000B6210000}"/>
    <cellStyle name="Note 3 3 2 5 2 2" xfId="8714" xr:uid="{00000000-0005-0000-0000-0000B7210000}"/>
    <cellStyle name="Note 3 3 2 5 2 2 2" xfId="25578" xr:uid="{1F2CC40D-7A45-426A-B1D2-796091AF1F6D}"/>
    <cellStyle name="Note 3 3 2 5 2 2 3" xfId="17149" xr:uid="{1A217E55-620A-4DDF-83AC-7B229541728B}"/>
    <cellStyle name="Note 3 3 2 5 2 2 4" xfId="34006" xr:uid="{133BF3F4-7160-4D81-86A0-3CA5E93FF223}"/>
    <cellStyle name="Note 3 3 2 5 2 3" xfId="21360" xr:uid="{E53DA5AA-F6FF-4434-9041-A63921E305CE}"/>
    <cellStyle name="Note 3 3 2 5 2 4" xfId="12931" xr:uid="{64E90088-92CA-4C57-91E7-204C9B13748E}"/>
    <cellStyle name="Note 3 3 2 5 2 5" xfId="29789" xr:uid="{F2654135-32E0-4685-83EB-7FC725311CA8}"/>
    <cellStyle name="Note 3 3 2 5 3" xfId="6569" xr:uid="{00000000-0005-0000-0000-0000B8210000}"/>
    <cellStyle name="Note 3 3 2 5 3 2" xfId="23433" xr:uid="{1F09C611-0074-45E6-B09A-D165CE84CF1B}"/>
    <cellStyle name="Note 3 3 2 5 3 3" xfId="15004" xr:uid="{E369A722-CDC2-4E8A-A8E1-3B8A23FD4550}"/>
    <cellStyle name="Note 3 3 2 5 3 4" xfId="31861" xr:uid="{F6CF00D8-E98E-449E-B5AA-5BB1566FEC59}"/>
    <cellStyle name="Note 3 3 2 5 4" xfId="19215" xr:uid="{CD5FA60B-2FF1-4491-A875-05F721522AF3}"/>
    <cellStyle name="Note 3 3 2 5 5" xfId="10786" xr:uid="{20BCA565-C1B8-4F91-8395-5FC18D5F9789}"/>
    <cellStyle name="Note 3 3 2 5 6" xfId="27644" xr:uid="{F5F18C24-3D67-40CC-9498-81D11D76D399}"/>
    <cellStyle name="Note 3 3 2 6" xfId="2698" xr:uid="{00000000-0005-0000-0000-0000B9210000}"/>
    <cellStyle name="Note 3 3 2 6 2" xfId="6982" xr:uid="{00000000-0005-0000-0000-0000BA210000}"/>
    <cellStyle name="Note 3 3 2 6 2 2" xfId="23846" xr:uid="{F43D14D0-F013-4F24-B47F-CA8F8CE20B6D}"/>
    <cellStyle name="Note 3 3 2 6 2 3" xfId="15417" xr:uid="{EB59F154-7E8D-4AE3-8CAC-6C27E31D0457}"/>
    <cellStyle name="Note 3 3 2 6 2 4" xfId="32274" xr:uid="{2D900540-D2BF-4259-98BC-D783B8209A19}"/>
    <cellStyle name="Note 3 3 2 6 3" xfId="19628" xr:uid="{48DCFE98-09D4-4148-8022-8AB3DB8A25F9}"/>
    <cellStyle name="Note 3 3 2 6 4" xfId="11199" xr:uid="{077C59C7-749B-4675-AA8F-13DF046D9DC5}"/>
    <cellStyle name="Note 3 3 2 6 5" xfId="28057" xr:uid="{1ACE2A25-EB11-46F5-9E96-39AD2DD7D72F}"/>
    <cellStyle name="Note 3 3 2 7" xfId="2757" xr:uid="{00000000-0005-0000-0000-0000BB210000}"/>
    <cellStyle name="Note 3 3 2 8" xfId="2838" xr:uid="{00000000-0005-0000-0000-0000BC210000}"/>
    <cellStyle name="Note 3 3 2 8 2" xfId="7062" xr:uid="{00000000-0005-0000-0000-0000BD210000}"/>
    <cellStyle name="Note 3 3 2 8 2 2" xfId="23926" xr:uid="{EF3BD770-D66E-4229-A5A0-4FDD9B110C26}"/>
    <cellStyle name="Note 3 3 2 8 2 3" xfId="15497" xr:uid="{57963AE3-A29E-4877-B1AF-C13DBB6DA6AA}"/>
    <cellStyle name="Note 3 3 2 8 2 4" xfId="32354" xr:uid="{7DC5D5CE-CABF-4338-BEE9-FEAC570487E4}"/>
    <cellStyle name="Note 3 3 2 8 3" xfId="19708" xr:uid="{ED92059A-292D-47F1-AD7A-11BE6D106779}"/>
    <cellStyle name="Note 3 3 2 8 4" xfId="11279" xr:uid="{61E5A23E-2116-4230-8A20-7D88878B9E55}"/>
    <cellStyle name="Note 3 3 2 8 5" xfId="28137" xr:uid="{5F641560-AF50-4B34-9BEF-598712E06DF1}"/>
    <cellStyle name="Note 3 3 2 9" xfId="4917" xr:uid="{00000000-0005-0000-0000-0000BE210000}"/>
    <cellStyle name="Note 3 3 2 9 2" xfId="21781" xr:uid="{CF53B667-371F-4DD1-B21F-9B927E41BD18}"/>
    <cellStyle name="Note 3 3 2 9 3" xfId="13352" xr:uid="{9D395BCA-AB2C-4D04-BB12-F6B44BA341A0}"/>
    <cellStyle name="Note 3 3 2 9 4" xfId="30209" xr:uid="{FB1251E1-2071-41ED-8281-DD6B31976B2E}"/>
    <cellStyle name="Note 3 3 3" xfId="1019" xr:uid="{00000000-0005-0000-0000-0000BF210000}"/>
    <cellStyle name="Note 3 3 3 2" xfId="3251" xr:uid="{00000000-0005-0000-0000-0000C0210000}"/>
    <cellStyle name="Note 3 3 3 2 2" xfId="7474" xr:uid="{00000000-0005-0000-0000-0000C1210000}"/>
    <cellStyle name="Note 3 3 3 2 2 2" xfId="24338" xr:uid="{81BECBD8-6A03-42C8-AF5F-86AEAB4F196F}"/>
    <cellStyle name="Note 3 3 3 2 2 3" xfId="15909" xr:uid="{4E834277-46E4-4F9C-8859-9411AD1D9A8E}"/>
    <cellStyle name="Note 3 3 3 2 2 4" xfId="32766" xr:uid="{94B4B889-523B-4714-9F75-1A46AA729B12}"/>
    <cellStyle name="Note 3 3 3 2 3" xfId="20120" xr:uid="{DBD0EF10-7B1F-4B8D-91CA-BEBA18BA17B8}"/>
    <cellStyle name="Note 3 3 3 2 4" xfId="11691" xr:uid="{DFF1AC53-2BA1-4A71-8EF4-E7D4CCAD0922}"/>
    <cellStyle name="Note 3 3 3 2 5" xfId="28549" xr:uid="{8CE1FDC3-9748-4AD4-BDAB-DE3FBFE7E7E9}"/>
    <cellStyle name="Note 3 3 3 3" xfId="5329" xr:uid="{00000000-0005-0000-0000-0000C2210000}"/>
    <cellStyle name="Note 3 3 3 3 2" xfId="22193" xr:uid="{15082BBC-D7E4-495A-9764-CD66A601F283}"/>
    <cellStyle name="Note 3 3 3 3 3" xfId="13764" xr:uid="{A4D9502F-A35C-4E6F-8FFF-468A6225E18A}"/>
    <cellStyle name="Note 3 3 3 3 4" xfId="30621" xr:uid="{DEDFFBFD-5958-4249-9E48-747FA8D4D85B}"/>
    <cellStyle name="Note 3 3 3 4" xfId="17975" xr:uid="{E6633CAF-1544-4A2C-9E7C-D5EDF575F6F0}"/>
    <cellStyle name="Note 3 3 3 5" xfId="9546" xr:uid="{08AD7ADC-8123-40F5-8A79-FA150BAB3723}"/>
    <cellStyle name="Note 3 3 3 6" xfId="26404" xr:uid="{5456E02D-30ED-4AC7-B154-C71096A9698A}"/>
    <cellStyle name="Note 3 3 4" xfId="1434" xr:uid="{00000000-0005-0000-0000-0000C3210000}"/>
    <cellStyle name="Note 3 3 4 2" xfId="3664" xr:uid="{00000000-0005-0000-0000-0000C4210000}"/>
    <cellStyle name="Note 3 3 4 2 2" xfId="7887" xr:uid="{00000000-0005-0000-0000-0000C5210000}"/>
    <cellStyle name="Note 3 3 4 2 2 2" xfId="24751" xr:uid="{C314E01C-2240-4014-8999-D6E15F06BAB9}"/>
    <cellStyle name="Note 3 3 4 2 2 3" xfId="16322" xr:uid="{53845199-7093-4F99-93FD-65D9C2F0905A}"/>
    <cellStyle name="Note 3 3 4 2 2 4" xfId="33179" xr:uid="{0A49572A-2229-4A1C-AA63-E03F7CDA1D44}"/>
    <cellStyle name="Note 3 3 4 2 3" xfId="20533" xr:uid="{BA558C70-2F97-4B91-A747-85B4765232F0}"/>
    <cellStyle name="Note 3 3 4 2 4" xfId="12104" xr:uid="{D48140B5-3AC3-4D8D-9214-397B49DFA3F5}"/>
    <cellStyle name="Note 3 3 4 2 5" xfId="28962" xr:uid="{C52A0163-86EA-482E-8947-6C12AC72130B}"/>
    <cellStyle name="Note 3 3 4 3" xfId="5742" xr:uid="{00000000-0005-0000-0000-0000C6210000}"/>
    <cellStyle name="Note 3 3 4 3 2" xfId="22606" xr:uid="{B7599B74-1F5E-4BF0-B3ED-A14C5C8B285A}"/>
    <cellStyle name="Note 3 3 4 3 3" xfId="14177" xr:uid="{54862B14-9C0B-49B5-910D-6793D0D486F4}"/>
    <cellStyle name="Note 3 3 4 3 4" xfId="31034" xr:uid="{8A6C0B42-0235-4813-9A36-AB3118D59D82}"/>
    <cellStyle name="Note 3 3 4 4" xfId="18388" xr:uid="{2F2430DD-EA98-46D7-A20A-3D217CC547BB}"/>
    <cellStyle name="Note 3 3 4 5" xfId="9959" xr:uid="{7CF33C7F-9D4B-4B91-BF95-27F9D7920BCE}"/>
    <cellStyle name="Note 3 3 4 6" xfId="26817" xr:uid="{6D691BA2-93ED-48D3-A891-6203703D7281}"/>
    <cellStyle name="Note 3 3 5" xfId="1848" xr:uid="{00000000-0005-0000-0000-0000C7210000}"/>
    <cellStyle name="Note 3 3 5 2" xfId="4077" xr:uid="{00000000-0005-0000-0000-0000C8210000}"/>
    <cellStyle name="Note 3 3 5 2 2" xfId="8300" xr:uid="{00000000-0005-0000-0000-0000C9210000}"/>
    <cellStyle name="Note 3 3 5 2 2 2" xfId="25164" xr:uid="{1AEC8790-8FA3-4D6F-8854-28DFE710699E}"/>
    <cellStyle name="Note 3 3 5 2 2 3" xfId="16735" xr:uid="{8EB71547-EB20-497F-B779-FAE864DB19E0}"/>
    <cellStyle name="Note 3 3 5 2 2 4" xfId="33592" xr:uid="{0721741D-6F46-4CD8-BB01-67443961B1A7}"/>
    <cellStyle name="Note 3 3 5 2 3" xfId="20946" xr:uid="{79A14DBD-79BA-4B35-8F23-371645B8D50D}"/>
    <cellStyle name="Note 3 3 5 2 4" xfId="12517" xr:uid="{840B94CF-954E-430C-9CEA-706CF528E0AE}"/>
    <cellStyle name="Note 3 3 5 2 5" xfId="29375" xr:uid="{9402FE33-130C-45A5-BBE6-E8886C97A151}"/>
    <cellStyle name="Note 3 3 5 3" xfId="6155" xr:uid="{00000000-0005-0000-0000-0000CA210000}"/>
    <cellStyle name="Note 3 3 5 3 2" xfId="23019" xr:uid="{EBFAEC22-CC2D-41B7-ACEE-65A87E4A302F}"/>
    <cellStyle name="Note 3 3 5 3 3" xfId="14590" xr:uid="{AB334DD4-231D-4CD7-8D2D-D767AE772F00}"/>
    <cellStyle name="Note 3 3 5 3 4" xfId="31447" xr:uid="{6913498E-C19B-4FB5-A183-AFFF34990B65}"/>
    <cellStyle name="Note 3 3 5 4" xfId="18801" xr:uid="{CD20BC64-F2D0-45C8-B8A3-78850CFB424B}"/>
    <cellStyle name="Note 3 3 5 5" xfId="10372" xr:uid="{CFE9D1C0-5676-465D-87F5-85889391AA52}"/>
    <cellStyle name="Note 3 3 5 6" xfId="27230" xr:uid="{7C504C20-C784-4678-8B0A-A513077B2DDB}"/>
    <cellStyle name="Note 3 3 6" xfId="2261" xr:uid="{00000000-0005-0000-0000-0000CB210000}"/>
    <cellStyle name="Note 3 3 6 2" xfId="4490" xr:uid="{00000000-0005-0000-0000-0000CC210000}"/>
    <cellStyle name="Note 3 3 6 2 2" xfId="8713" xr:uid="{00000000-0005-0000-0000-0000CD210000}"/>
    <cellStyle name="Note 3 3 6 2 2 2" xfId="25577" xr:uid="{A3C544D3-9906-402D-8ABB-EC8616480BE4}"/>
    <cellStyle name="Note 3 3 6 2 2 3" xfId="17148" xr:uid="{17389DAD-8306-42EC-9C29-DC6E6BE47074}"/>
    <cellStyle name="Note 3 3 6 2 2 4" xfId="34005" xr:uid="{22454F88-2AA6-457F-9FCC-D9EE650323B1}"/>
    <cellStyle name="Note 3 3 6 2 3" xfId="21359" xr:uid="{97F2C19B-1576-4365-8AFB-D5808E86E2DD}"/>
    <cellStyle name="Note 3 3 6 2 4" xfId="12930" xr:uid="{C5522480-D63C-4A69-AF33-B704AF04322B}"/>
    <cellStyle name="Note 3 3 6 2 5" xfId="29788" xr:uid="{740BF419-12F6-41B0-A50F-38F9EBC9AF41}"/>
    <cellStyle name="Note 3 3 6 3" xfId="6568" xr:uid="{00000000-0005-0000-0000-0000CE210000}"/>
    <cellStyle name="Note 3 3 6 3 2" xfId="23432" xr:uid="{14C82E63-21D7-44A8-99C7-7BBA35B29B59}"/>
    <cellStyle name="Note 3 3 6 3 3" xfId="15003" xr:uid="{2C61DA8A-23B0-45EE-B8AE-CD63757CAF52}"/>
    <cellStyle name="Note 3 3 6 3 4" xfId="31860" xr:uid="{03E2F0CC-DD19-47D6-9A9F-648208D31D3E}"/>
    <cellStyle name="Note 3 3 6 4" xfId="19214" xr:uid="{7FDB9AE1-E8D4-4FCF-93AA-6D41D77C961F}"/>
    <cellStyle name="Note 3 3 6 5" xfId="10785" xr:uid="{4F10B90E-4044-4E5A-92BA-4558513E62C4}"/>
    <cellStyle name="Note 3 3 6 6" xfId="27643" xr:uid="{5A6FEC0D-A5AB-410F-B7AB-BADCA3CAF589}"/>
    <cellStyle name="Note 3 3 7" xfId="2697" xr:uid="{00000000-0005-0000-0000-0000CF210000}"/>
    <cellStyle name="Note 3 3 7 2" xfId="6981" xr:uid="{00000000-0005-0000-0000-0000D0210000}"/>
    <cellStyle name="Note 3 3 7 2 2" xfId="23845" xr:uid="{63E41A86-18DB-4F9A-871D-45DA0BAB3232}"/>
    <cellStyle name="Note 3 3 7 2 3" xfId="15416" xr:uid="{C07F8CDB-54CF-4AFC-BA38-F6D64F9BE96F}"/>
    <cellStyle name="Note 3 3 7 2 4" xfId="32273" xr:uid="{8FB8C33E-6DCE-432A-A8B7-8B9F8E1EDB1E}"/>
    <cellStyle name="Note 3 3 7 3" xfId="19627" xr:uid="{B7BD1B05-177D-4EE3-92C8-87B9929020DE}"/>
    <cellStyle name="Note 3 3 7 4" xfId="11198" xr:uid="{A1136AB8-5430-47A1-A84C-063D0F27EAAC}"/>
    <cellStyle name="Note 3 3 7 5" xfId="28056" xr:uid="{D16C30F5-BEB1-4C2F-8E66-C815AB6554D4}"/>
    <cellStyle name="Note 3 3 8" xfId="2756" xr:uid="{00000000-0005-0000-0000-0000D1210000}"/>
    <cellStyle name="Note 3 3 9" xfId="2837" xr:uid="{00000000-0005-0000-0000-0000D2210000}"/>
    <cellStyle name="Note 3 3 9 2" xfId="7061" xr:uid="{00000000-0005-0000-0000-0000D3210000}"/>
    <cellStyle name="Note 3 3 9 2 2" xfId="23925" xr:uid="{00CF6137-F943-454D-B625-97B3EF2A55F1}"/>
    <cellStyle name="Note 3 3 9 2 3" xfId="15496" xr:uid="{254C7FD4-CC2A-4D40-916B-D22809C2E8DE}"/>
    <cellStyle name="Note 3 3 9 2 4" xfId="32353" xr:uid="{A7A67799-2F25-4CC3-8BC6-C54C617613F6}"/>
    <cellStyle name="Note 3 3 9 3" xfId="19707" xr:uid="{A69EC89A-86E1-4584-9350-EAC4D4534CC1}"/>
    <cellStyle name="Note 3 3 9 4" xfId="11278" xr:uid="{90575AD5-14AD-409A-8356-8096BEE466E5}"/>
    <cellStyle name="Note 3 3 9 5" xfId="28136" xr:uid="{45146395-7B00-479F-B044-4B275CCC6510}"/>
    <cellStyle name="Note 3 4" xfId="561" xr:uid="{00000000-0005-0000-0000-0000D4210000}"/>
    <cellStyle name="Note 3 4 10" xfId="17564" xr:uid="{76034B25-BAA4-44EA-91A4-6BD633FA0A0E}"/>
    <cellStyle name="Note 3 4 11" xfId="9135" xr:uid="{A55ED4B8-34DD-4353-A5D6-6573D8C01D3B}"/>
    <cellStyle name="Note 3 4 12" xfId="25993" xr:uid="{191D0F80-3992-483D-BAB8-6472A1CFEA6C}"/>
    <cellStyle name="Note 3 4 2" xfId="1021" xr:uid="{00000000-0005-0000-0000-0000D5210000}"/>
    <cellStyle name="Note 3 4 2 2" xfId="3253" xr:uid="{00000000-0005-0000-0000-0000D6210000}"/>
    <cellStyle name="Note 3 4 2 2 2" xfId="7476" xr:uid="{00000000-0005-0000-0000-0000D7210000}"/>
    <cellStyle name="Note 3 4 2 2 2 2" xfId="24340" xr:uid="{1450A19B-CAF1-4A09-B41A-0E1C49D15DBF}"/>
    <cellStyle name="Note 3 4 2 2 2 3" xfId="15911" xr:uid="{F3C4BA21-F644-4F6B-8456-28904FE149C2}"/>
    <cellStyle name="Note 3 4 2 2 2 4" xfId="32768" xr:uid="{E75E74B3-FCBE-4D1C-97EB-23D6EC1C63C0}"/>
    <cellStyle name="Note 3 4 2 2 3" xfId="20122" xr:uid="{FBF23B0D-10A6-4A1F-9E13-D494967FCC2C}"/>
    <cellStyle name="Note 3 4 2 2 4" xfId="11693" xr:uid="{0B7369EB-188D-4ADA-A920-A425A531736D}"/>
    <cellStyle name="Note 3 4 2 2 5" xfId="28551" xr:uid="{344EEEC6-71E9-4747-B913-242E541AF223}"/>
    <cellStyle name="Note 3 4 2 3" xfId="5331" xr:uid="{00000000-0005-0000-0000-0000D8210000}"/>
    <cellStyle name="Note 3 4 2 3 2" xfId="22195" xr:uid="{CB3352C6-5541-4655-978D-AC8068C40DB1}"/>
    <cellStyle name="Note 3 4 2 3 3" xfId="13766" xr:uid="{DCD6641F-C1C7-45E0-BC87-739F3A94E66C}"/>
    <cellStyle name="Note 3 4 2 3 4" xfId="30623" xr:uid="{62EA1A59-F710-4EBE-B382-87C806796A06}"/>
    <cellStyle name="Note 3 4 2 4" xfId="17977" xr:uid="{B4047371-6F8D-4AD1-99E8-BE1CE14B48B7}"/>
    <cellStyle name="Note 3 4 2 5" xfId="9548" xr:uid="{98EBB409-B188-4F09-A3EA-4993512CF70F}"/>
    <cellStyle name="Note 3 4 2 6" xfId="26406" xr:uid="{E0EACBC3-E308-429C-9890-EECCA3D6933A}"/>
    <cellStyle name="Note 3 4 3" xfId="1436" xr:uid="{00000000-0005-0000-0000-0000D9210000}"/>
    <cellStyle name="Note 3 4 3 2" xfId="3666" xr:uid="{00000000-0005-0000-0000-0000DA210000}"/>
    <cellStyle name="Note 3 4 3 2 2" xfId="7889" xr:uid="{00000000-0005-0000-0000-0000DB210000}"/>
    <cellStyle name="Note 3 4 3 2 2 2" xfId="24753" xr:uid="{84A2A285-4CF2-448D-8622-C336952204D8}"/>
    <cellStyle name="Note 3 4 3 2 2 3" xfId="16324" xr:uid="{597502F6-4E65-4C02-ACC0-31CCAC2A78BD}"/>
    <cellStyle name="Note 3 4 3 2 2 4" xfId="33181" xr:uid="{A7D32D0A-4F25-4F77-AE00-CFCD2597D8EB}"/>
    <cellStyle name="Note 3 4 3 2 3" xfId="20535" xr:uid="{E6648866-6219-44EE-8594-C9B6DE48955A}"/>
    <cellStyle name="Note 3 4 3 2 4" xfId="12106" xr:uid="{CA7A01D2-4B10-408B-B723-E8D6B6C2EC44}"/>
    <cellStyle name="Note 3 4 3 2 5" xfId="28964" xr:uid="{CAEEC3B3-2A3B-4FE3-8B51-B275DE87CBBD}"/>
    <cellStyle name="Note 3 4 3 3" xfId="5744" xr:uid="{00000000-0005-0000-0000-0000DC210000}"/>
    <cellStyle name="Note 3 4 3 3 2" xfId="22608" xr:uid="{DD40CE2F-F077-4275-9BF9-A88848ECB8BF}"/>
    <cellStyle name="Note 3 4 3 3 3" xfId="14179" xr:uid="{D8777A1C-1643-468A-A0D3-978E7D98DCB5}"/>
    <cellStyle name="Note 3 4 3 3 4" xfId="31036" xr:uid="{9419040E-8251-4B3B-9607-F07476272370}"/>
    <cellStyle name="Note 3 4 3 4" xfId="18390" xr:uid="{44FF4019-362A-40A0-8439-931B525A9A3E}"/>
    <cellStyle name="Note 3 4 3 5" xfId="9961" xr:uid="{0D0B75A3-5149-4004-8373-F86083818D2C}"/>
    <cellStyle name="Note 3 4 3 6" xfId="26819" xr:uid="{5E512B9D-D51C-4654-8572-1FAF2F6775E5}"/>
    <cellStyle name="Note 3 4 4" xfId="1850" xr:uid="{00000000-0005-0000-0000-0000DD210000}"/>
    <cellStyle name="Note 3 4 4 2" xfId="4079" xr:uid="{00000000-0005-0000-0000-0000DE210000}"/>
    <cellStyle name="Note 3 4 4 2 2" xfId="8302" xr:uid="{00000000-0005-0000-0000-0000DF210000}"/>
    <cellStyle name="Note 3 4 4 2 2 2" xfId="25166" xr:uid="{0598E9C0-7BB7-4CA9-B5A6-CCD2143E9BAD}"/>
    <cellStyle name="Note 3 4 4 2 2 3" xfId="16737" xr:uid="{48084E9F-9623-4EF3-B181-8B8F36D8E881}"/>
    <cellStyle name="Note 3 4 4 2 2 4" xfId="33594" xr:uid="{D489218E-703B-43A1-B98C-198C4C8D0AE7}"/>
    <cellStyle name="Note 3 4 4 2 3" xfId="20948" xr:uid="{F732B397-5F3E-48ED-A4A1-A25145950E42}"/>
    <cellStyle name="Note 3 4 4 2 4" xfId="12519" xr:uid="{A9210D9B-604A-4CFB-885B-ED887A7AAC35}"/>
    <cellStyle name="Note 3 4 4 2 5" xfId="29377" xr:uid="{1F8D396A-5A84-41BE-B9AA-7CDD0F6F8BED}"/>
    <cellStyle name="Note 3 4 4 3" xfId="6157" xr:uid="{00000000-0005-0000-0000-0000E0210000}"/>
    <cellStyle name="Note 3 4 4 3 2" xfId="23021" xr:uid="{FB01C357-B94C-478D-A4E7-E156CD3345C0}"/>
    <cellStyle name="Note 3 4 4 3 3" xfId="14592" xr:uid="{E67ED97A-5982-46DB-97D2-BB5F0F741476}"/>
    <cellStyle name="Note 3 4 4 3 4" xfId="31449" xr:uid="{7CF7013C-E558-4AA5-BDA3-34FD5F8F31C1}"/>
    <cellStyle name="Note 3 4 4 4" xfId="18803" xr:uid="{8597C650-202B-4E2E-8D95-98FC90E254E5}"/>
    <cellStyle name="Note 3 4 4 5" xfId="10374" xr:uid="{F8AD46BB-417D-4FC5-9D46-B3C75728F6F0}"/>
    <cellStyle name="Note 3 4 4 6" xfId="27232" xr:uid="{A89FB7E6-35C4-47F1-BCF8-1FB05FE6FF76}"/>
    <cellStyle name="Note 3 4 5" xfId="2263" xr:uid="{00000000-0005-0000-0000-0000E1210000}"/>
    <cellStyle name="Note 3 4 5 2" xfId="4492" xr:uid="{00000000-0005-0000-0000-0000E2210000}"/>
    <cellStyle name="Note 3 4 5 2 2" xfId="8715" xr:uid="{00000000-0005-0000-0000-0000E3210000}"/>
    <cellStyle name="Note 3 4 5 2 2 2" xfId="25579" xr:uid="{883A1035-DB0F-4684-9D8E-0FF9CE77BF6F}"/>
    <cellStyle name="Note 3 4 5 2 2 3" xfId="17150" xr:uid="{9EA634E3-29EF-42C5-8A40-8AD33B3435A6}"/>
    <cellStyle name="Note 3 4 5 2 2 4" xfId="34007" xr:uid="{7DDA5ECE-C7F7-4ABF-8B3F-915D1A773FE1}"/>
    <cellStyle name="Note 3 4 5 2 3" xfId="21361" xr:uid="{E7721893-A4B5-4F09-99BC-AB1ED221C351}"/>
    <cellStyle name="Note 3 4 5 2 4" xfId="12932" xr:uid="{2E4F4E59-7C07-411B-B3A9-7E5E5A586A14}"/>
    <cellStyle name="Note 3 4 5 2 5" xfId="29790" xr:uid="{C916EA7B-203F-4367-B027-E6A2204F3F33}"/>
    <cellStyle name="Note 3 4 5 3" xfId="6570" xr:uid="{00000000-0005-0000-0000-0000E4210000}"/>
    <cellStyle name="Note 3 4 5 3 2" xfId="23434" xr:uid="{58713DB0-1680-4490-997F-52FF838E73F0}"/>
    <cellStyle name="Note 3 4 5 3 3" xfId="15005" xr:uid="{B55AB4B9-4C5D-4D82-A164-89B8B7AC31C9}"/>
    <cellStyle name="Note 3 4 5 3 4" xfId="31862" xr:uid="{E9506BAF-4020-4B1F-AEBB-B63AB8DE942B}"/>
    <cellStyle name="Note 3 4 5 4" xfId="19216" xr:uid="{6B74A6CE-01FF-420F-82EF-AFD109BBF65B}"/>
    <cellStyle name="Note 3 4 5 5" xfId="10787" xr:uid="{EF07355C-E20D-4547-9CB7-9F684F7F77D3}"/>
    <cellStyle name="Note 3 4 5 6" xfId="27645" xr:uid="{87620AC6-E9E7-4348-B017-F4CBE667981C}"/>
    <cellStyle name="Note 3 4 6" xfId="2699" xr:uid="{00000000-0005-0000-0000-0000E5210000}"/>
    <cellStyle name="Note 3 4 6 2" xfId="6983" xr:uid="{00000000-0005-0000-0000-0000E6210000}"/>
    <cellStyle name="Note 3 4 6 2 2" xfId="23847" xr:uid="{3D78A711-5742-4C1C-824A-3EAD6C54AE67}"/>
    <cellStyle name="Note 3 4 6 2 3" xfId="15418" xr:uid="{0895CFA0-4CC6-402A-9ED4-D85AAE39A232}"/>
    <cellStyle name="Note 3 4 6 2 4" xfId="32275" xr:uid="{3DF60CBF-DEA8-405D-9F70-C653F5BA9D81}"/>
    <cellStyle name="Note 3 4 6 3" xfId="19629" xr:uid="{F29CCDC7-733F-4717-99B3-970C4DC60076}"/>
    <cellStyle name="Note 3 4 6 4" xfId="11200" xr:uid="{EC23A507-1E73-4A8D-83C7-09379BDA84F0}"/>
    <cellStyle name="Note 3 4 6 5" xfId="28058" xr:uid="{580087DE-067F-4F46-9AC6-EEB4B1F69E78}"/>
    <cellStyle name="Note 3 4 7" xfId="2758" xr:uid="{00000000-0005-0000-0000-0000E7210000}"/>
    <cellStyle name="Note 3 4 8" xfId="2839" xr:uid="{00000000-0005-0000-0000-0000E8210000}"/>
    <cellStyle name="Note 3 4 8 2" xfId="7063" xr:uid="{00000000-0005-0000-0000-0000E9210000}"/>
    <cellStyle name="Note 3 4 8 2 2" xfId="23927" xr:uid="{D4242C27-E644-4AA4-A467-351CB5C0181A}"/>
    <cellStyle name="Note 3 4 8 2 3" xfId="15498" xr:uid="{3EEC027D-4C87-41FC-B92C-7121C09B4AB3}"/>
    <cellStyle name="Note 3 4 8 2 4" xfId="32355" xr:uid="{003018F7-2E9D-4254-8705-8321DBC2D93E}"/>
    <cellStyle name="Note 3 4 8 3" xfId="19709" xr:uid="{653ABA20-F1C9-4485-AE30-41303B112B6A}"/>
    <cellStyle name="Note 3 4 8 4" xfId="11280" xr:uid="{8A9EFFC7-D547-42BC-9FB3-0D960C8AAB47}"/>
    <cellStyle name="Note 3 4 8 5" xfId="28138" xr:uid="{36F13BF2-A71A-425F-9913-E5887E3A2CE1}"/>
    <cellStyle name="Note 3 4 9" xfId="4918" xr:uid="{00000000-0005-0000-0000-0000EA210000}"/>
    <cellStyle name="Note 3 4 9 2" xfId="21782" xr:uid="{8D7ECE5A-D169-4CFF-AEAC-83F9774EF4AF}"/>
    <cellStyle name="Note 3 4 9 3" xfId="13353" xr:uid="{32A50197-CF03-44AA-BC9F-D93C731F4F16}"/>
    <cellStyle name="Note 3 4 9 4" xfId="30210" xr:uid="{F4E7F63C-AC3D-42D3-B545-262D4F1B274C}"/>
    <cellStyle name="Note 3 5" xfId="562" xr:uid="{00000000-0005-0000-0000-0000EB210000}"/>
    <cellStyle name="Note 3 5 10" xfId="17565" xr:uid="{B1758999-2AD9-4879-977C-4FBF087B8E3F}"/>
    <cellStyle name="Note 3 5 11" xfId="9136" xr:uid="{30FEEA34-461B-4970-AE87-2BE7A7367619}"/>
    <cellStyle name="Note 3 5 12" xfId="25994" xr:uid="{33C1F82F-7C41-4292-9870-0187F1C938A7}"/>
    <cellStyle name="Note 3 5 2" xfId="1022" xr:uid="{00000000-0005-0000-0000-0000EC210000}"/>
    <cellStyle name="Note 3 5 2 2" xfId="3254" xr:uid="{00000000-0005-0000-0000-0000ED210000}"/>
    <cellStyle name="Note 3 5 2 2 2" xfId="7477" xr:uid="{00000000-0005-0000-0000-0000EE210000}"/>
    <cellStyle name="Note 3 5 2 2 2 2" xfId="24341" xr:uid="{6851046C-301B-4BE5-AA4A-9837CE18D47E}"/>
    <cellStyle name="Note 3 5 2 2 2 3" xfId="15912" xr:uid="{AE468805-B433-48E8-88C1-7063B2C24743}"/>
    <cellStyle name="Note 3 5 2 2 2 4" xfId="32769" xr:uid="{E8D00648-98C4-4F9B-A596-D4D38EA736CB}"/>
    <cellStyle name="Note 3 5 2 2 3" xfId="20123" xr:uid="{4DAC34F2-CDDB-44E7-9D44-D87090D1B02D}"/>
    <cellStyle name="Note 3 5 2 2 4" xfId="11694" xr:uid="{D6C26B69-A493-4C8D-B081-9147B6A55679}"/>
    <cellStyle name="Note 3 5 2 2 5" xfId="28552" xr:uid="{D7DE77C2-BA4A-4286-B1C4-992DB0C31ACD}"/>
    <cellStyle name="Note 3 5 2 3" xfId="5332" xr:uid="{00000000-0005-0000-0000-0000EF210000}"/>
    <cellStyle name="Note 3 5 2 3 2" xfId="22196" xr:uid="{DD6BB975-5CF4-4997-9D34-3D777A4609F9}"/>
    <cellStyle name="Note 3 5 2 3 3" xfId="13767" xr:uid="{E5F6BC75-862E-4A39-AC65-253771D54D40}"/>
    <cellStyle name="Note 3 5 2 3 4" xfId="30624" xr:uid="{F052EB5D-033C-48F6-9F7B-236E5C2FBDDC}"/>
    <cellStyle name="Note 3 5 2 4" xfId="17978" xr:uid="{FC53372B-A66A-4093-AFAA-A5968C7C1553}"/>
    <cellStyle name="Note 3 5 2 5" xfId="9549" xr:uid="{F30F08DA-00BC-4FCD-B7CB-7549BBC731E6}"/>
    <cellStyle name="Note 3 5 2 6" xfId="26407" xr:uid="{EADC46B8-5DB6-4BF2-93DF-F8CE33765124}"/>
    <cellStyle name="Note 3 5 3" xfId="1437" xr:uid="{00000000-0005-0000-0000-0000F0210000}"/>
    <cellStyle name="Note 3 5 3 2" xfId="3667" xr:uid="{00000000-0005-0000-0000-0000F1210000}"/>
    <cellStyle name="Note 3 5 3 2 2" xfId="7890" xr:uid="{00000000-0005-0000-0000-0000F2210000}"/>
    <cellStyle name="Note 3 5 3 2 2 2" xfId="24754" xr:uid="{536C4ACE-76AA-4385-9648-D2A09FDC6E5B}"/>
    <cellStyle name="Note 3 5 3 2 2 3" xfId="16325" xr:uid="{191ED044-FA2E-4470-A894-0AC2E1E0100C}"/>
    <cellStyle name="Note 3 5 3 2 2 4" xfId="33182" xr:uid="{C356B55F-0E16-4F04-A04F-A136D458AA11}"/>
    <cellStyle name="Note 3 5 3 2 3" xfId="20536" xr:uid="{553C3F1F-356F-48DD-B150-89A1E9D03C85}"/>
    <cellStyle name="Note 3 5 3 2 4" xfId="12107" xr:uid="{83419E33-B99C-4A67-B3C9-34518669C300}"/>
    <cellStyle name="Note 3 5 3 2 5" xfId="28965" xr:uid="{E5C6D205-3EE7-4F60-91D7-D41DDE0C2835}"/>
    <cellStyle name="Note 3 5 3 3" xfId="5745" xr:uid="{00000000-0005-0000-0000-0000F3210000}"/>
    <cellStyle name="Note 3 5 3 3 2" xfId="22609" xr:uid="{9BEAFF2E-0CA3-45E2-8101-BFDA3C0A75B2}"/>
    <cellStyle name="Note 3 5 3 3 3" xfId="14180" xr:uid="{84701B9F-EAB2-48A2-9DC2-8D1A8AB25701}"/>
    <cellStyle name="Note 3 5 3 3 4" xfId="31037" xr:uid="{D7F406D9-7850-4312-BC76-37899FC71289}"/>
    <cellStyle name="Note 3 5 3 4" xfId="18391" xr:uid="{D2C61A66-F3A7-4EF4-9416-0A811131D97B}"/>
    <cellStyle name="Note 3 5 3 5" xfId="9962" xr:uid="{1EBFF5DF-EEBE-4A67-9960-3A0F4F40FC7F}"/>
    <cellStyle name="Note 3 5 3 6" xfId="26820" xr:uid="{8F9EA3B0-CAF3-4AA9-8C2B-702EBCA9806C}"/>
    <cellStyle name="Note 3 5 4" xfId="1851" xr:uid="{00000000-0005-0000-0000-0000F4210000}"/>
    <cellStyle name="Note 3 5 4 2" xfId="4080" xr:uid="{00000000-0005-0000-0000-0000F5210000}"/>
    <cellStyle name="Note 3 5 4 2 2" xfId="8303" xr:uid="{00000000-0005-0000-0000-0000F6210000}"/>
    <cellStyle name="Note 3 5 4 2 2 2" xfId="25167" xr:uid="{2F603FD8-4828-4297-98A7-EF3A97461D07}"/>
    <cellStyle name="Note 3 5 4 2 2 3" xfId="16738" xr:uid="{EE5C9266-EE26-45CD-BE5D-A57305045356}"/>
    <cellStyle name="Note 3 5 4 2 2 4" xfId="33595" xr:uid="{A6E550E4-00BB-491E-920A-652A69AC1ABE}"/>
    <cellStyle name="Note 3 5 4 2 3" xfId="20949" xr:uid="{C962E577-5EBC-4CE1-9817-89BAC562BC15}"/>
    <cellStyle name="Note 3 5 4 2 4" xfId="12520" xr:uid="{6ECE404C-AA0D-477F-8D3E-5BF4170B34D8}"/>
    <cellStyle name="Note 3 5 4 2 5" xfId="29378" xr:uid="{AD2C46D9-B471-4141-8BC1-3C1B27B57C0C}"/>
    <cellStyle name="Note 3 5 4 3" xfId="6158" xr:uid="{00000000-0005-0000-0000-0000F7210000}"/>
    <cellStyle name="Note 3 5 4 3 2" xfId="23022" xr:uid="{B78A2D69-20E6-4A9E-9C6A-4594D47B9656}"/>
    <cellStyle name="Note 3 5 4 3 3" xfId="14593" xr:uid="{3DAF674D-7BF0-446F-83A4-93F59791104C}"/>
    <cellStyle name="Note 3 5 4 3 4" xfId="31450" xr:uid="{649F42DE-9921-4146-82E5-93C75CF212D4}"/>
    <cellStyle name="Note 3 5 4 4" xfId="18804" xr:uid="{F6F65669-49A9-42FA-8AA1-7C291CC92EFF}"/>
    <cellStyle name="Note 3 5 4 5" xfId="10375" xr:uid="{44AC0163-B1A4-470E-A393-0FB9FA0DBCFD}"/>
    <cellStyle name="Note 3 5 4 6" xfId="27233" xr:uid="{BA4F7F75-9149-499A-A4DE-E1946F6557A5}"/>
    <cellStyle name="Note 3 5 5" xfId="2264" xr:uid="{00000000-0005-0000-0000-0000F8210000}"/>
    <cellStyle name="Note 3 5 5 2" xfId="4493" xr:uid="{00000000-0005-0000-0000-0000F9210000}"/>
    <cellStyle name="Note 3 5 5 2 2" xfId="8716" xr:uid="{00000000-0005-0000-0000-0000FA210000}"/>
    <cellStyle name="Note 3 5 5 2 2 2" xfId="25580" xr:uid="{5FB5B7F9-8981-46B6-93E1-D0AC9166F9F9}"/>
    <cellStyle name="Note 3 5 5 2 2 3" xfId="17151" xr:uid="{AB03B4E0-60E8-41FE-9DFB-3A93C3A6290C}"/>
    <cellStyle name="Note 3 5 5 2 2 4" xfId="34008" xr:uid="{71DCE186-ADC7-4BD6-AF1A-DE102A89A358}"/>
    <cellStyle name="Note 3 5 5 2 3" xfId="21362" xr:uid="{6EA9DE4C-DD7B-4C94-B91A-36F9A2C2D0FC}"/>
    <cellStyle name="Note 3 5 5 2 4" xfId="12933" xr:uid="{A91F25A0-544E-48D7-8CE9-71B54639A7D3}"/>
    <cellStyle name="Note 3 5 5 2 5" xfId="29791" xr:uid="{20072E74-0F44-4193-AA0C-FF43848DAF48}"/>
    <cellStyle name="Note 3 5 5 3" xfId="6571" xr:uid="{00000000-0005-0000-0000-0000FB210000}"/>
    <cellStyle name="Note 3 5 5 3 2" xfId="23435" xr:uid="{72B8C58D-CC0A-49DB-9D52-7B69A2BEACCC}"/>
    <cellStyle name="Note 3 5 5 3 3" xfId="15006" xr:uid="{1B7DBD26-93BD-44F5-95F8-5B5D24840CC4}"/>
    <cellStyle name="Note 3 5 5 3 4" xfId="31863" xr:uid="{40970A6E-356F-4F0D-B6F1-DD60BD1D0F52}"/>
    <cellStyle name="Note 3 5 5 4" xfId="19217" xr:uid="{50A1E464-7BC3-48AA-A912-009CBD4AF111}"/>
    <cellStyle name="Note 3 5 5 5" xfId="10788" xr:uid="{0353326A-4C59-4DBA-9D83-9B10F57D1E38}"/>
    <cellStyle name="Note 3 5 5 6" xfId="27646" xr:uid="{67CE58A8-8EB9-4CF3-AB00-2CA1E46464F6}"/>
    <cellStyle name="Note 3 5 6" xfId="2700" xr:uid="{00000000-0005-0000-0000-0000FC210000}"/>
    <cellStyle name="Note 3 5 6 2" xfId="6984" xr:uid="{00000000-0005-0000-0000-0000FD210000}"/>
    <cellStyle name="Note 3 5 6 2 2" xfId="23848" xr:uid="{AB093B8B-AB00-4B21-81CB-650A7884C324}"/>
    <cellStyle name="Note 3 5 6 2 3" xfId="15419" xr:uid="{A35758A9-15C3-464E-AA9D-249121231E58}"/>
    <cellStyle name="Note 3 5 6 2 4" xfId="32276" xr:uid="{39C88AA3-E102-4243-AE0C-A4C9BDD773F7}"/>
    <cellStyle name="Note 3 5 6 3" xfId="19630" xr:uid="{722EC105-EDFD-44E9-BD69-B9211458B073}"/>
    <cellStyle name="Note 3 5 6 4" xfId="11201" xr:uid="{80F5BEE7-4B00-4E77-9D45-A060FCBECBCB}"/>
    <cellStyle name="Note 3 5 6 5" xfId="28059" xr:uid="{9726D062-0956-470B-BBF9-FD5DE88A1DD2}"/>
    <cellStyle name="Note 3 5 7" xfId="2759" xr:uid="{00000000-0005-0000-0000-0000FE210000}"/>
    <cellStyle name="Note 3 5 8" xfId="2840" xr:uid="{00000000-0005-0000-0000-0000FF210000}"/>
    <cellStyle name="Note 3 5 8 2" xfId="7064" xr:uid="{00000000-0005-0000-0000-000000220000}"/>
    <cellStyle name="Note 3 5 8 2 2" xfId="23928" xr:uid="{64BD8EA3-5B7F-49B2-9523-3A29007656CB}"/>
    <cellStyle name="Note 3 5 8 2 3" xfId="15499" xr:uid="{8A053F45-B364-4A90-9189-247B246420DF}"/>
    <cellStyle name="Note 3 5 8 2 4" xfId="32356" xr:uid="{123DD637-2609-45D7-A344-701296B2BFF7}"/>
    <cellStyle name="Note 3 5 8 3" xfId="19710" xr:uid="{CE4C30C3-6BE8-4C09-AAC9-59FBB11B03F2}"/>
    <cellStyle name="Note 3 5 8 4" xfId="11281" xr:uid="{DEBC2379-9496-41B3-B25A-EE203D35AA41}"/>
    <cellStyle name="Note 3 5 8 5" xfId="28139" xr:uid="{02E9F127-4ACC-409B-AB45-B24222BD9601}"/>
    <cellStyle name="Note 3 5 9" xfId="4919" xr:uid="{00000000-0005-0000-0000-000001220000}"/>
    <cellStyle name="Note 3 5 9 2" xfId="21783" xr:uid="{0E819312-9943-42DF-BFB5-3A519FF28EDC}"/>
    <cellStyle name="Note 3 5 9 3" xfId="13354" xr:uid="{2BF7E3E8-9A3A-4D3E-BB01-B40ED83C4B9C}"/>
    <cellStyle name="Note 3 5 9 4" xfId="30211" xr:uid="{B7073BDF-3974-4C5B-929D-9F277555F6C4}"/>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3 2" xfId="21366" xr:uid="{AAF81FE6-A2A5-49A7-BAF2-6C8B32DCA4D6}"/>
    <cellStyle name="Percent 3 3" xfId="12937" xr:uid="{355CBAEB-2B7C-426F-B00D-8809829CA2DB}"/>
    <cellStyle name="Percent 3 4" xfId="29794" xr:uid="{2476938F-9144-4244-ADD4-A92D5BD7917F}"/>
    <cellStyle name="Percent 4" xfId="4503" xr:uid="{00000000-0005-0000-0000-000007220000}"/>
    <cellStyle name="Percent 4 2" xfId="8719" xr:uid="{00000000-0005-0000-0000-000008220000}"/>
    <cellStyle name="Percent 4 2 2" xfId="21369" xr:uid="{1AA7BB8B-C8E4-4106-AF9C-680DE5124C88}"/>
    <cellStyle name="Percent 4 3" xfId="8722" xr:uid="{D09CD3FC-D632-4B66-A68A-5CC92F993799}"/>
    <cellStyle name="Percent 4 4" xfId="12940" xr:uid="{B78C0E0B-D595-489F-8FAB-0AFE790DA844}"/>
    <cellStyle name="Percent 4 5" xfId="29797" xr:uid="{E38B0EB6-E88C-46FD-BDED-3B5CEEFFE241}"/>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32">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15875</xdr:colOff>
      <xdr:row>6</xdr:row>
      <xdr:rowOff>125509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17" t="s">
        <v>583</v>
      </c>
      <c r="B1" s="1817"/>
      <c r="C1" s="1817"/>
      <c r="D1" s="1817"/>
      <c r="E1" s="1817"/>
      <c r="F1" s="1817"/>
      <c r="G1" s="1817"/>
      <c r="H1" s="1817"/>
      <c r="I1" s="1817"/>
      <c r="J1" s="1817"/>
      <c r="K1" s="1817"/>
      <c r="L1" s="1817"/>
      <c r="M1" s="1817"/>
      <c r="N1" s="1817"/>
      <c r="O1" s="1817"/>
      <c r="P1" s="1817"/>
      <c r="Q1" s="1817"/>
      <c r="R1" s="1817"/>
      <c r="S1" s="1817"/>
      <c r="T1" s="1817"/>
      <c r="U1" s="1817"/>
      <c r="V1" s="1817"/>
      <c r="W1" s="1817"/>
      <c r="X1" s="1817"/>
      <c r="Y1" s="1817"/>
      <c r="Z1" s="1817"/>
      <c r="AA1" s="1817"/>
      <c r="AB1" s="1817"/>
      <c r="AC1" s="1817"/>
      <c r="AD1" s="1817"/>
      <c r="AE1" s="1817"/>
      <c r="AF1" s="1817"/>
      <c r="AG1" s="1817"/>
      <c r="AH1" s="1817"/>
      <c r="AI1" s="1817"/>
      <c r="AJ1" s="1817"/>
      <c r="AK1" s="1817"/>
      <c r="AL1" s="1817"/>
    </row>
    <row r="2" spans="1:38" ht="13.5" thickBot="1">
      <c r="A2" s="1818"/>
      <c r="B2" s="1818"/>
      <c r="C2" s="1818"/>
      <c r="D2" s="1818"/>
      <c r="E2" s="1818"/>
      <c r="F2" s="1818"/>
      <c r="G2" s="1818"/>
      <c r="H2" s="1818"/>
      <c r="I2" s="1818"/>
      <c r="J2" s="1818"/>
      <c r="K2" s="1818"/>
      <c r="L2" s="1818"/>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19" t="s">
        <v>1387</v>
      </c>
      <c r="E7" s="1819"/>
      <c r="F7" s="1819"/>
      <c r="G7" s="1819"/>
      <c r="H7" s="1819"/>
      <c r="I7" s="1819"/>
      <c r="J7" s="1819"/>
      <c r="K7" s="1819"/>
      <c r="L7" s="1819"/>
      <c r="M7" s="1819"/>
      <c r="N7" s="1819"/>
      <c r="O7" s="1819"/>
      <c r="P7" s="1819"/>
      <c r="Q7" s="1819"/>
      <c r="R7" s="1819"/>
      <c r="S7" s="1819"/>
      <c r="T7" s="1819"/>
      <c r="U7" s="1819"/>
      <c r="V7" s="1819"/>
      <c r="W7" s="1819"/>
      <c r="X7" s="1819"/>
      <c r="Y7" s="1819"/>
      <c r="Z7" s="1819"/>
      <c r="AA7" s="1819"/>
      <c r="AB7" s="1819"/>
      <c r="AC7" s="1819"/>
      <c r="AD7" s="1819"/>
      <c r="AE7" s="1819"/>
      <c r="AF7" s="1819"/>
      <c r="AG7" s="1819"/>
      <c r="AH7" s="1819"/>
      <c r="AI7" s="1819"/>
      <c r="AJ7" s="1819"/>
      <c r="AK7" s="1819"/>
      <c r="AL7" s="744"/>
    </row>
    <row r="8" spans="1:38">
      <c r="A8" s="327"/>
      <c r="B8" s="325"/>
      <c r="C8" s="326"/>
      <c r="D8" s="1819"/>
      <c r="E8" s="1819"/>
      <c r="F8" s="1819"/>
      <c r="G8" s="1819"/>
      <c r="H8" s="1819"/>
      <c r="I8" s="1819"/>
      <c r="J8" s="1819"/>
      <c r="K8" s="1819"/>
      <c r="L8" s="1819"/>
      <c r="M8" s="1819"/>
      <c r="N8" s="1819"/>
      <c r="O8" s="1819"/>
      <c r="P8" s="1819"/>
      <c r="Q8" s="1819"/>
      <c r="R8" s="1819"/>
      <c r="S8" s="1819"/>
      <c r="T8" s="1819"/>
      <c r="U8" s="1819"/>
      <c r="V8" s="1819"/>
      <c r="W8" s="1819"/>
      <c r="X8" s="1819"/>
      <c r="Y8" s="1819"/>
      <c r="Z8" s="1819"/>
      <c r="AA8" s="1819"/>
      <c r="AB8" s="1819"/>
      <c r="AC8" s="1819"/>
      <c r="AD8" s="1819"/>
      <c r="AE8" s="1819"/>
      <c r="AF8" s="1819"/>
      <c r="AG8" s="1819"/>
      <c r="AH8" s="1819"/>
      <c r="AI8" s="1819"/>
      <c r="AJ8" s="1819"/>
      <c r="AK8" s="1819"/>
      <c r="AL8" s="744"/>
    </row>
    <row r="9" spans="1:38">
      <c r="A9" s="327"/>
      <c r="B9" s="325"/>
      <c r="C9" s="326"/>
      <c r="D9" s="1819"/>
      <c r="E9" s="1819"/>
      <c r="F9" s="1819"/>
      <c r="G9" s="1819"/>
      <c r="H9" s="1819"/>
      <c r="I9" s="1819"/>
      <c r="J9" s="1819"/>
      <c r="K9" s="1819"/>
      <c r="L9" s="1819"/>
      <c r="M9" s="1819"/>
      <c r="N9" s="1819"/>
      <c r="O9" s="1819"/>
      <c r="P9" s="1819"/>
      <c r="Q9" s="1819"/>
      <c r="R9" s="1819"/>
      <c r="S9" s="1819"/>
      <c r="T9" s="1819"/>
      <c r="U9" s="1819"/>
      <c r="V9" s="1819"/>
      <c r="W9" s="1819"/>
      <c r="X9" s="1819"/>
      <c r="Y9" s="1819"/>
      <c r="Z9" s="1819"/>
      <c r="AA9" s="1819"/>
      <c r="AB9" s="1819"/>
      <c r="AC9" s="1819"/>
      <c r="AD9" s="1819"/>
      <c r="AE9" s="1819"/>
      <c r="AF9" s="1819"/>
      <c r="AG9" s="1819"/>
      <c r="AH9" s="1819"/>
      <c r="AI9" s="1819"/>
      <c r="AJ9" s="1819"/>
      <c r="AK9" s="1819"/>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19" t="s">
        <v>1391</v>
      </c>
      <c r="E11" s="1819"/>
      <c r="F11" s="1819"/>
      <c r="G11" s="1819"/>
      <c r="H11" s="1819"/>
      <c r="I11" s="1819"/>
      <c r="J11" s="1819"/>
      <c r="K11" s="1819"/>
      <c r="L11" s="1819"/>
      <c r="M11" s="1819"/>
      <c r="N11" s="1819"/>
      <c r="O11" s="1819"/>
      <c r="P11" s="1819"/>
      <c r="Q11" s="1819"/>
      <c r="R11" s="1819"/>
      <c r="S11" s="1819"/>
      <c r="T11" s="1819"/>
      <c r="U11" s="1819"/>
      <c r="V11" s="1819"/>
      <c r="W11" s="1819"/>
      <c r="X11" s="1819"/>
      <c r="Y11" s="1819"/>
      <c r="Z11" s="1819"/>
      <c r="AA11" s="1819"/>
      <c r="AB11" s="1819"/>
      <c r="AC11" s="1819"/>
      <c r="AD11" s="1819"/>
      <c r="AE11" s="1819"/>
      <c r="AF11" s="1819"/>
      <c r="AG11" s="1819"/>
      <c r="AH11" s="1819"/>
      <c r="AI11" s="1819"/>
      <c r="AJ11" s="1819"/>
      <c r="AK11" s="1819"/>
      <c r="AL11" s="744"/>
    </row>
    <row r="12" spans="1:38">
      <c r="A12" s="327"/>
      <c r="B12" s="325"/>
      <c r="C12" s="326"/>
      <c r="D12" s="1819"/>
      <c r="E12" s="1819"/>
      <c r="F12" s="1819"/>
      <c r="G12" s="1819"/>
      <c r="H12" s="1819"/>
      <c r="I12" s="1819"/>
      <c r="J12" s="1819"/>
      <c r="K12" s="1819"/>
      <c r="L12" s="1819"/>
      <c r="M12" s="1819"/>
      <c r="N12" s="1819"/>
      <c r="O12" s="1819"/>
      <c r="P12" s="1819"/>
      <c r="Q12" s="1819"/>
      <c r="R12" s="1819"/>
      <c r="S12" s="1819"/>
      <c r="T12" s="1819"/>
      <c r="U12" s="1819"/>
      <c r="V12" s="1819"/>
      <c r="W12" s="1819"/>
      <c r="X12" s="1819"/>
      <c r="Y12" s="1819"/>
      <c r="Z12" s="1819"/>
      <c r="AA12" s="1819"/>
      <c r="AB12" s="1819"/>
      <c r="AC12" s="1819"/>
      <c r="AD12" s="1819"/>
      <c r="AE12" s="1819"/>
      <c r="AF12" s="1819"/>
      <c r="AG12" s="1819"/>
      <c r="AH12" s="1819"/>
      <c r="AI12" s="1819"/>
      <c r="AJ12" s="1819"/>
      <c r="AK12" s="1819"/>
      <c r="AL12" s="744"/>
    </row>
    <row r="13" spans="1:38" s="715" customFormat="1">
      <c r="A13" s="327"/>
      <c r="B13" s="325"/>
      <c r="C13" s="326"/>
      <c r="D13" s="1819"/>
      <c r="E13" s="1819"/>
      <c r="F13" s="1819"/>
      <c r="G13" s="1819"/>
      <c r="H13" s="1819"/>
      <c r="I13" s="1819"/>
      <c r="J13" s="1819"/>
      <c r="K13" s="1819"/>
      <c r="L13" s="1819"/>
      <c r="M13" s="1819"/>
      <c r="N13" s="1819"/>
      <c r="O13" s="1819"/>
      <c r="P13" s="1819"/>
      <c r="Q13" s="1819"/>
      <c r="R13" s="1819"/>
      <c r="S13" s="1819"/>
      <c r="T13" s="1819"/>
      <c r="U13" s="1819"/>
      <c r="V13" s="1819"/>
      <c r="W13" s="1819"/>
      <c r="X13" s="1819"/>
      <c r="Y13" s="1819"/>
      <c r="Z13" s="1819"/>
      <c r="AA13" s="1819"/>
      <c r="AB13" s="1819"/>
      <c r="AC13" s="1819"/>
      <c r="AD13" s="1819"/>
      <c r="AE13" s="1819"/>
      <c r="AF13" s="1819"/>
      <c r="AG13" s="1819"/>
      <c r="AH13" s="1819"/>
      <c r="AI13" s="1819"/>
      <c r="AJ13" s="1819"/>
      <c r="AK13" s="1819"/>
      <c r="AL13" s="744"/>
    </row>
    <row r="14" spans="1:38" s="715" customFormat="1" ht="13.15" customHeight="1">
      <c r="A14" s="327"/>
      <c r="B14" s="325"/>
      <c r="C14" s="326"/>
      <c r="E14" s="1821" t="s">
        <v>2099</v>
      </c>
      <c r="F14" s="1821"/>
      <c r="G14" s="1821"/>
      <c r="H14" s="1821"/>
      <c r="I14" s="1821"/>
      <c r="J14" s="1821"/>
      <c r="K14" s="1821"/>
      <c r="L14" s="1821"/>
      <c r="M14" s="1821"/>
      <c r="N14" s="1821"/>
      <c r="O14" s="1821"/>
      <c r="P14" s="1821"/>
      <c r="Q14" s="1821"/>
      <c r="R14" s="1821"/>
      <c r="S14" s="1821"/>
      <c r="T14" s="1821"/>
      <c r="U14" s="1821"/>
      <c r="V14" s="1821"/>
      <c r="W14" s="1821"/>
      <c r="X14" s="1821"/>
      <c r="Y14" s="1821"/>
      <c r="Z14" s="1821"/>
      <c r="AA14" s="1821"/>
      <c r="AB14" s="1821"/>
      <c r="AC14" s="1821"/>
      <c r="AD14" s="1821"/>
      <c r="AE14" s="1821"/>
      <c r="AF14" s="1821"/>
      <c r="AG14" s="1821"/>
      <c r="AH14" s="1821"/>
      <c r="AI14" s="1821"/>
      <c r="AJ14" s="1821"/>
      <c r="AK14" s="1821"/>
      <c r="AL14" s="744"/>
    </row>
    <row r="15" spans="1:38" s="715" customFormat="1" ht="13.15" customHeight="1">
      <c r="A15" s="327"/>
      <c r="B15" s="325"/>
      <c r="C15" s="326"/>
      <c r="E15" s="1821"/>
      <c r="F15" s="1821"/>
      <c r="G15" s="1821"/>
      <c r="H15" s="1821"/>
      <c r="I15" s="1821"/>
      <c r="J15" s="1821"/>
      <c r="K15" s="1821"/>
      <c r="L15" s="1821"/>
      <c r="M15" s="1821"/>
      <c r="N15" s="1821"/>
      <c r="O15" s="1821"/>
      <c r="P15" s="1821"/>
      <c r="Q15" s="1821"/>
      <c r="R15" s="1821"/>
      <c r="S15" s="1821"/>
      <c r="T15" s="1821"/>
      <c r="U15" s="1821"/>
      <c r="V15" s="1821"/>
      <c r="W15" s="1821"/>
      <c r="X15" s="1821"/>
      <c r="Y15" s="1821"/>
      <c r="Z15" s="1821"/>
      <c r="AA15" s="1821"/>
      <c r="AB15" s="1821"/>
      <c r="AC15" s="1821"/>
      <c r="AD15" s="1821"/>
      <c r="AE15" s="1821"/>
      <c r="AF15" s="1821"/>
      <c r="AG15" s="1821"/>
      <c r="AH15" s="1821"/>
      <c r="AI15" s="1821"/>
      <c r="AJ15" s="1821"/>
      <c r="AK15" s="1821"/>
      <c r="AL15" s="744"/>
    </row>
    <row r="16" spans="1:38" s="715" customFormat="1">
      <c r="A16" s="327"/>
      <c r="B16" s="325"/>
      <c r="C16" s="326"/>
      <c r="D16" s="744"/>
      <c r="E16" s="1821"/>
      <c r="F16" s="1821"/>
      <c r="G16" s="1821"/>
      <c r="H16" s="1821"/>
      <c r="I16" s="1821"/>
      <c r="J16" s="1821"/>
      <c r="K16" s="1821"/>
      <c r="L16" s="1821"/>
      <c r="M16" s="1821"/>
      <c r="N16" s="1821"/>
      <c r="O16" s="1821"/>
      <c r="P16" s="1821"/>
      <c r="Q16" s="1821"/>
      <c r="R16" s="1821"/>
      <c r="S16" s="1821"/>
      <c r="T16" s="1821"/>
      <c r="U16" s="1821"/>
      <c r="V16" s="1821"/>
      <c r="W16" s="1821"/>
      <c r="X16" s="1821"/>
      <c r="Y16" s="1821"/>
      <c r="Z16" s="1821"/>
      <c r="AA16" s="1821"/>
      <c r="AB16" s="1821"/>
      <c r="AC16" s="1821"/>
      <c r="AD16" s="1821"/>
      <c r="AE16" s="1821"/>
      <c r="AF16" s="1821"/>
      <c r="AG16" s="1821"/>
      <c r="AH16" s="1821"/>
      <c r="AI16" s="1821"/>
      <c r="AJ16" s="1821"/>
      <c r="AK16" s="1821"/>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21" t="s">
        <v>2509</v>
      </c>
      <c r="E18" s="1821"/>
      <c r="F18" s="1821"/>
      <c r="G18" s="1821"/>
      <c r="H18" s="1821"/>
      <c r="I18" s="1821"/>
      <c r="J18" s="1821"/>
      <c r="K18" s="1821"/>
      <c r="L18" s="1821"/>
      <c r="M18" s="1821"/>
      <c r="N18" s="1821"/>
      <c r="O18" s="1821"/>
      <c r="P18" s="1821"/>
      <c r="Q18" s="1821"/>
      <c r="R18" s="1821"/>
      <c r="S18" s="1821"/>
      <c r="T18" s="1821"/>
      <c r="U18" s="1821"/>
      <c r="V18" s="1821"/>
      <c r="W18" s="1821"/>
      <c r="X18" s="1821"/>
      <c r="Y18" s="1821"/>
      <c r="Z18" s="1821"/>
      <c r="AA18" s="1821"/>
      <c r="AB18" s="1821"/>
      <c r="AC18" s="1821"/>
      <c r="AD18" s="1821"/>
      <c r="AE18" s="1821"/>
      <c r="AF18" s="1821"/>
      <c r="AG18" s="1821"/>
      <c r="AH18" s="1821"/>
      <c r="AI18" s="1821"/>
      <c r="AJ18" s="1821"/>
      <c r="AK18" s="1821"/>
      <c r="AL18" s="325"/>
    </row>
    <row r="19" spans="1:38">
      <c r="A19" s="327"/>
      <c r="B19" s="325"/>
      <c r="C19" s="326"/>
      <c r="D19" s="1821"/>
      <c r="E19" s="1821"/>
      <c r="F19" s="1821"/>
      <c r="G19" s="1821"/>
      <c r="H19" s="1821"/>
      <c r="I19" s="1821"/>
      <c r="J19" s="1821"/>
      <c r="K19" s="1821"/>
      <c r="L19" s="1821"/>
      <c r="M19" s="1821"/>
      <c r="N19" s="1821"/>
      <c r="O19" s="1821"/>
      <c r="P19" s="1821"/>
      <c r="Q19" s="1821"/>
      <c r="R19" s="1821"/>
      <c r="S19" s="1821"/>
      <c r="T19" s="1821"/>
      <c r="U19" s="1821"/>
      <c r="V19" s="1821"/>
      <c r="W19" s="1821"/>
      <c r="X19" s="1821"/>
      <c r="Y19" s="1821"/>
      <c r="Z19" s="1821"/>
      <c r="AA19" s="1821"/>
      <c r="AB19" s="1821"/>
      <c r="AC19" s="1821"/>
      <c r="AD19" s="1821"/>
      <c r="AE19" s="1821"/>
      <c r="AF19" s="1821"/>
      <c r="AG19" s="1821"/>
      <c r="AH19" s="1821"/>
      <c r="AI19" s="1821"/>
      <c r="AJ19" s="1821"/>
      <c r="AK19" s="1821"/>
      <c r="AL19" s="325"/>
    </row>
    <row r="20" spans="1:38" s="715" customFormat="1">
      <c r="A20" s="327"/>
      <c r="B20" s="325"/>
      <c r="C20" s="326"/>
      <c r="D20" s="1821"/>
      <c r="E20" s="1821"/>
      <c r="F20" s="1821"/>
      <c r="G20" s="1821"/>
      <c r="H20" s="1821"/>
      <c r="I20" s="1821"/>
      <c r="J20" s="1821"/>
      <c r="K20" s="1821"/>
      <c r="L20" s="1821"/>
      <c r="M20" s="1821"/>
      <c r="N20" s="1821"/>
      <c r="O20" s="1821"/>
      <c r="P20" s="1821"/>
      <c r="Q20" s="1821"/>
      <c r="R20" s="1821"/>
      <c r="S20" s="1821"/>
      <c r="T20" s="1821"/>
      <c r="U20" s="1821"/>
      <c r="V20" s="1821"/>
      <c r="W20" s="1821"/>
      <c r="X20" s="1821"/>
      <c r="Y20" s="1821"/>
      <c r="Z20" s="1821"/>
      <c r="AA20" s="1821"/>
      <c r="AB20" s="1821"/>
      <c r="AC20" s="1821"/>
      <c r="AD20" s="1821"/>
      <c r="AE20" s="1821"/>
      <c r="AF20" s="1821"/>
      <c r="AG20" s="1821"/>
      <c r="AH20" s="1821"/>
      <c r="AI20" s="1821"/>
      <c r="AJ20" s="1821"/>
      <c r="AK20" s="1821"/>
      <c r="AL20" s="325"/>
    </row>
    <row r="21" spans="1:38" s="715" customFormat="1" ht="13.15" customHeight="1">
      <c r="A21" s="327"/>
      <c r="B21" s="325"/>
      <c r="C21" s="326"/>
      <c r="D21" s="1821"/>
      <c r="E21" s="1821"/>
      <c r="F21" s="1821"/>
      <c r="G21" s="1821"/>
      <c r="H21" s="1821"/>
      <c r="I21" s="1821"/>
      <c r="J21" s="1821"/>
      <c r="K21" s="1821"/>
      <c r="L21" s="1821"/>
      <c r="M21" s="1821"/>
      <c r="N21" s="1821"/>
      <c r="O21" s="1821"/>
      <c r="P21" s="1821"/>
      <c r="Q21" s="1821"/>
      <c r="R21" s="1821"/>
      <c r="S21" s="1821"/>
      <c r="T21" s="1821"/>
      <c r="U21" s="1821"/>
      <c r="V21" s="1821"/>
      <c r="W21" s="1821"/>
      <c r="X21" s="1821"/>
      <c r="Y21" s="1821"/>
      <c r="Z21" s="1821"/>
      <c r="AA21" s="1821"/>
      <c r="AB21" s="1821"/>
      <c r="AC21" s="1821"/>
      <c r="AD21" s="1821"/>
      <c r="AE21" s="1821"/>
      <c r="AF21" s="1821"/>
      <c r="AG21" s="1821"/>
      <c r="AH21" s="1821"/>
      <c r="AI21" s="1821"/>
      <c r="AJ21" s="1821"/>
      <c r="AK21" s="1821"/>
      <c r="AL21" s="325"/>
    </row>
    <row r="22" spans="1:38" s="715" customFormat="1">
      <c r="A22" s="327"/>
      <c r="B22" s="325"/>
      <c r="C22" s="326"/>
      <c r="D22" s="1821"/>
      <c r="E22" s="1821"/>
      <c r="F22" s="1821"/>
      <c r="G22" s="1821"/>
      <c r="H22" s="1821"/>
      <c r="I22" s="1821"/>
      <c r="J22" s="1821"/>
      <c r="K22" s="1821"/>
      <c r="L22" s="1821"/>
      <c r="M22" s="1821"/>
      <c r="N22" s="1821"/>
      <c r="O22" s="1821"/>
      <c r="P22" s="1821"/>
      <c r="Q22" s="1821"/>
      <c r="R22" s="1821"/>
      <c r="S22" s="1821"/>
      <c r="T22" s="1821"/>
      <c r="U22" s="1821"/>
      <c r="V22" s="1821"/>
      <c r="W22" s="1821"/>
      <c r="X22" s="1821"/>
      <c r="Y22" s="1821"/>
      <c r="Z22" s="1821"/>
      <c r="AA22" s="1821"/>
      <c r="AB22" s="1821"/>
      <c r="AC22" s="1821"/>
      <c r="AD22" s="1821"/>
      <c r="AE22" s="1821"/>
      <c r="AF22" s="1821"/>
      <c r="AG22" s="1821"/>
      <c r="AH22" s="1821"/>
      <c r="AI22" s="1821"/>
      <c r="AJ22" s="1821"/>
      <c r="AK22" s="1821"/>
      <c r="AL22" s="325"/>
    </row>
    <row r="23" spans="1:38" s="715" customFormat="1">
      <c r="A23" s="327"/>
      <c r="B23" s="325"/>
      <c r="C23" s="326"/>
      <c r="D23" s="1821"/>
      <c r="E23" s="1821"/>
      <c r="F23" s="1821"/>
      <c r="G23" s="1821"/>
      <c r="H23" s="1821"/>
      <c r="I23" s="1821"/>
      <c r="J23" s="1821"/>
      <c r="K23" s="1821"/>
      <c r="L23" s="1821"/>
      <c r="M23" s="1821"/>
      <c r="N23" s="1821"/>
      <c r="O23" s="1821"/>
      <c r="P23" s="1821"/>
      <c r="Q23" s="1821"/>
      <c r="R23" s="1821"/>
      <c r="S23" s="1821"/>
      <c r="T23" s="1821"/>
      <c r="U23" s="1821"/>
      <c r="V23" s="1821"/>
      <c r="W23" s="1821"/>
      <c r="X23" s="1821"/>
      <c r="Y23" s="1821"/>
      <c r="Z23" s="1821"/>
      <c r="AA23" s="1821"/>
      <c r="AB23" s="1821"/>
      <c r="AC23" s="1821"/>
      <c r="AD23" s="1821"/>
      <c r="AE23" s="1821"/>
      <c r="AF23" s="1821"/>
      <c r="AG23" s="1821"/>
      <c r="AH23" s="1821"/>
      <c r="AI23" s="1821"/>
      <c r="AJ23" s="1821"/>
      <c r="AK23" s="1821"/>
      <c r="AL23" s="325"/>
    </row>
    <row r="24" spans="1:38">
      <c r="A24" s="327"/>
      <c r="B24" s="325"/>
      <c r="C24" s="326"/>
      <c r="D24" s="1821"/>
      <c r="E24" s="1821"/>
      <c r="F24" s="1821"/>
      <c r="G24" s="1821"/>
      <c r="H24" s="1821"/>
      <c r="I24" s="1821"/>
      <c r="J24" s="1821"/>
      <c r="K24" s="1821"/>
      <c r="L24" s="1821"/>
      <c r="M24" s="1821"/>
      <c r="N24" s="1821"/>
      <c r="O24" s="1821"/>
      <c r="P24" s="1821"/>
      <c r="Q24" s="1821"/>
      <c r="R24" s="1821"/>
      <c r="S24" s="1821"/>
      <c r="T24" s="1821"/>
      <c r="U24" s="1821"/>
      <c r="V24" s="1821"/>
      <c r="W24" s="1821"/>
      <c r="X24" s="1821"/>
      <c r="Y24" s="1821"/>
      <c r="Z24" s="1821"/>
      <c r="AA24" s="1821"/>
      <c r="AB24" s="1821"/>
      <c r="AC24" s="1821"/>
      <c r="AD24" s="1821"/>
      <c r="AE24" s="1821"/>
      <c r="AF24" s="1821"/>
      <c r="AG24" s="1821"/>
      <c r="AH24" s="1821"/>
      <c r="AI24" s="1821"/>
      <c r="AJ24" s="1821"/>
      <c r="AK24" s="1821"/>
      <c r="AL24" s="325"/>
    </row>
    <row r="25" spans="1:38" s="715" customFormat="1">
      <c r="A25" s="327"/>
      <c r="B25" s="325"/>
      <c r="C25" s="326"/>
      <c r="D25" s="1821"/>
      <c r="E25" s="1821"/>
      <c r="F25" s="1821"/>
      <c r="G25" s="1821"/>
      <c r="H25" s="1821"/>
      <c r="I25" s="1821"/>
      <c r="J25" s="1821"/>
      <c r="K25" s="1821"/>
      <c r="L25" s="1821"/>
      <c r="M25" s="1821"/>
      <c r="N25" s="1821"/>
      <c r="O25" s="1821"/>
      <c r="P25" s="1821"/>
      <c r="Q25" s="1821"/>
      <c r="R25" s="1821"/>
      <c r="S25" s="1821"/>
      <c r="T25" s="1821"/>
      <c r="U25" s="1821"/>
      <c r="V25" s="1821"/>
      <c r="W25" s="1821"/>
      <c r="X25" s="1821"/>
      <c r="Y25" s="1821"/>
      <c r="Z25" s="1821"/>
      <c r="AA25" s="1821"/>
      <c r="AB25" s="1821"/>
      <c r="AC25" s="1821"/>
      <c r="AD25" s="1821"/>
      <c r="AE25" s="1821"/>
      <c r="AF25" s="1821"/>
      <c r="AG25" s="1821"/>
      <c r="AH25" s="1821"/>
      <c r="AI25" s="1821"/>
      <c r="AJ25" s="1821"/>
      <c r="AK25" s="1821"/>
      <c r="AL25" s="325"/>
    </row>
    <row r="26" spans="1:38" s="715" customFormat="1">
      <c r="A26" s="327"/>
      <c r="B26" s="325"/>
      <c r="C26" s="326"/>
      <c r="D26" s="1821"/>
      <c r="E26" s="1821"/>
      <c r="F26" s="1821"/>
      <c r="G26" s="1821"/>
      <c r="H26" s="1821"/>
      <c r="I26" s="1821"/>
      <c r="J26" s="1821"/>
      <c r="K26" s="1821"/>
      <c r="L26" s="1821"/>
      <c r="M26" s="1821"/>
      <c r="N26" s="1821"/>
      <c r="O26" s="1821"/>
      <c r="P26" s="1821"/>
      <c r="Q26" s="1821"/>
      <c r="R26" s="1821"/>
      <c r="S26" s="1821"/>
      <c r="T26" s="1821"/>
      <c r="U26" s="1821"/>
      <c r="V26" s="1821"/>
      <c r="W26" s="1821"/>
      <c r="X26" s="1821"/>
      <c r="Y26" s="1821"/>
      <c r="Z26" s="1821"/>
      <c r="AA26" s="1821"/>
      <c r="AB26" s="1821"/>
      <c r="AC26" s="1821"/>
      <c r="AD26" s="1821"/>
      <c r="AE26" s="1821"/>
      <c r="AF26" s="1821"/>
      <c r="AG26" s="1821"/>
      <c r="AH26" s="1821"/>
      <c r="AI26" s="1821"/>
      <c r="AJ26" s="1821"/>
      <c r="AK26" s="1821"/>
      <c r="AL26" s="325"/>
    </row>
    <row r="27" spans="1:38" s="715" customFormat="1" ht="11.85" customHeight="1">
      <c r="A27" s="327"/>
      <c r="B27" s="325"/>
      <c r="C27" s="326"/>
      <c r="D27" s="1821"/>
      <c r="E27" s="1821"/>
      <c r="F27" s="1821"/>
      <c r="G27" s="1821"/>
      <c r="H27" s="1821"/>
      <c r="I27" s="1821"/>
      <c r="J27" s="1821"/>
      <c r="K27" s="1821"/>
      <c r="L27" s="1821"/>
      <c r="M27" s="1821"/>
      <c r="N27" s="1821"/>
      <c r="O27" s="1821"/>
      <c r="P27" s="1821"/>
      <c r="Q27" s="1821"/>
      <c r="R27" s="1821"/>
      <c r="S27" s="1821"/>
      <c r="T27" s="1821"/>
      <c r="U27" s="1821"/>
      <c r="V27" s="1821"/>
      <c r="W27" s="1821"/>
      <c r="X27" s="1821"/>
      <c r="Y27" s="1821"/>
      <c r="Z27" s="1821"/>
      <c r="AA27" s="1821"/>
      <c r="AB27" s="1821"/>
      <c r="AC27" s="1821"/>
      <c r="AD27" s="1821"/>
      <c r="AE27" s="1821"/>
      <c r="AF27" s="1821"/>
      <c r="AG27" s="1821"/>
      <c r="AH27" s="1821"/>
      <c r="AI27" s="1821"/>
      <c r="AJ27" s="1821"/>
      <c r="AK27" s="1821"/>
      <c r="AL27" s="325"/>
    </row>
    <row r="28" spans="1:38" s="715" customFormat="1" ht="13.15" customHeight="1">
      <c r="A28" s="327"/>
      <c r="B28" s="325"/>
      <c r="C28" s="326"/>
      <c r="E28" s="1821" t="s">
        <v>2100</v>
      </c>
      <c r="F28" s="1821"/>
      <c r="G28" s="1821"/>
      <c r="H28" s="1821"/>
      <c r="I28" s="1821"/>
      <c r="J28" s="1821"/>
      <c r="K28" s="1821"/>
      <c r="L28" s="1821"/>
      <c r="M28" s="1821"/>
      <c r="N28" s="1821"/>
      <c r="O28" s="1821"/>
      <c r="P28" s="1821"/>
      <c r="Q28" s="1821"/>
      <c r="R28" s="1821"/>
      <c r="S28" s="1821"/>
      <c r="T28" s="1821"/>
      <c r="U28" s="1821"/>
      <c r="V28" s="1821"/>
      <c r="W28" s="1821"/>
      <c r="X28" s="1821"/>
      <c r="Y28" s="1821"/>
      <c r="Z28" s="1821"/>
      <c r="AA28" s="1821"/>
      <c r="AB28" s="1821"/>
      <c r="AC28" s="1821"/>
      <c r="AD28" s="1821"/>
      <c r="AE28" s="1821"/>
      <c r="AF28" s="1821"/>
      <c r="AG28" s="1821"/>
      <c r="AH28" s="1821"/>
      <c r="AI28" s="1821"/>
      <c r="AJ28" s="1821"/>
      <c r="AK28" s="1821"/>
      <c r="AL28" s="325"/>
    </row>
    <row r="29" spans="1:38" s="715" customFormat="1" ht="13.15" customHeight="1">
      <c r="A29" s="327"/>
      <c r="B29" s="325"/>
      <c r="C29" s="326"/>
      <c r="E29" s="1821"/>
      <c r="F29" s="1821"/>
      <c r="G29" s="1821"/>
      <c r="H29" s="1821"/>
      <c r="I29" s="1821"/>
      <c r="J29" s="1821"/>
      <c r="K29" s="1821"/>
      <c r="L29" s="1821"/>
      <c r="M29" s="1821"/>
      <c r="N29" s="1821"/>
      <c r="O29" s="1821"/>
      <c r="P29" s="1821"/>
      <c r="Q29" s="1821"/>
      <c r="R29" s="1821"/>
      <c r="S29" s="1821"/>
      <c r="T29" s="1821"/>
      <c r="U29" s="1821"/>
      <c r="V29" s="1821"/>
      <c r="W29" s="1821"/>
      <c r="X29" s="1821"/>
      <c r="Y29" s="1821"/>
      <c r="Z29" s="1821"/>
      <c r="AA29" s="1821"/>
      <c r="AB29" s="1821"/>
      <c r="AC29" s="1821"/>
      <c r="AD29" s="1821"/>
      <c r="AE29" s="1821"/>
      <c r="AF29" s="1821"/>
      <c r="AG29" s="1821"/>
      <c r="AH29" s="1821"/>
      <c r="AI29" s="1821"/>
      <c r="AJ29" s="1821"/>
      <c r="AK29" s="1821"/>
      <c r="AL29" s="325"/>
    </row>
    <row r="30" spans="1:38" s="715" customFormat="1">
      <c r="A30" s="327"/>
      <c r="B30" s="325"/>
      <c r="C30" s="326"/>
      <c r="D30" s="744"/>
      <c r="E30" s="1821"/>
      <c r="F30" s="1821"/>
      <c r="G30" s="1821"/>
      <c r="H30" s="1821"/>
      <c r="I30" s="1821"/>
      <c r="J30" s="1821"/>
      <c r="K30" s="1821"/>
      <c r="L30" s="1821"/>
      <c r="M30" s="1821"/>
      <c r="N30" s="1821"/>
      <c r="O30" s="1821"/>
      <c r="P30" s="1821"/>
      <c r="Q30" s="1821"/>
      <c r="R30" s="1821"/>
      <c r="S30" s="1821"/>
      <c r="T30" s="1821"/>
      <c r="U30" s="1821"/>
      <c r="V30" s="1821"/>
      <c r="W30" s="1821"/>
      <c r="X30" s="1821"/>
      <c r="Y30" s="1821"/>
      <c r="Z30" s="1821"/>
      <c r="AA30" s="1821"/>
      <c r="AB30" s="1821"/>
      <c r="AC30" s="1821"/>
      <c r="AD30" s="1821"/>
      <c r="AE30" s="1821"/>
      <c r="AF30" s="1821"/>
      <c r="AG30" s="1821"/>
      <c r="AH30" s="1821"/>
      <c r="AI30" s="1821"/>
      <c r="AJ30" s="1821"/>
      <c r="AK30" s="1821"/>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22" t="s">
        <v>1392</v>
      </c>
      <c r="E32" s="1822"/>
      <c r="F32" s="1822"/>
      <c r="G32" s="1822"/>
      <c r="H32" s="1822"/>
      <c r="I32" s="1822"/>
      <c r="J32" s="1822"/>
      <c r="K32" s="1822"/>
      <c r="L32" s="1822"/>
      <c r="M32" s="1822"/>
      <c r="N32" s="1822"/>
      <c r="O32" s="1822"/>
      <c r="P32" s="1822"/>
      <c r="Q32" s="1822"/>
      <c r="R32" s="1822"/>
      <c r="S32" s="1822"/>
      <c r="T32" s="1822"/>
      <c r="U32" s="1822"/>
      <c r="V32" s="1822"/>
      <c r="W32" s="1822"/>
      <c r="X32" s="1822"/>
      <c r="Y32" s="1822"/>
      <c r="Z32" s="1822"/>
      <c r="AA32" s="1822"/>
      <c r="AB32" s="1822"/>
      <c r="AC32" s="1822"/>
      <c r="AD32" s="1822"/>
      <c r="AE32" s="1822"/>
      <c r="AF32" s="1822"/>
      <c r="AG32" s="1822"/>
      <c r="AH32" s="1822"/>
      <c r="AI32" s="1822"/>
      <c r="AJ32" s="1822"/>
      <c r="AK32" s="1822"/>
      <c r="AL32" s="325"/>
    </row>
    <row r="33" spans="1:38" s="715" customFormat="1">
      <c r="A33" s="327"/>
      <c r="B33" s="325"/>
      <c r="C33" s="326"/>
      <c r="D33" s="744"/>
      <c r="E33" s="1828" t="s">
        <v>2482</v>
      </c>
      <c r="F33" s="1828"/>
      <c r="G33" s="1828"/>
      <c r="H33" s="1828"/>
      <c r="I33" s="1828"/>
      <c r="J33" s="1828"/>
      <c r="K33" s="1828"/>
      <c r="L33" s="1828"/>
      <c r="M33" s="1828"/>
      <c r="N33" s="1828"/>
      <c r="O33" s="1828"/>
      <c r="P33" s="1828"/>
      <c r="Q33" s="1828"/>
      <c r="R33" s="1828"/>
      <c r="S33" s="1828"/>
      <c r="T33" s="1828"/>
      <c r="U33" s="1828"/>
      <c r="V33" s="1828"/>
      <c r="W33" s="1828"/>
      <c r="X33" s="1828"/>
      <c r="Y33" s="1828"/>
      <c r="Z33" s="1828"/>
      <c r="AA33" s="1828"/>
      <c r="AB33" s="1828"/>
      <c r="AC33" s="1828"/>
      <c r="AD33" s="1828"/>
      <c r="AE33" s="1828"/>
      <c r="AF33" s="1828"/>
      <c r="AG33" s="1828"/>
      <c r="AH33" s="1828"/>
      <c r="AI33" s="1828"/>
      <c r="AJ33" s="1828"/>
      <c r="AK33" s="1828"/>
      <c r="AL33" s="325"/>
    </row>
    <row r="34" spans="1:38">
      <c r="A34" s="149"/>
      <c r="C34" s="5"/>
    </row>
    <row r="35" spans="1:38">
      <c r="A35" s="149"/>
      <c r="D35" s="1820" t="s">
        <v>2324</v>
      </c>
      <c r="E35" s="1820"/>
      <c r="F35" s="1820"/>
      <c r="G35" s="1820"/>
      <c r="H35" s="1820"/>
      <c r="I35" s="1820"/>
      <c r="J35" s="1820"/>
      <c r="K35" s="1820"/>
      <c r="L35" s="1820"/>
      <c r="M35" s="1820"/>
      <c r="N35" s="1820"/>
      <c r="O35" s="1820"/>
      <c r="P35" s="1820"/>
      <c r="Q35" s="1820"/>
      <c r="R35" s="1820"/>
      <c r="S35" s="1820"/>
      <c r="T35" s="1820"/>
      <c r="U35" s="1820"/>
      <c r="V35" s="1820"/>
      <c r="W35" s="1820"/>
      <c r="X35" s="1820"/>
      <c r="Y35" s="1820"/>
      <c r="Z35" s="1820"/>
      <c r="AA35" s="1820"/>
      <c r="AB35" s="1820"/>
      <c r="AC35" s="1820"/>
      <c r="AD35" s="1820"/>
      <c r="AE35" s="1820"/>
      <c r="AF35" s="1820"/>
      <c r="AG35" s="1820"/>
      <c r="AH35" s="1820"/>
      <c r="AI35" s="1820"/>
      <c r="AJ35" s="1820"/>
      <c r="AK35" s="1820"/>
    </row>
    <row r="36" spans="1:38">
      <c r="A36" s="149"/>
      <c r="D36" s="1820"/>
      <c r="E36" s="1820"/>
      <c r="F36" s="1820"/>
      <c r="G36" s="1820"/>
      <c r="H36" s="1820"/>
      <c r="I36" s="1820"/>
      <c r="J36" s="1820"/>
      <c r="K36" s="1820"/>
      <c r="L36" s="1820"/>
      <c r="M36" s="1820"/>
      <c r="N36" s="1820"/>
      <c r="O36" s="1820"/>
      <c r="P36" s="1820"/>
      <c r="Q36" s="1820"/>
      <c r="R36" s="1820"/>
      <c r="S36" s="1820"/>
      <c r="T36" s="1820"/>
      <c r="U36" s="1820"/>
      <c r="V36" s="1820"/>
      <c r="W36" s="1820"/>
      <c r="X36" s="1820"/>
      <c r="Y36" s="1820"/>
      <c r="Z36" s="1820"/>
      <c r="AA36" s="1820"/>
      <c r="AB36" s="1820"/>
      <c r="AC36" s="1820"/>
      <c r="AD36" s="1820"/>
      <c r="AE36" s="1820"/>
      <c r="AF36" s="1820"/>
      <c r="AG36" s="1820"/>
      <c r="AH36" s="1820"/>
      <c r="AI36" s="1820"/>
      <c r="AJ36" s="1820"/>
      <c r="AK36" s="1820"/>
    </row>
    <row r="37" spans="1:38">
      <c r="A37" s="149"/>
      <c r="D37" s="250"/>
      <c r="E37" s="1827" t="s">
        <v>1091</v>
      </c>
      <c r="F37" s="1827"/>
      <c r="G37" s="1827"/>
      <c r="H37" s="1827"/>
      <c r="I37" s="1827"/>
      <c r="J37" s="1827"/>
      <c r="K37" s="1827"/>
      <c r="L37" s="1827"/>
      <c r="M37" s="1827"/>
      <c r="N37" s="1827"/>
      <c r="O37" s="1827"/>
      <c r="P37" s="1827"/>
      <c r="Q37" s="1827"/>
      <c r="R37" s="1827"/>
      <c r="S37" s="1827"/>
      <c r="T37" s="1827"/>
      <c r="U37" s="1827"/>
      <c r="V37" s="1827"/>
      <c r="W37" s="1827"/>
      <c r="X37" s="1827"/>
      <c r="Y37" s="1827"/>
      <c r="Z37" s="1827"/>
      <c r="AA37" s="1827"/>
      <c r="AB37" s="1827"/>
      <c r="AC37" s="1827"/>
      <c r="AD37" s="1827"/>
      <c r="AE37" s="1827"/>
      <c r="AF37" s="1827"/>
      <c r="AG37" s="1827"/>
      <c r="AH37" s="1827"/>
      <c r="AI37" s="1827"/>
      <c r="AJ37" s="1827"/>
      <c r="AK37" s="1827"/>
    </row>
    <row r="38" spans="1:38">
      <c r="A38" s="149"/>
      <c r="D38" s="250"/>
      <c r="E38" s="1827" t="s">
        <v>1390</v>
      </c>
      <c r="F38" s="1827"/>
      <c r="G38" s="1827"/>
      <c r="H38" s="1827"/>
      <c r="I38" s="1827"/>
      <c r="J38" s="1827"/>
      <c r="K38" s="1827"/>
      <c r="L38" s="1827"/>
      <c r="M38" s="1827"/>
      <c r="N38" s="1827"/>
      <c r="O38" s="1827"/>
      <c r="P38" s="1827"/>
      <c r="Q38" s="1827"/>
      <c r="R38" s="1827"/>
      <c r="S38" s="1827"/>
      <c r="T38" s="1827"/>
      <c r="U38" s="1827"/>
      <c r="V38" s="1827"/>
      <c r="W38" s="1827"/>
      <c r="X38" s="1827"/>
      <c r="Y38" s="1827"/>
      <c r="Z38" s="1827"/>
      <c r="AA38" s="1827"/>
      <c r="AB38" s="1827"/>
      <c r="AC38" s="1827"/>
      <c r="AD38" s="1827"/>
      <c r="AE38" s="1827"/>
      <c r="AF38" s="1827"/>
      <c r="AG38" s="1827"/>
      <c r="AH38" s="1827"/>
      <c r="AI38" s="1827"/>
      <c r="AJ38" s="1827"/>
      <c r="AK38" s="182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1" customFormat="1" ht="13.15" customHeight="1">
      <c r="A42" s="149"/>
      <c r="B42"/>
      <c r="C42" s="5"/>
      <c r="D42" s="149"/>
      <c r="E42" s="149" t="s">
        <v>690</v>
      </c>
      <c r="F42" s="1821" t="s">
        <v>1357</v>
      </c>
    </row>
    <row r="43" spans="1:38" s="1821" customFormat="1" ht="13.15"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32" t="s">
        <v>1469</v>
      </c>
      <c r="G45" s="1832"/>
      <c r="H45" s="1832"/>
      <c r="I45" s="1832"/>
      <c r="J45" s="1832"/>
      <c r="K45" s="1832"/>
      <c r="L45" s="1832"/>
      <c r="M45" s="1832"/>
      <c r="N45" s="1832"/>
      <c r="O45" s="1832"/>
      <c r="P45" s="1832"/>
      <c r="Q45" s="1832"/>
      <c r="R45" s="1832"/>
      <c r="S45" s="1832"/>
      <c r="T45" s="1832"/>
      <c r="U45" s="1832"/>
      <c r="V45" s="1832"/>
      <c r="W45" s="1832"/>
      <c r="X45" s="1832"/>
      <c r="Y45" s="1832"/>
      <c r="Z45" s="1832"/>
      <c r="AA45" s="1832"/>
      <c r="AB45" s="1832"/>
      <c r="AC45" s="1832"/>
      <c r="AD45" s="1832"/>
      <c r="AE45" s="1832"/>
      <c r="AF45" s="1832"/>
      <c r="AG45" s="1832"/>
      <c r="AH45" s="1832"/>
      <c r="AI45" s="1832"/>
      <c r="AJ45" s="1832"/>
      <c r="AK45" s="1832"/>
      <c r="AL45" s="1832"/>
    </row>
    <row r="46" spans="1:38" s="768" customFormat="1">
      <c r="A46" s="149"/>
      <c r="B46" s="715"/>
      <c r="C46" s="5"/>
      <c r="D46" s="149"/>
      <c r="E46" s="149"/>
      <c r="F46" s="1832"/>
      <c r="G46" s="1832"/>
      <c r="H46" s="1832"/>
      <c r="I46" s="1832"/>
      <c r="J46" s="1832"/>
      <c r="K46" s="1832"/>
      <c r="L46" s="1832"/>
      <c r="M46" s="1832"/>
      <c r="N46" s="1832"/>
      <c r="O46" s="1832"/>
      <c r="P46" s="1832"/>
      <c r="Q46" s="1832"/>
      <c r="R46" s="1832"/>
      <c r="S46" s="1832"/>
      <c r="T46" s="1832"/>
      <c r="U46" s="1832"/>
      <c r="V46" s="1832"/>
      <c r="W46" s="1832"/>
      <c r="X46" s="1832"/>
      <c r="Y46" s="1832"/>
      <c r="Z46" s="1832"/>
      <c r="AA46" s="1832"/>
      <c r="AB46" s="1832"/>
      <c r="AC46" s="1832"/>
      <c r="AD46" s="1832"/>
      <c r="AE46" s="1832"/>
      <c r="AF46" s="1832"/>
      <c r="AG46" s="1832"/>
      <c r="AH46" s="1832"/>
      <c r="AI46" s="1832"/>
      <c r="AJ46" s="1832"/>
      <c r="AK46" s="1832"/>
      <c r="AL46" s="1832"/>
    </row>
    <row r="47" spans="1:38" s="768" customFormat="1" ht="13.15" customHeight="1">
      <c r="A47" s="149"/>
      <c r="B47" s="715"/>
      <c r="C47" s="5"/>
      <c r="D47" s="149"/>
      <c r="E47" s="149"/>
      <c r="F47" s="1832"/>
      <c r="G47" s="1832"/>
      <c r="H47" s="1832"/>
      <c r="I47" s="1832"/>
      <c r="J47" s="1832"/>
      <c r="K47" s="1832"/>
      <c r="L47" s="1832"/>
      <c r="M47" s="1832"/>
      <c r="N47" s="1832"/>
      <c r="O47" s="1832"/>
      <c r="P47" s="1832"/>
      <c r="Q47" s="1832"/>
      <c r="R47" s="1832"/>
      <c r="S47" s="1832"/>
      <c r="T47" s="1832"/>
      <c r="U47" s="1832"/>
      <c r="V47" s="1832"/>
      <c r="W47" s="1832"/>
      <c r="X47" s="1832"/>
      <c r="Y47" s="1832"/>
      <c r="Z47" s="1832"/>
      <c r="AA47" s="1832"/>
      <c r="AB47" s="1832"/>
      <c r="AC47" s="1832"/>
      <c r="AD47" s="1832"/>
      <c r="AE47" s="1832"/>
      <c r="AF47" s="1832"/>
      <c r="AG47" s="1832"/>
      <c r="AH47" s="1832"/>
      <c r="AI47" s="1832"/>
      <c r="AJ47" s="1832"/>
      <c r="AK47" s="1832"/>
      <c r="AL47" s="1832"/>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21" t="s">
        <v>1470</v>
      </c>
      <c r="G50" s="1821"/>
      <c r="H50" s="1821"/>
      <c r="I50" s="1821"/>
      <c r="J50" s="1821"/>
      <c r="K50" s="1821"/>
      <c r="L50" s="1821"/>
      <c r="M50" s="1821"/>
      <c r="N50" s="1821"/>
      <c r="O50" s="1821"/>
      <c r="P50" s="1821"/>
      <c r="Q50" s="1821"/>
      <c r="R50" s="1821"/>
      <c r="S50" s="1821"/>
      <c r="T50" s="1821"/>
      <c r="U50" s="1821"/>
      <c r="V50" s="1821"/>
      <c r="W50" s="1821"/>
      <c r="X50" s="1821"/>
      <c r="Y50" s="1821"/>
      <c r="Z50" s="1821"/>
      <c r="AA50" s="1821"/>
      <c r="AB50" s="1821"/>
      <c r="AC50" s="1821"/>
      <c r="AD50" s="1821"/>
      <c r="AE50" s="1821"/>
      <c r="AF50" s="1821"/>
      <c r="AG50" s="1821"/>
      <c r="AH50" s="1821"/>
      <c r="AI50" s="1821"/>
      <c r="AJ50" s="1821"/>
      <c r="AK50" s="1821"/>
    </row>
    <row r="51" spans="1:38">
      <c r="A51" s="149"/>
      <c r="C51" s="5"/>
      <c r="D51" s="149"/>
      <c r="E51" s="149"/>
      <c r="F51" s="1821"/>
      <c r="G51" s="1821"/>
      <c r="H51" s="1821"/>
      <c r="I51" s="1821"/>
      <c r="J51" s="1821"/>
      <c r="K51" s="1821"/>
      <c r="L51" s="1821"/>
      <c r="M51" s="1821"/>
      <c r="N51" s="1821"/>
      <c r="O51" s="1821"/>
      <c r="P51" s="1821"/>
      <c r="Q51" s="1821"/>
      <c r="R51" s="1821"/>
      <c r="S51" s="1821"/>
      <c r="T51" s="1821"/>
      <c r="U51" s="1821"/>
      <c r="V51" s="1821"/>
      <c r="W51" s="1821"/>
      <c r="X51" s="1821"/>
      <c r="Y51" s="1821"/>
      <c r="Z51" s="1821"/>
      <c r="AA51" s="1821"/>
      <c r="AB51" s="1821"/>
      <c r="AC51" s="1821"/>
      <c r="AD51" s="1821"/>
      <c r="AE51" s="1821"/>
      <c r="AF51" s="1821"/>
      <c r="AG51" s="1821"/>
      <c r="AH51" s="1821"/>
      <c r="AI51" s="1821"/>
      <c r="AJ51" s="1821"/>
      <c r="AK51" s="1821"/>
    </row>
    <row r="52" spans="1:38">
      <c r="A52" s="149"/>
      <c r="C52" s="5"/>
      <c r="D52" s="149"/>
      <c r="F52" s="1821"/>
      <c r="G52" s="1821"/>
      <c r="H52" s="1821"/>
      <c r="I52" s="1821"/>
      <c r="J52" s="1821"/>
      <c r="K52" s="1821"/>
      <c r="L52" s="1821"/>
      <c r="M52" s="1821"/>
      <c r="N52" s="1821"/>
      <c r="O52" s="1821"/>
      <c r="P52" s="1821"/>
      <c r="Q52" s="1821"/>
      <c r="R52" s="1821"/>
      <c r="S52" s="1821"/>
      <c r="T52" s="1821"/>
      <c r="U52" s="1821"/>
      <c r="V52" s="1821"/>
      <c r="W52" s="1821"/>
      <c r="X52" s="1821"/>
      <c r="Y52" s="1821"/>
      <c r="Z52" s="1821"/>
      <c r="AA52" s="1821"/>
      <c r="AB52" s="1821"/>
      <c r="AC52" s="1821"/>
      <c r="AD52" s="1821"/>
      <c r="AE52" s="1821"/>
      <c r="AF52" s="1821"/>
      <c r="AG52" s="1821"/>
      <c r="AH52" s="1821"/>
      <c r="AI52" s="1821"/>
      <c r="AJ52" s="1821"/>
      <c r="AK52" s="182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23" t="s">
        <v>1393</v>
      </c>
      <c r="H56" s="1823"/>
      <c r="I56" s="1823"/>
      <c r="J56" s="1823"/>
      <c r="K56" s="1823"/>
      <c r="L56" s="1823"/>
      <c r="M56" s="1823"/>
      <c r="N56" s="1823"/>
      <c r="O56" s="1823"/>
      <c r="P56" s="1823"/>
      <c r="Q56" s="1823"/>
      <c r="R56" s="1823"/>
      <c r="S56" s="1823"/>
      <c r="T56" s="1823"/>
      <c r="U56" s="1823"/>
      <c r="V56" s="1823"/>
      <c r="W56" s="1823"/>
      <c r="X56" s="1823"/>
      <c r="Y56" s="1823"/>
      <c r="Z56" s="1823"/>
      <c r="AA56" s="1823"/>
      <c r="AB56" s="1823"/>
      <c r="AC56" s="1823"/>
      <c r="AD56" s="1823"/>
      <c r="AE56" s="1823"/>
      <c r="AF56" s="1823"/>
      <c r="AG56" s="1823"/>
      <c r="AH56" s="1823"/>
      <c r="AI56" s="1823"/>
      <c r="AJ56" s="1823"/>
      <c r="AK56" s="1823"/>
      <c r="AL56" s="325"/>
    </row>
    <row r="57" spans="1:38" s="715" customFormat="1" ht="13.15" customHeight="1">
      <c r="A57" s="327"/>
      <c r="B57" s="325"/>
      <c r="C57" s="326"/>
      <c r="D57" s="326"/>
      <c r="E57" s="327"/>
      <c r="F57" s="331"/>
      <c r="G57" s="775" t="s">
        <v>1395</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3" t="s">
        <v>610</v>
      </c>
      <c r="H58" s="1823"/>
      <c r="I58" s="1823"/>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542</v>
      </c>
      <c r="G59" s="1831" t="s">
        <v>1471</v>
      </c>
      <c r="H59" s="1831"/>
      <c r="I59" s="1831"/>
      <c r="J59" s="1831"/>
      <c r="K59" s="1831"/>
      <c r="L59" s="1831"/>
      <c r="M59" s="1831"/>
      <c r="N59" s="1831"/>
      <c r="O59" s="1831"/>
      <c r="P59" s="1831"/>
      <c r="Q59" s="1831"/>
      <c r="R59" s="1831"/>
      <c r="S59" s="1831"/>
      <c r="T59" s="1831"/>
      <c r="U59" s="1831"/>
      <c r="V59" s="1831"/>
      <c r="W59" s="1831"/>
      <c r="X59" s="1831"/>
      <c r="Y59" s="1831"/>
      <c r="Z59" s="1831"/>
      <c r="AA59" s="1831"/>
      <c r="AB59" s="1831"/>
      <c r="AC59" s="1831"/>
      <c r="AD59" s="1831"/>
      <c r="AE59" s="1831"/>
      <c r="AF59" s="1831"/>
      <c r="AG59" s="1831"/>
      <c r="AH59" s="1831"/>
      <c r="AI59" s="1831"/>
      <c r="AJ59" s="1831"/>
      <c r="AK59" s="1831"/>
      <c r="AL59" s="1831"/>
    </row>
    <row r="60" spans="1:38" s="2" customFormat="1">
      <c r="A60" s="327"/>
      <c r="B60" s="325"/>
      <c r="C60" s="326"/>
      <c r="D60" s="326"/>
      <c r="E60" s="327"/>
      <c r="F60" s="331"/>
      <c r="G60" s="1831"/>
      <c r="H60" s="1831"/>
      <c r="I60" s="1831"/>
      <c r="J60" s="1831"/>
      <c r="K60" s="1831"/>
      <c r="L60" s="1831"/>
      <c r="M60" s="1831"/>
      <c r="N60" s="1831"/>
      <c r="O60" s="1831"/>
      <c r="P60" s="1831"/>
      <c r="Q60" s="1831"/>
      <c r="R60" s="1831"/>
      <c r="S60" s="1831"/>
      <c r="T60" s="1831"/>
      <c r="U60" s="1831"/>
      <c r="V60" s="1831"/>
      <c r="W60" s="1831"/>
      <c r="X60" s="1831"/>
      <c r="Y60" s="1831"/>
      <c r="Z60" s="1831"/>
      <c r="AA60" s="1831"/>
      <c r="AB60" s="1831"/>
      <c r="AC60" s="1831"/>
      <c r="AD60" s="1831"/>
      <c r="AE60" s="1831"/>
      <c r="AF60" s="1831"/>
      <c r="AG60" s="1831"/>
      <c r="AH60" s="1831"/>
      <c r="AI60" s="1831"/>
      <c r="AJ60" s="1831"/>
      <c r="AK60" s="1831"/>
      <c r="AL60" s="1831"/>
    </row>
    <row r="61" spans="1:38">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21" t="s">
        <v>1359</v>
      </c>
      <c r="H66" s="1821"/>
      <c r="I66" s="1821"/>
      <c r="J66" s="1821"/>
      <c r="K66" s="1821"/>
      <c r="L66" s="1821"/>
      <c r="M66" s="1821"/>
      <c r="N66" s="1821"/>
      <c r="O66" s="1821"/>
      <c r="P66" s="1821"/>
      <c r="Q66" s="1821"/>
      <c r="R66" s="1821"/>
      <c r="S66" s="1821"/>
      <c r="T66" s="1821"/>
      <c r="U66" s="1821"/>
      <c r="V66" s="1821"/>
      <c r="W66" s="1821"/>
      <c r="X66" s="1821"/>
      <c r="Y66" s="1821"/>
      <c r="Z66" s="1821"/>
      <c r="AA66" s="1821"/>
      <c r="AB66" s="1821"/>
      <c r="AC66" s="1821"/>
      <c r="AD66" s="1821"/>
      <c r="AE66" s="1821"/>
      <c r="AF66" s="1821"/>
      <c r="AG66" s="1821"/>
      <c r="AH66" s="1821"/>
      <c r="AI66" s="1821"/>
      <c r="AJ66" s="1821"/>
      <c r="AK66" s="1821"/>
    </row>
    <row r="67" spans="1:37">
      <c r="A67" s="149"/>
      <c r="C67" s="5"/>
      <c r="D67" s="149"/>
      <c r="E67" s="149"/>
      <c r="F67" s="9"/>
      <c r="G67" s="1821"/>
      <c r="H67" s="1821"/>
      <c r="I67" s="1821"/>
      <c r="J67" s="1821"/>
      <c r="K67" s="1821"/>
      <c r="L67" s="1821"/>
      <c r="M67" s="1821"/>
      <c r="N67" s="1821"/>
      <c r="O67" s="1821"/>
      <c r="P67" s="1821"/>
      <c r="Q67" s="1821"/>
      <c r="R67" s="1821"/>
      <c r="S67" s="1821"/>
      <c r="T67" s="1821"/>
      <c r="U67" s="1821"/>
      <c r="V67" s="1821"/>
      <c r="W67" s="1821"/>
      <c r="X67" s="1821"/>
      <c r="Y67" s="1821"/>
      <c r="Z67" s="1821"/>
      <c r="AA67" s="1821"/>
      <c r="AB67" s="1821"/>
      <c r="AC67" s="1821"/>
      <c r="AD67" s="1821"/>
      <c r="AE67" s="1821"/>
      <c r="AF67" s="1821"/>
      <c r="AG67" s="1821"/>
      <c r="AH67" s="1821"/>
      <c r="AI67" s="1821"/>
      <c r="AJ67" s="1821"/>
      <c r="AK67" s="1821"/>
    </row>
    <row r="68" spans="1:37">
      <c r="A68" s="149"/>
      <c r="C68" s="5"/>
      <c r="D68" s="149"/>
      <c r="E68" s="149"/>
      <c r="F68" s="9"/>
      <c r="G68" s="1821"/>
      <c r="H68" s="1821"/>
      <c r="I68" s="1821"/>
      <c r="J68" s="1821"/>
      <c r="K68" s="1821"/>
      <c r="L68" s="1821"/>
      <c r="M68" s="1821"/>
      <c r="N68" s="1821"/>
      <c r="O68" s="1821"/>
      <c r="P68" s="1821"/>
      <c r="Q68" s="1821"/>
      <c r="R68" s="1821"/>
      <c r="S68" s="1821"/>
      <c r="T68" s="1821"/>
      <c r="U68" s="1821"/>
      <c r="V68" s="1821"/>
      <c r="W68" s="1821"/>
      <c r="X68" s="1821"/>
      <c r="Y68" s="1821"/>
      <c r="Z68" s="1821"/>
      <c r="AA68" s="1821"/>
      <c r="AB68" s="1821"/>
      <c r="AC68" s="1821"/>
      <c r="AD68" s="1821"/>
      <c r="AE68" s="1821"/>
      <c r="AF68" s="1821"/>
      <c r="AG68" s="1821"/>
      <c r="AH68" s="1821"/>
      <c r="AI68" s="1821"/>
      <c r="AJ68" s="1821"/>
      <c r="AK68" s="1821"/>
    </row>
    <row r="69" spans="1:37" ht="13.15" customHeight="1">
      <c r="A69" s="149"/>
      <c r="C69" s="5"/>
      <c r="D69" s="149"/>
      <c r="E69" s="149"/>
      <c r="F69" s="9" t="s">
        <v>542</v>
      </c>
      <c r="G69" s="1821" t="s">
        <v>1360</v>
      </c>
      <c r="H69" s="1821"/>
      <c r="I69" s="1821"/>
      <c r="J69" s="1821"/>
      <c r="K69" s="1821"/>
      <c r="L69" s="1821"/>
      <c r="M69" s="1821"/>
      <c r="N69" s="1821"/>
      <c r="O69" s="1821"/>
      <c r="P69" s="1821"/>
      <c r="Q69" s="1821"/>
      <c r="R69" s="1821"/>
      <c r="S69" s="1821"/>
      <c r="T69" s="1821"/>
      <c r="U69" s="1821"/>
      <c r="V69" s="1821"/>
      <c r="W69" s="1821"/>
      <c r="X69" s="1821"/>
      <c r="Y69" s="1821"/>
      <c r="Z69" s="1821"/>
      <c r="AA69" s="1821"/>
      <c r="AB69" s="1821"/>
      <c r="AC69" s="1821"/>
      <c r="AD69" s="1821"/>
      <c r="AE69" s="1821"/>
      <c r="AF69" s="1821"/>
      <c r="AG69" s="1821"/>
      <c r="AH69" s="1821"/>
      <c r="AI69" s="1821"/>
      <c r="AJ69" s="1821"/>
      <c r="AK69" s="1821"/>
    </row>
    <row r="70" spans="1:37">
      <c r="A70" s="149"/>
      <c r="C70" s="5"/>
      <c r="D70" s="149"/>
      <c r="E70" s="149"/>
      <c r="F70" s="379"/>
      <c r="G70" s="1821"/>
      <c r="H70" s="1821"/>
      <c r="I70" s="1821"/>
      <c r="J70" s="1821"/>
      <c r="K70" s="1821"/>
      <c r="L70" s="1821"/>
      <c r="M70" s="1821"/>
      <c r="N70" s="1821"/>
      <c r="O70" s="1821"/>
      <c r="P70" s="1821"/>
      <c r="Q70" s="1821"/>
      <c r="R70" s="1821"/>
      <c r="S70" s="1821"/>
      <c r="T70" s="1821"/>
      <c r="U70" s="1821"/>
      <c r="V70" s="1821"/>
      <c r="W70" s="1821"/>
      <c r="X70" s="1821"/>
      <c r="Y70" s="1821"/>
      <c r="Z70" s="1821"/>
      <c r="AA70" s="1821"/>
      <c r="AB70" s="1821"/>
      <c r="AC70" s="1821"/>
      <c r="AD70" s="1821"/>
      <c r="AE70" s="1821"/>
      <c r="AF70" s="1821"/>
      <c r="AG70" s="1821"/>
      <c r="AH70" s="1821"/>
      <c r="AI70" s="1821"/>
      <c r="AJ70" s="1821"/>
      <c r="AK70" s="1821"/>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21" t="s">
        <v>1361</v>
      </c>
      <c r="H72" s="1821"/>
      <c r="I72" s="1821"/>
      <c r="J72" s="1821"/>
      <c r="K72" s="1821"/>
      <c r="L72" s="1821"/>
      <c r="M72" s="1821"/>
      <c r="N72" s="1821"/>
      <c r="O72" s="1821"/>
      <c r="P72" s="1821"/>
      <c r="Q72" s="1821"/>
      <c r="R72" s="1821"/>
      <c r="S72" s="1821"/>
      <c r="T72" s="1821"/>
      <c r="U72" s="1821"/>
      <c r="V72" s="1821"/>
      <c r="W72" s="1821"/>
      <c r="X72" s="1821"/>
      <c r="Y72" s="1821"/>
      <c r="Z72" s="1821"/>
      <c r="AA72" s="1821"/>
      <c r="AB72" s="1821"/>
      <c r="AC72" s="1821"/>
      <c r="AD72" s="1821"/>
      <c r="AE72" s="1821"/>
      <c r="AF72" s="1821"/>
      <c r="AG72" s="1821"/>
      <c r="AH72" s="1821"/>
      <c r="AI72" s="1821"/>
      <c r="AJ72" s="1821"/>
      <c r="AK72" s="1821"/>
    </row>
    <row r="73" spans="1:37">
      <c r="A73" s="149"/>
      <c r="C73" s="5"/>
      <c r="D73" s="149"/>
      <c r="E73" s="149"/>
      <c r="F73" s="249"/>
      <c r="G73" s="1821"/>
      <c r="H73" s="1821"/>
      <c r="I73" s="1821"/>
      <c r="J73" s="1821"/>
      <c r="K73" s="1821"/>
      <c r="L73" s="1821"/>
      <c r="M73" s="1821"/>
      <c r="N73" s="1821"/>
      <c r="O73" s="1821"/>
      <c r="P73" s="1821"/>
      <c r="Q73" s="1821"/>
      <c r="R73" s="1821"/>
      <c r="S73" s="1821"/>
      <c r="T73" s="1821"/>
      <c r="U73" s="1821"/>
      <c r="V73" s="1821"/>
      <c r="W73" s="1821"/>
      <c r="X73" s="1821"/>
      <c r="Y73" s="1821"/>
      <c r="Z73" s="1821"/>
      <c r="AA73" s="1821"/>
      <c r="AB73" s="1821"/>
      <c r="AC73" s="1821"/>
      <c r="AD73" s="1821"/>
      <c r="AE73" s="1821"/>
      <c r="AF73" s="1821"/>
      <c r="AG73" s="1821"/>
      <c r="AH73" s="1821"/>
      <c r="AI73" s="1821"/>
      <c r="AJ73" s="1821"/>
      <c r="AK73" s="1821"/>
    </row>
    <row r="74" spans="1:37">
      <c r="A74" s="149"/>
      <c r="C74" s="5"/>
      <c r="D74" s="149"/>
      <c r="E74" s="149"/>
      <c r="F74" s="249" t="s">
        <v>542</v>
      </c>
      <c r="G74" s="1821" t="s">
        <v>1362</v>
      </c>
      <c r="H74" s="1821"/>
      <c r="I74" s="1821"/>
      <c r="J74" s="1821"/>
      <c r="K74" s="1821"/>
      <c r="L74" s="1821"/>
      <c r="M74" s="1821"/>
      <c r="N74" s="1821"/>
      <c r="O74" s="1821"/>
      <c r="P74" s="1821"/>
      <c r="Q74" s="1821"/>
      <c r="R74" s="1821"/>
      <c r="S74" s="1821"/>
      <c r="T74" s="1821"/>
      <c r="U74" s="1821"/>
      <c r="V74" s="1821"/>
      <c r="W74" s="1821"/>
      <c r="X74" s="1821"/>
      <c r="Y74" s="1821"/>
      <c r="Z74" s="1821"/>
      <c r="AA74" s="1821"/>
      <c r="AB74" s="1821"/>
      <c r="AC74" s="1821"/>
      <c r="AD74" s="1821"/>
      <c r="AE74" s="1821"/>
      <c r="AF74" s="1821"/>
      <c r="AG74" s="1821"/>
      <c r="AH74" s="1821"/>
      <c r="AI74" s="1821"/>
      <c r="AJ74" s="1821"/>
      <c r="AK74" s="1821"/>
    </row>
    <row r="75" spans="1:37">
      <c r="A75" s="149"/>
      <c r="C75" s="5"/>
      <c r="D75" s="149"/>
      <c r="E75" s="149"/>
      <c r="F75" s="249"/>
      <c r="G75" s="1821"/>
      <c r="H75" s="1821"/>
      <c r="I75" s="1821"/>
      <c r="J75" s="1821"/>
      <c r="K75" s="1821"/>
      <c r="L75" s="1821"/>
      <c r="M75" s="1821"/>
      <c r="N75" s="1821"/>
      <c r="O75" s="1821"/>
      <c r="P75" s="1821"/>
      <c r="Q75" s="1821"/>
      <c r="R75" s="1821"/>
      <c r="S75" s="1821"/>
      <c r="T75" s="1821"/>
      <c r="U75" s="1821"/>
      <c r="V75" s="1821"/>
      <c r="W75" s="1821"/>
      <c r="X75" s="1821"/>
      <c r="Y75" s="1821"/>
      <c r="Z75" s="1821"/>
      <c r="AA75" s="1821"/>
      <c r="AB75" s="1821"/>
      <c r="AC75" s="1821"/>
      <c r="AD75" s="1821"/>
      <c r="AE75" s="1821"/>
      <c r="AF75" s="1821"/>
      <c r="AG75" s="1821"/>
      <c r="AH75" s="1821"/>
      <c r="AI75" s="1821"/>
      <c r="AJ75" s="1821"/>
      <c r="AK75" s="1821"/>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1" t="s">
        <v>1363</v>
      </c>
      <c r="H82" s="1821"/>
      <c r="I82" s="1821"/>
      <c r="J82" s="1821"/>
      <c r="K82" s="1821"/>
      <c r="L82" s="1821"/>
      <c r="M82" s="1821"/>
      <c r="N82" s="1821"/>
      <c r="O82" s="1821"/>
      <c r="P82" s="1821"/>
      <c r="Q82" s="1821"/>
      <c r="R82" s="1821"/>
      <c r="S82" s="1821"/>
      <c r="T82" s="1821"/>
      <c r="U82" s="1821"/>
      <c r="V82" s="1821"/>
      <c r="W82" s="1821"/>
      <c r="X82" s="1821"/>
      <c r="Y82" s="1821"/>
      <c r="Z82" s="1821"/>
      <c r="AA82" s="1821"/>
      <c r="AB82" s="1821"/>
      <c r="AC82" s="1821"/>
      <c r="AD82" s="1821"/>
      <c r="AE82" s="1821"/>
      <c r="AF82" s="1821"/>
      <c r="AG82" s="1821"/>
      <c r="AH82" s="1821"/>
      <c r="AI82" s="1821"/>
      <c r="AJ82" s="1821"/>
      <c r="AK82" s="1821"/>
    </row>
    <row r="83" spans="1:37">
      <c r="A83" s="149"/>
      <c r="C83" s="5"/>
      <c r="D83" s="149"/>
      <c r="E83" s="149"/>
      <c r="F83" s="149"/>
      <c r="G83" s="1821"/>
      <c r="H83" s="1821"/>
      <c r="I83" s="1821"/>
      <c r="J83" s="1821"/>
      <c r="K83" s="1821"/>
      <c r="L83" s="1821"/>
      <c r="M83" s="1821"/>
      <c r="N83" s="1821"/>
      <c r="O83" s="1821"/>
      <c r="P83" s="1821"/>
      <c r="Q83" s="1821"/>
      <c r="R83" s="1821"/>
      <c r="S83" s="1821"/>
      <c r="T83" s="1821"/>
      <c r="U83" s="1821"/>
      <c r="V83" s="1821"/>
      <c r="W83" s="1821"/>
      <c r="X83" s="1821"/>
      <c r="Y83" s="1821"/>
      <c r="Z83" s="1821"/>
      <c r="AA83" s="1821"/>
      <c r="AB83" s="1821"/>
      <c r="AC83" s="1821"/>
      <c r="AD83" s="1821"/>
      <c r="AE83" s="1821"/>
      <c r="AF83" s="1821"/>
      <c r="AG83" s="1821"/>
      <c r="AH83" s="1821"/>
      <c r="AI83" s="1821"/>
      <c r="AJ83" s="1821"/>
      <c r="AK83" s="1821"/>
    </row>
    <row r="84" spans="1:37" s="715" customFormat="1">
      <c r="A84" s="149"/>
      <c r="C84" s="5"/>
      <c r="D84" s="149"/>
      <c r="E84" s="149"/>
      <c r="F84" s="149"/>
      <c r="G84" s="1821"/>
      <c r="H84" s="1821"/>
      <c r="I84" s="1821"/>
      <c r="J84" s="1821"/>
      <c r="K84" s="1821"/>
      <c r="L84" s="1821"/>
      <c r="M84" s="1821"/>
      <c r="N84" s="1821"/>
      <c r="O84" s="1821"/>
      <c r="P84" s="1821"/>
      <c r="Q84" s="1821"/>
      <c r="R84" s="1821"/>
      <c r="S84" s="1821"/>
      <c r="T84" s="1821"/>
      <c r="U84" s="1821"/>
      <c r="V84" s="1821"/>
      <c r="W84" s="1821"/>
      <c r="X84" s="1821"/>
      <c r="Y84" s="1821"/>
      <c r="Z84" s="1821"/>
      <c r="AA84" s="1821"/>
      <c r="AB84" s="1821"/>
      <c r="AC84" s="1821"/>
      <c r="AD84" s="1821"/>
      <c r="AE84" s="1821"/>
      <c r="AF84" s="1821"/>
      <c r="AG84" s="1821"/>
      <c r="AH84" s="1821"/>
      <c r="AI84" s="1821"/>
      <c r="AJ84" s="1821"/>
      <c r="AK84" s="1821"/>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1" t="s">
        <v>1364</v>
      </c>
      <c r="H86" s="1821"/>
      <c r="I86" s="1821"/>
      <c r="J86" s="1821"/>
      <c r="K86" s="1821"/>
      <c r="L86" s="1821"/>
      <c r="M86" s="1821"/>
      <c r="N86" s="1821"/>
      <c r="O86" s="1821"/>
      <c r="P86" s="1821"/>
      <c r="Q86" s="1821"/>
      <c r="R86" s="1821"/>
      <c r="S86" s="1821"/>
      <c r="T86" s="1821"/>
      <c r="U86" s="1821"/>
      <c r="V86" s="1821"/>
      <c r="W86" s="1821"/>
      <c r="X86" s="1821"/>
      <c r="Y86" s="1821"/>
      <c r="Z86" s="1821"/>
      <c r="AA86" s="1821"/>
      <c r="AB86" s="1821"/>
      <c r="AC86" s="1821"/>
      <c r="AD86" s="1821"/>
      <c r="AE86" s="1821"/>
      <c r="AF86" s="1821"/>
      <c r="AG86" s="1821"/>
      <c r="AH86" s="1821"/>
      <c r="AI86" s="1821"/>
      <c r="AJ86" s="1821"/>
      <c r="AK86" s="1821"/>
    </row>
    <row r="87" spans="1:37">
      <c r="A87" s="149"/>
      <c r="C87" s="5"/>
      <c r="D87" s="149"/>
      <c r="E87" s="149"/>
      <c r="F87" s="149"/>
      <c r="G87" s="1821"/>
      <c r="H87" s="1821"/>
      <c r="I87" s="1821"/>
      <c r="J87" s="1821"/>
      <c r="K87" s="1821"/>
      <c r="L87" s="1821"/>
      <c r="M87" s="1821"/>
      <c r="N87" s="1821"/>
      <c r="O87" s="1821"/>
      <c r="P87" s="1821"/>
      <c r="Q87" s="1821"/>
      <c r="R87" s="1821"/>
      <c r="S87" s="1821"/>
      <c r="T87" s="1821"/>
      <c r="U87" s="1821"/>
      <c r="V87" s="1821"/>
      <c r="W87" s="1821"/>
      <c r="X87" s="1821"/>
      <c r="Y87" s="1821"/>
      <c r="Z87" s="1821"/>
      <c r="AA87" s="1821"/>
      <c r="AB87" s="1821"/>
      <c r="AC87" s="1821"/>
      <c r="AD87" s="1821"/>
      <c r="AE87" s="1821"/>
      <c r="AF87" s="1821"/>
      <c r="AG87" s="1821"/>
      <c r="AH87" s="1821"/>
      <c r="AI87" s="1821"/>
      <c r="AJ87" s="1821"/>
      <c r="AK87" s="1821"/>
    </row>
    <row r="88" spans="1:37">
      <c r="A88" s="149"/>
      <c r="C88" s="5"/>
      <c r="D88" s="149"/>
      <c r="E88" s="149"/>
      <c r="G88" s="1821"/>
      <c r="H88" s="1821"/>
      <c r="I88" s="1821"/>
      <c r="J88" s="1821"/>
      <c r="K88" s="1821"/>
      <c r="L88" s="1821"/>
      <c r="M88" s="1821"/>
      <c r="N88" s="1821"/>
      <c r="O88" s="1821"/>
      <c r="P88" s="1821"/>
      <c r="Q88" s="1821"/>
      <c r="R88" s="1821"/>
      <c r="S88" s="1821"/>
      <c r="T88" s="1821"/>
      <c r="U88" s="1821"/>
      <c r="V88" s="1821"/>
      <c r="W88" s="1821"/>
      <c r="X88" s="1821"/>
      <c r="Y88" s="1821"/>
      <c r="Z88" s="1821"/>
      <c r="AA88" s="1821"/>
      <c r="AB88" s="1821"/>
      <c r="AC88" s="1821"/>
      <c r="AD88" s="1821"/>
      <c r="AE88" s="1821"/>
      <c r="AF88" s="1821"/>
      <c r="AG88" s="1821"/>
      <c r="AH88" s="1821"/>
      <c r="AI88" s="1821"/>
      <c r="AJ88" s="1821"/>
      <c r="AK88" s="1821"/>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29" t="s">
        <v>1365</v>
      </c>
      <c r="H90" s="1829"/>
      <c r="I90" s="1829"/>
      <c r="J90" s="1829"/>
      <c r="K90" s="1829"/>
      <c r="L90" s="1829"/>
      <c r="M90" s="1829"/>
      <c r="N90" s="1829"/>
      <c r="O90" s="1829"/>
      <c r="P90" s="1829"/>
      <c r="Q90" s="1829"/>
      <c r="R90" s="1829"/>
      <c r="S90" s="1829"/>
      <c r="T90" s="1829"/>
      <c r="U90" s="1829"/>
      <c r="V90" s="1829"/>
      <c r="W90" s="1829"/>
      <c r="X90" s="1829"/>
      <c r="Y90" s="1829"/>
      <c r="Z90" s="1829"/>
      <c r="AA90" s="1829"/>
      <c r="AB90" s="1829"/>
      <c r="AC90" s="1829"/>
      <c r="AD90" s="1829"/>
      <c r="AE90" s="1829"/>
      <c r="AF90" s="1829"/>
      <c r="AG90" s="1829"/>
      <c r="AH90" s="1829"/>
      <c r="AI90" s="1829"/>
      <c r="AJ90" s="1829"/>
      <c r="AK90" s="1829"/>
    </row>
    <row r="91" spans="1:37" s="715" customFormat="1">
      <c r="A91" s="149"/>
      <c r="C91" s="5"/>
      <c r="D91" s="149"/>
      <c r="E91" s="149"/>
      <c r="G91" s="1829"/>
      <c r="H91" s="1829"/>
      <c r="I91" s="1829"/>
      <c r="J91" s="1829"/>
      <c r="K91" s="1829"/>
      <c r="L91" s="1829"/>
      <c r="M91" s="1829"/>
      <c r="N91" s="1829"/>
      <c r="O91" s="1829"/>
      <c r="P91" s="1829"/>
      <c r="Q91" s="1829"/>
      <c r="R91" s="1829"/>
      <c r="S91" s="1829"/>
      <c r="T91" s="1829"/>
      <c r="U91" s="1829"/>
      <c r="V91" s="1829"/>
      <c r="W91" s="1829"/>
      <c r="X91" s="1829"/>
      <c r="Y91" s="1829"/>
      <c r="Z91" s="1829"/>
      <c r="AA91" s="1829"/>
      <c r="AB91" s="1829"/>
      <c r="AC91" s="1829"/>
      <c r="AD91" s="1829"/>
      <c r="AE91" s="1829"/>
      <c r="AF91" s="1829"/>
      <c r="AG91" s="1829"/>
      <c r="AH91" s="1829"/>
      <c r="AI91" s="1829"/>
      <c r="AJ91" s="1829"/>
      <c r="AK91" s="1829"/>
    </row>
    <row r="92" spans="1:37">
      <c r="A92" s="149"/>
      <c r="C92" s="5"/>
      <c r="D92" s="149"/>
      <c r="E92" s="149"/>
      <c r="G92" s="1829"/>
      <c r="H92" s="1829"/>
      <c r="I92" s="1829"/>
      <c r="J92" s="1829"/>
      <c r="K92" s="1829"/>
      <c r="L92" s="1829"/>
      <c r="M92" s="1829"/>
      <c r="N92" s="1829"/>
      <c r="O92" s="1829"/>
      <c r="P92" s="1829"/>
      <c r="Q92" s="1829"/>
      <c r="R92" s="1829"/>
      <c r="S92" s="1829"/>
      <c r="T92" s="1829"/>
      <c r="U92" s="1829"/>
      <c r="V92" s="1829"/>
      <c r="W92" s="1829"/>
      <c r="X92" s="1829"/>
      <c r="Y92" s="1829"/>
      <c r="Z92" s="1829"/>
      <c r="AA92" s="1829"/>
      <c r="AB92" s="1829"/>
      <c r="AC92" s="1829"/>
      <c r="AD92" s="1829"/>
      <c r="AE92" s="1829"/>
      <c r="AF92" s="1829"/>
      <c r="AG92" s="1829"/>
      <c r="AH92" s="1829"/>
      <c r="AI92" s="1829"/>
      <c r="AJ92" s="1829"/>
      <c r="AK92" s="1829"/>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1" t="s">
        <v>1366</v>
      </c>
      <c r="H94" s="1821"/>
      <c r="I94" s="1821"/>
      <c r="J94" s="1821"/>
      <c r="K94" s="1821"/>
      <c r="L94" s="1821"/>
      <c r="M94" s="1821"/>
      <c r="N94" s="1821"/>
      <c r="O94" s="1821"/>
      <c r="P94" s="1821"/>
      <c r="Q94" s="1821"/>
      <c r="R94" s="1821"/>
      <c r="S94" s="1821"/>
      <c r="T94" s="1821"/>
      <c r="U94" s="1821"/>
      <c r="V94" s="1821"/>
      <c r="W94" s="1821"/>
      <c r="X94" s="1821"/>
      <c r="Y94" s="1821"/>
      <c r="Z94" s="1821"/>
      <c r="AA94" s="1821"/>
      <c r="AB94" s="1821"/>
      <c r="AC94" s="1821"/>
      <c r="AD94" s="1821"/>
      <c r="AE94" s="1821"/>
      <c r="AF94" s="1821"/>
      <c r="AG94" s="1821"/>
      <c r="AH94" s="1821"/>
      <c r="AI94" s="1821"/>
      <c r="AJ94" s="1821"/>
      <c r="AK94" s="1821"/>
    </row>
    <row r="95" spans="1:37">
      <c r="A95" s="149"/>
      <c r="C95" s="5"/>
      <c r="D95" s="149"/>
      <c r="E95" s="149"/>
      <c r="G95" s="1821"/>
      <c r="H95" s="1821"/>
      <c r="I95" s="1821"/>
      <c r="J95" s="1821"/>
      <c r="K95" s="1821"/>
      <c r="L95" s="1821"/>
      <c r="M95" s="1821"/>
      <c r="N95" s="1821"/>
      <c r="O95" s="1821"/>
      <c r="P95" s="1821"/>
      <c r="Q95" s="1821"/>
      <c r="R95" s="1821"/>
      <c r="S95" s="1821"/>
      <c r="T95" s="1821"/>
      <c r="U95" s="1821"/>
      <c r="V95" s="1821"/>
      <c r="W95" s="1821"/>
      <c r="X95" s="1821"/>
      <c r="Y95" s="1821"/>
      <c r="Z95" s="1821"/>
      <c r="AA95" s="1821"/>
      <c r="AB95" s="1821"/>
      <c r="AC95" s="1821"/>
      <c r="AD95" s="1821"/>
      <c r="AE95" s="1821"/>
      <c r="AF95" s="1821"/>
      <c r="AG95" s="1821"/>
      <c r="AH95" s="1821"/>
      <c r="AI95" s="1821"/>
      <c r="AJ95" s="1821"/>
      <c r="AK95" s="1821"/>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21" t="s">
        <v>1367</v>
      </c>
      <c r="H97" s="1821"/>
      <c r="I97" s="1821"/>
      <c r="J97" s="1821"/>
      <c r="K97" s="1821"/>
      <c r="L97" s="1821"/>
      <c r="M97" s="1821"/>
      <c r="N97" s="1821"/>
      <c r="O97" s="1821"/>
      <c r="P97" s="1821"/>
      <c r="Q97" s="1821"/>
      <c r="R97" s="1821"/>
      <c r="S97" s="1821"/>
      <c r="T97" s="1821"/>
      <c r="U97" s="1821"/>
      <c r="V97" s="1821"/>
      <c r="W97" s="1821"/>
      <c r="X97" s="1821"/>
      <c r="Y97" s="1821"/>
      <c r="Z97" s="1821"/>
      <c r="AA97" s="1821"/>
      <c r="AB97" s="1821"/>
      <c r="AC97" s="1821"/>
      <c r="AD97" s="1821"/>
      <c r="AE97" s="1821"/>
      <c r="AF97" s="1821"/>
      <c r="AG97" s="1821"/>
      <c r="AH97" s="1821"/>
      <c r="AI97" s="1821"/>
      <c r="AJ97" s="1821"/>
      <c r="AK97" s="1821"/>
    </row>
    <row r="98" spans="1:38">
      <c r="A98" s="149"/>
      <c r="C98" s="183"/>
      <c r="D98" s="182"/>
      <c r="E98" s="182"/>
      <c r="F98" s="2"/>
      <c r="G98" s="1821"/>
      <c r="H98" s="1821"/>
      <c r="I98" s="1821"/>
      <c r="J98" s="1821"/>
      <c r="K98" s="1821"/>
      <c r="L98" s="1821"/>
      <c r="M98" s="1821"/>
      <c r="N98" s="1821"/>
      <c r="O98" s="1821"/>
      <c r="P98" s="1821"/>
      <c r="Q98" s="1821"/>
      <c r="R98" s="1821"/>
      <c r="S98" s="1821"/>
      <c r="T98" s="1821"/>
      <c r="U98" s="1821"/>
      <c r="V98" s="1821"/>
      <c r="W98" s="1821"/>
      <c r="X98" s="1821"/>
      <c r="Y98" s="1821"/>
      <c r="Z98" s="1821"/>
      <c r="AA98" s="1821"/>
      <c r="AB98" s="1821"/>
      <c r="AC98" s="1821"/>
      <c r="AD98" s="1821"/>
      <c r="AE98" s="1821"/>
      <c r="AF98" s="1821"/>
      <c r="AG98" s="1821"/>
      <c r="AH98" s="1821"/>
      <c r="AI98" s="1821"/>
      <c r="AJ98" s="1821"/>
      <c r="AK98" s="1821"/>
      <c r="AL98" s="2"/>
    </row>
    <row r="99" spans="1:38">
      <c r="A99" s="149"/>
      <c r="C99" s="183"/>
      <c r="D99" s="182"/>
      <c r="E99" s="182"/>
      <c r="F99" s="2"/>
      <c r="G99" s="1821"/>
      <c r="H99" s="1821"/>
      <c r="I99" s="1821"/>
      <c r="J99" s="1821"/>
      <c r="K99" s="1821"/>
      <c r="L99" s="1821"/>
      <c r="M99" s="1821"/>
      <c r="N99" s="1821"/>
      <c r="O99" s="1821"/>
      <c r="P99" s="1821"/>
      <c r="Q99" s="1821"/>
      <c r="R99" s="1821"/>
      <c r="S99" s="1821"/>
      <c r="T99" s="1821"/>
      <c r="U99" s="1821"/>
      <c r="V99" s="1821"/>
      <c r="W99" s="1821"/>
      <c r="X99" s="1821"/>
      <c r="Y99" s="1821"/>
      <c r="Z99" s="1821"/>
      <c r="AA99" s="1821"/>
      <c r="AB99" s="1821"/>
      <c r="AC99" s="1821"/>
      <c r="AD99" s="1821"/>
      <c r="AE99" s="1821"/>
      <c r="AF99" s="1821"/>
      <c r="AG99" s="1821"/>
      <c r="AH99" s="1821"/>
      <c r="AI99" s="1821"/>
      <c r="AJ99" s="1821"/>
      <c r="AK99" s="1821"/>
      <c r="AL99" s="2"/>
    </row>
    <row r="100" spans="1:38">
      <c r="A100" s="149"/>
      <c r="C100" s="2"/>
      <c r="D100" s="491"/>
      <c r="E100" s="1830" t="s">
        <v>1368</v>
      </c>
      <c r="F100" s="1830"/>
      <c r="G100" s="1830"/>
      <c r="H100" s="1830"/>
      <c r="I100" s="1830"/>
      <c r="J100" s="1830"/>
      <c r="K100" s="1830"/>
      <c r="L100" s="1830"/>
      <c r="M100" s="1830"/>
      <c r="N100" s="1830"/>
      <c r="O100" s="1830"/>
      <c r="P100" s="1830"/>
      <c r="Q100" s="1830"/>
      <c r="R100" s="1830"/>
      <c r="S100" s="1830"/>
      <c r="T100" s="1830"/>
      <c r="U100" s="1830"/>
      <c r="V100" s="1830"/>
      <c r="W100" s="1830"/>
      <c r="X100" s="1830"/>
      <c r="Y100" s="1830"/>
      <c r="Z100" s="1830"/>
      <c r="AA100" s="1830"/>
      <c r="AB100" s="1830"/>
      <c r="AC100" s="1830"/>
      <c r="AD100" s="1830"/>
      <c r="AE100" s="1830"/>
      <c r="AF100" s="1830"/>
      <c r="AG100" s="1830"/>
      <c r="AH100" s="1830"/>
      <c r="AI100" s="1830"/>
      <c r="AJ100" s="1830"/>
      <c r="AK100" s="1830"/>
      <c r="AL100" s="2"/>
    </row>
    <row r="101" spans="1:38">
      <c r="A101" s="149"/>
      <c r="D101" s="153"/>
      <c r="E101" s="1830"/>
      <c r="F101" s="1830"/>
      <c r="G101" s="1830"/>
      <c r="H101" s="1830"/>
      <c r="I101" s="1830"/>
      <c r="J101" s="1830"/>
      <c r="K101" s="1830"/>
      <c r="L101" s="1830"/>
      <c r="M101" s="1830"/>
      <c r="N101" s="1830"/>
      <c r="O101" s="1830"/>
      <c r="P101" s="1830"/>
      <c r="Q101" s="1830"/>
      <c r="R101" s="1830"/>
      <c r="S101" s="1830"/>
      <c r="T101" s="1830"/>
      <c r="U101" s="1830"/>
      <c r="V101" s="1830"/>
      <c r="W101" s="1830"/>
      <c r="X101" s="1830"/>
      <c r="Y101" s="1830"/>
      <c r="Z101" s="1830"/>
      <c r="AA101" s="1830"/>
      <c r="AB101" s="1830"/>
      <c r="AC101" s="1830"/>
      <c r="AD101" s="1830"/>
      <c r="AE101" s="1830"/>
      <c r="AF101" s="1830"/>
      <c r="AG101" s="1830"/>
      <c r="AH101" s="1830"/>
      <c r="AI101" s="1830"/>
      <c r="AJ101" s="1830"/>
      <c r="AK101" s="183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1120</v>
      </c>
      <c r="G119" s="149"/>
    </row>
    <row r="120" spans="1:38">
      <c r="F120" s="153" t="s">
        <v>1385</v>
      </c>
      <c r="G120" s="153"/>
    </row>
    <row r="121" spans="1:38">
      <c r="G121" s="153"/>
    </row>
    <row r="122" spans="1:38">
      <c r="E122" s="149" t="s">
        <v>821</v>
      </c>
      <c r="F122" s="152" t="s">
        <v>396</v>
      </c>
    </row>
    <row r="123" spans="1:38">
      <c r="E123" s="149"/>
      <c r="F123" s="149" t="s">
        <v>1111</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5" customFormat="1">
      <c r="D133" s="5"/>
      <c r="E133" s="882" t="s">
        <v>1484</v>
      </c>
      <c r="G133" s="5"/>
      <c r="H133" s="5"/>
      <c r="I133" s="5"/>
      <c r="J133" s="5"/>
      <c r="K133" s="5"/>
      <c r="L133" s="5"/>
      <c r="M133" s="5"/>
      <c r="N133" s="5"/>
    </row>
    <row r="134" spans="4:37" ht="12.75" customHeight="1">
      <c r="E134" s="882" t="s">
        <v>1482</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1483</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1419</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1337</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1112</v>
      </c>
    </row>
    <row r="186" spans="2:19">
      <c r="B186" s="149"/>
      <c r="C186" s="149"/>
      <c r="E186" s="149" t="s">
        <v>750</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1121</v>
      </c>
      <c r="G193" s="149"/>
      <c r="H193" s="149"/>
      <c r="I193" s="149"/>
    </row>
    <row r="194" spans="2:37">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21" t="s">
        <v>1369</v>
      </c>
      <c r="H207" s="1821"/>
      <c r="I207" s="1821"/>
      <c r="J207" s="1821"/>
      <c r="K207" s="1821"/>
      <c r="L207" s="1821"/>
      <c r="M207" s="1821"/>
      <c r="N207" s="1821"/>
      <c r="O207" s="1821"/>
      <c r="P207" s="1821"/>
      <c r="Q207" s="1821"/>
      <c r="R207" s="1821"/>
      <c r="S207" s="1821"/>
      <c r="T207" s="1821"/>
      <c r="U207" s="1821"/>
      <c r="V207" s="1821"/>
      <c r="W207" s="1821"/>
      <c r="X207" s="1821"/>
      <c r="Y207" s="1821"/>
      <c r="Z207" s="1821"/>
      <c r="AA207" s="1821"/>
      <c r="AB207" s="1821"/>
      <c r="AC207" s="1821"/>
      <c r="AD207" s="1821"/>
      <c r="AE207" s="1821"/>
      <c r="AF207" s="1821"/>
      <c r="AG207" s="1821"/>
      <c r="AH207" s="1821"/>
      <c r="AI207" s="1821"/>
      <c r="AJ207" s="1821"/>
      <c r="AK207" s="1821"/>
    </row>
    <row r="208" spans="2:37">
      <c r="B208" s="149"/>
      <c r="C208" s="149"/>
      <c r="D208" s="5"/>
      <c r="G208" s="1821"/>
      <c r="H208" s="1821"/>
      <c r="I208" s="1821"/>
      <c r="J208" s="1821"/>
      <c r="K208" s="1821"/>
      <c r="L208" s="1821"/>
      <c r="M208" s="1821"/>
      <c r="N208" s="1821"/>
      <c r="O208" s="1821"/>
      <c r="P208" s="1821"/>
      <c r="Q208" s="1821"/>
      <c r="R208" s="1821"/>
      <c r="S208" s="1821"/>
      <c r="T208" s="1821"/>
      <c r="U208" s="1821"/>
      <c r="V208" s="1821"/>
      <c r="W208" s="1821"/>
      <c r="X208" s="1821"/>
      <c r="Y208" s="1821"/>
      <c r="Z208" s="1821"/>
      <c r="AA208" s="1821"/>
      <c r="AB208" s="1821"/>
      <c r="AC208" s="1821"/>
      <c r="AD208" s="1821"/>
      <c r="AE208" s="1821"/>
      <c r="AF208" s="1821"/>
      <c r="AG208" s="1821"/>
      <c r="AH208" s="1821"/>
      <c r="AI208" s="1821"/>
      <c r="AJ208" s="1821"/>
      <c r="AK208" s="1821"/>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5"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21" t="s">
        <v>1344</v>
      </c>
      <c r="G338" s="1821"/>
      <c r="H338" s="1821"/>
      <c r="I338" s="1821"/>
      <c r="J338" s="1821"/>
      <c r="K338" s="1821"/>
      <c r="L338" s="1821"/>
      <c r="M338" s="1821"/>
      <c r="N338" s="1821"/>
      <c r="O338" s="1821"/>
      <c r="P338" s="1821"/>
      <c r="Q338" s="1821"/>
      <c r="R338" s="1821"/>
      <c r="S338" s="1821"/>
      <c r="T338" s="1821"/>
      <c r="U338" s="1821"/>
      <c r="V338" s="1821"/>
      <c r="W338" s="1821"/>
      <c r="X338" s="1821"/>
      <c r="Y338" s="1821"/>
      <c r="Z338" s="1821"/>
      <c r="AA338" s="1821"/>
      <c r="AB338" s="1821"/>
      <c r="AC338" s="1821"/>
      <c r="AD338" s="1821"/>
      <c r="AE338" s="1821"/>
      <c r="AF338" s="1821"/>
      <c r="AG338" s="1821"/>
      <c r="AH338" s="1821"/>
      <c r="AI338" s="1821"/>
      <c r="AJ338" s="1821"/>
      <c r="AK338" s="1821"/>
    </row>
    <row r="339" spans="2:37">
      <c r="B339" s="5"/>
      <c r="E339" s="149"/>
      <c r="F339" s="1821"/>
      <c r="G339" s="1821"/>
      <c r="H339" s="1821"/>
      <c r="I339" s="1821"/>
      <c r="J339" s="1821"/>
      <c r="K339" s="1821"/>
      <c r="L339" s="1821"/>
      <c r="M339" s="1821"/>
      <c r="N339" s="1821"/>
      <c r="O339" s="1821"/>
      <c r="P339" s="1821"/>
      <c r="Q339" s="1821"/>
      <c r="R339" s="1821"/>
      <c r="S339" s="1821"/>
      <c r="T339" s="1821"/>
      <c r="U339" s="1821"/>
      <c r="V339" s="1821"/>
      <c r="W339" s="1821"/>
      <c r="X339" s="1821"/>
      <c r="Y339" s="1821"/>
      <c r="Z339" s="1821"/>
      <c r="AA339" s="1821"/>
      <c r="AB339" s="1821"/>
      <c r="AC339" s="1821"/>
      <c r="AD339" s="1821"/>
      <c r="AE339" s="1821"/>
      <c r="AF339" s="1821"/>
      <c r="AG339" s="1821"/>
      <c r="AH339" s="1821"/>
      <c r="AI339" s="1821"/>
      <c r="AJ339" s="1821"/>
      <c r="AK339" s="1821"/>
    </row>
    <row r="340" spans="2:37">
      <c r="B340" s="5"/>
      <c r="E340" s="149"/>
      <c r="F340" s="1821"/>
      <c r="G340" s="1821"/>
      <c r="H340" s="1821"/>
      <c r="I340" s="1821"/>
      <c r="J340" s="1821"/>
      <c r="K340" s="1821"/>
      <c r="L340" s="1821"/>
      <c r="M340" s="1821"/>
      <c r="N340" s="1821"/>
      <c r="O340" s="1821"/>
      <c r="P340" s="1821"/>
      <c r="Q340" s="1821"/>
      <c r="R340" s="1821"/>
      <c r="S340" s="1821"/>
      <c r="T340" s="1821"/>
      <c r="U340" s="1821"/>
      <c r="V340" s="1821"/>
      <c r="W340" s="1821"/>
      <c r="X340" s="1821"/>
      <c r="Y340" s="1821"/>
      <c r="Z340" s="1821"/>
      <c r="AA340" s="1821"/>
      <c r="AB340" s="1821"/>
      <c r="AC340" s="1821"/>
      <c r="AD340" s="1821"/>
      <c r="AE340" s="1821"/>
      <c r="AF340" s="1821"/>
      <c r="AG340" s="1821"/>
      <c r="AH340" s="1821"/>
      <c r="AI340" s="1821"/>
      <c r="AJ340" s="1821"/>
      <c r="AK340" s="1821"/>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1439</v>
      </c>
      <c r="I342" s="183"/>
      <c r="J342" s="149"/>
      <c r="K342" s="149"/>
      <c r="L342" s="149"/>
      <c r="M342" s="149"/>
      <c r="N342" s="149"/>
      <c r="O342" s="149"/>
      <c r="P342" s="149"/>
      <c r="Q342" s="149"/>
      <c r="R342" s="149"/>
      <c r="S342" s="149"/>
    </row>
    <row r="343" spans="2:37" s="715" customFormat="1" ht="13.15" customHeight="1">
      <c r="B343" s="5"/>
      <c r="E343" s="1823" t="s">
        <v>1446</v>
      </c>
      <c r="F343" s="1823"/>
      <c r="G343" s="1823"/>
      <c r="H343" s="1823"/>
      <c r="I343" s="1823"/>
      <c r="J343" s="1823"/>
      <c r="K343" s="1823"/>
      <c r="L343" s="1823"/>
      <c r="M343" s="1823"/>
      <c r="N343" s="1823"/>
      <c r="O343" s="1823"/>
      <c r="P343" s="1823"/>
      <c r="Q343" s="1823"/>
      <c r="R343" s="1823"/>
      <c r="S343" s="1823"/>
      <c r="T343" s="1823"/>
      <c r="U343" s="1823"/>
      <c r="V343" s="1823"/>
      <c r="W343" s="1823"/>
      <c r="X343" s="1823"/>
      <c r="Y343" s="1823"/>
      <c r="Z343" s="1823"/>
      <c r="AA343" s="1823"/>
      <c r="AB343" s="1823"/>
      <c r="AC343" s="1823"/>
      <c r="AD343" s="1823"/>
      <c r="AE343" s="1823"/>
      <c r="AF343" s="1823"/>
      <c r="AG343" s="1823"/>
      <c r="AH343" s="1823"/>
      <c r="AI343" s="1823"/>
      <c r="AJ343" s="1823"/>
      <c r="AK343" s="1823"/>
    </row>
    <row r="344" spans="2:37" s="715" customFormat="1">
      <c r="B344" s="5"/>
      <c r="E344" s="1823"/>
      <c r="F344" s="1823"/>
      <c r="G344" s="1823"/>
      <c r="H344" s="1823"/>
      <c r="I344" s="1823"/>
      <c r="J344" s="1823"/>
      <c r="K344" s="1823"/>
      <c r="L344" s="1823"/>
      <c r="M344" s="1823"/>
      <c r="N344" s="1823"/>
      <c r="O344" s="1823"/>
      <c r="P344" s="1823"/>
      <c r="Q344" s="1823"/>
      <c r="R344" s="1823"/>
      <c r="S344" s="1823"/>
      <c r="T344" s="1823"/>
      <c r="U344" s="1823"/>
      <c r="V344" s="1823"/>
      <c r="W344" s="1823"/>
      <c r="X344" s="1823"/>
      <c r="Y344" s="1823"/>
      <c r="Z344" s="1823"/>
      <c r="AA344" s="1823"/>
      <c r="AB344" s="1823"/>
      <c r="AC344" s="1823"/>
      <c r="AD344" s="1823"/>
      <c r="AE344" s="1823"/>
      <c r="AF344" s="1823"/>
      <c r="AG344" s="1823"/>
      <c r="AH344" s="1823"/>
      <c r="AI344" s="1823"/>
      <c r="AJ344" s="1823"/>
      <c r="AK344" s="1823"/>
    </row>
    <row r="345" spans="2:37" s="715" customFormat="1">
      <c r="B345" s="5"/>
      <c r="E345" s="1823"/>
      <c r="F345" s="1823"/>
      <c r="G345" s="1823"/>
      <c r="H345" s="1823"/>
      <c r="I345" s="1823"/>
      <c r="J345" s="1823"/>
      <c r="K345" s="1823"/>
      <c r="L345" s="1823"/>
      <c r="M345" s="1823"/>
      <c r="N345" s="1823"/>
      <c r="O345" s="1823"/>
      <c r="P345" s="1823"/>
      <c r="Q345" s="1823"/>
      <c r="R345" s="1823"/>
      <c r="S345" s="1823"/>
      <c r="T345" s="1823"/>
      <c r="U345" s="1823"/>
      <c r="V345" s="1823"/>
      <c r="W345" s="1823"/>
      <c r="X345" s="1823"/>
      <c r="Y345" s="1823"/>
      <c r="Z345" s="1823"/>
      <c r="AA345" s="1823"/>
      <c r="AB345" s="1823"/>
      <c r="AC345" s="1823"/>
      <c r="AD345" s="1823"/>
      <c r="AE345" s="1823"/>
      <c r="AF345" s="1823"/>
      <c r="AG345" s="1823"/>
      <c r="AH345" s="1823"/>
      <c r="AI345" s="1823"/>
      <c r="AJ345" s="1823"/>
      <c r="AK345" s="1823"/>
    </row>
    <row r="346" spans="2:37" s="715" customFormat="1">
      <c r="B346" s="5"/>
      <c r="E346" s="1823"/>
      <c r="F346" s="1823"/>
      <c r="G346" s="1823"/>
      <c r="H346" s="1823"/>
      <c r="I346" s="1823"/>
      <c r="J346" s="1823"/>
      <c r="K346" s="1823"/>
      <c r="L346" s="1823"/>
      <c r="M346" s="1823"/>
      <c r="N346" s="1823"/>
      <c r="O346" s="1823"/>
      <c r="P346" s="1823"/>
      <c r="Q346" s="1823"/>
      <c r="R346" s="1823"/>
      <c r="S346" s="1823"/>
      <c r="T346" s="1823"/>
      <c r="U346" s="1823"/>
      <c r="V346" s="1823"/>
      <c r="W346" s="1823"/>
      <c r="X346" s="1823"/>
      <c r="Y346" s="1823"/>
      <c r="Z346" s="1823"/>
      <c r="AA346" s="1823"/>
      <c r="AB346" s="1823"/>
      <c r="AC346" s="1823"/>
      <c r="AD346" s="1823"/>
      <c r="AE346" s="1823"/>
      <c r="AF346" s="1823"/>
      <c r="AG346" s="1823"/>
      <c r="AH346" s="1823"/>
      <c r="AI346" s="1823"/>
      <c r="AJ346" s="1823"/>
      <c r="AK346" s="1823"/>
    </row>
    <row r="347" spans="2:37" s="715" customFormat="1">
      <c r="B347" s="5"/>
      <c r="E347" s="1823"/>
      <c r="F347" s="1823"/>
      <c r="G347" s="1823"/>
      <c r="H347" s="1823"/>
      <c r="I347" s="1823"/>
      <c r="J347" s="1823"/>
      <c r="K347" s="1823"/>
      <c r="L347" s="1823"/>
      <c r="M347" s="1823"/>
      <c r="N347" s="1823"/>
      <c r="O347" s="1823"/>
      <c r="P347" s="1823"/>
      <c r="Q347" s="1823"/>
      <c r="R347" s="1823"/>
      <c r="S347" s="1823"/>
      <c r="T347" s="1823"/>
      <c r="U347" s="1823"/>
      <c r="V347" s="1823"/>
      <c r="W347" s="1823"/>
      <c r="X347" s="1823"/>
      <c r="Y347" s="1823"/>
      <c r="Z347" s="1823"/>
      <c r="AA347" s="1823"/>
      <c r="AB347" s="1823"/>
      <c r="AC347" s="1823"/>
      <c r="AD347" s="1823"/>
      <c r="AE347" s="1823"/>
      <c r="AF347" s="1823"/>
      <c r="AG347" s="1823"/>
      <c r="AH347" s="1823"/>
      <c r="AI347" s="1823"/>
      <c r="AJ347" s="1823"/>
      <c r="AK347" s="1823"/>
    </row>
    <row r="348" spans="2:37" s="715" customFormat="1">
      <c r="B348" s="5"/>
      <c r="E348" s="6" t="s">
        <v>117</v>
      </c>
      <c r="F348" s="1821" t="s">
        <v>1448</v>
      </c>
      <c r="G348" s="1821"/>
      <c r="H348" s="1821"/>
      <c r="I348" s="1821"/>
      <c r="J348" s="1821"/>
      <c r="K348" s="1821"/>
      <c r="L348" s="1821"/>
      <c r="M348" s="1821"/>
      <c r="N348" s="1821"/>
      <c r="O348" s="1821"/>
      <c r="P348" s="1821"/>
      <c r="Q348" s="1821"/>
      <c r="R348" s="1821"/>
      <c r="S348" s="1821"/>
      <c r="T348" s="1821"/>
      <c r="U348" s="1821"/>
      <c r="V348" s="1821"/>
      <c r="W348" s="1821"/>
      <c r="X348" s="1821"/>
      <c r="Y348" s="1821"/>
      <c r="Z348" s="1821"/>
      <c r="AA348" s="1821"/>
      <c r="AB348" s="1821"/>
      <c r="AC348" s="1821"/>
      <c r="AD348" s="1821"/>
      <c r="AE348" s="1821"/>
      <c r="AF348" s="1821"/>
      <c r="AG348" s="1821"/>
      <c r="AH348" s="1821"/>
      <c r="AI348" s="1821"/>
      <c r="AJ348" s="1821"/>
      <c r="AK348" s="1821"/>
    </row>
    <row r="349" spans="2:37" s="715" customFormat="1">
      <c r="B349" s="5"/>
      <c r="E349" s="6"/>
      <c r="F349" s="1821"/>
      <c r="G349" s="1821"/>
      <c r="H349" s="1821"/>
      <c r="I349" s="1821"/>
      <c r="J349" s="1821"/>
      <c r="K349" s="1821"/>
      <c r="L349" s="1821"/>
      <c r="M349" s="1821"/>
      <c r="N349" s="1821"/>
      <c r="O349" s="1821"/>
      <c r="P349" s="1821"/>
      <c r="Q349" s="1821"/>
      <c r="R349" s="1821"/>
      <c r="S349" s="1821"/>
      <c r="T349" s="1821"/>
      <c r="U349" s="1821"/>
      <c r="V349" s="1821"/>
      <c r="W349" s="1821"/>
      <c r="X349" s="1821"/>
      <c r="Y349" s="1821"/>
      <c r="Z349" s="1821"/>
      <c r="AA349" s="1821"/>
      <c r="AB349" s="1821"/>
      <c r="AC349" s="1821"/>
      <c r="AD349" s="1821"/>
      <c r="AE349" s="1821"/>
      <c r="AF349" s="1821"/>
      <c r="AG349" s="1821"/>
      <c r="AH349" s="1821"/>
      <c r="AI349" s="1821"/>
      <c r="AJ349" s="1821"/>
      <c r="AK349" s="1821"/>
    </row>
    <row r="350" spans="2:37" s="715" customFormat="1">
      <c r="B350" s="5"/>
      <c r="E350" s="6"/>
      <c r="F350" s="1821"/>
      <c r="G350" s="1821"/>
      <c r="H350" s="1821"/>
      <c r="I350" s="1821"/>
      <c r="J350" s="1821"/>
      <c r="K350" s="1821"/>
      <c r="L350" s="1821"/>
      <c r="M350" s="1821"/>
      <c r="N350" s="1821"/>
      <c r="O350" s="1821"/>
      <c r="P350" s="1821"/>
      <c r="Q350" s="1821"/>
      <c r="R350" s="1821"/>
      <c r="S350" s="1821"/>
      <c r="T350" s="1821"/>
      <c r="U350" s="1821"/>
      <c r="V350" s="1821"/>
      <c r="W350" s="1821"/>
      <c r="X350" s="1821"/>
      <c r="Y350" s="1821"/>
      <c r="Z350" s="1821"/>
      <c r="AA350" s="1821"/>
      <c r="AB350" s="1821"/>
      <c r="AC350" s="1821"/>
      <c r="AD350" s="1821"/>
      <c r="AE350" s="1821"/>
      <c r="AF350" s="1821"/>
      <c r="AG350" s="1821"/>
      <c r="AH350" s="1821"/>
      <c r="AI350" s="1821"/>
      <c r="AJ350" s="1821"/>
      <c r="AK350" s="1821"/>
    </row>
    <row r="351" spans="2:37" s="715" customFormat="1">
      <c r="B351" s="5"/>
      <c r="E351" s="6"/>
      <c r="F351" s="1821"/>
      <c r="G351" s="1821"/>
      <c r="H351" s="1821"/>
      <c r="I351" s="1821"/>
      <c r="J351" s="1821"/>
      <c r="K351" s="1821"/>
      <c r="L351" s="1821"/>
      <c r="M351" s="1821"/>
      <c r="N351" s="1821"/>
      <c r="O351" s="1821"/>
      <c r="P351" s="1821"/>
      <c r="Q351" s="1821"/>
      <c r="R351" s="1821"/>
      <c r="S351" s="1821"/>
      <c r="T351" s="1821"/>
      <c r="U351" s="1821"/>
      <c r="V351" s="1821"/>
      <c r="W351" s="1821"/>
      <c r="X351" s="1821"/>
      <c r="Y351" s="1821"/>
      <c r="Z351" s="1821"/>
      <c r="AA351" s="1821"/>
      <c r="AB351" s="1821"/>
      <c r="AC351" s="1821"/>
      <c r="AD351" s="1821"/>
      <c r="AE351" s="1821"/>
      <c r="AF351" s="1821"/>
      <c r="AG351" s="1821"/>
      <c r="AH351" s="1821"/>
      <c r="AI351" s="1821"/>
      <c r="AJ351" s="1821"/>
      <c r="AK351" s="1821"/>
    </row>
    <row r="352" spans="2:37" s="715" customFormat="1">
      <c r="B352" s="5"/>
      <c r="E352" s="6" t="s">
        <v>118</v>
      </c>
      <c r="F352" s="1821" t="s">
        <v>1447</v>
      </c>
      <c r="G352" s="1821"/>
      <c r="H352" s="1821"/>
      <c r="I352" s="1821"/>
      <c r="J352" s="1821"/>
      <c r="K352" s="1821"/>
      <c r="L352" s="1821"/>
      <c r="M352" s="1821"/>
      <c r="N352" s="1821"/>
      <c r="O352" s="1821"/>
      <c r="P352" s="1821"/>
      <c r="Q352" s="1821"/>
      <c r="R352" s="1821"/>
      <c r="S352" s="1821"/>
      <c r="T352" s="1821"/>
      <c r="U352" s="1821"/>
      <c r="V352" s="1821"/>
      <c r="W352" s="1821"/>
      <c r="X352" s="1821"/>
      <c r="Y352" s="1821"/>
      <c r="Z352" s="1821"/>
      <c r="AA352" s="1821"/>
      <c r="AB352" s="1821"/>
      <c r="AC352" s="1821"/>
      <c r="AD352" s="1821"/>
      <c r="AE352" s="1821"/>
      <c r="AF352" s="1821"/>
      <c r="AG352" s="1821"/>
      <c r="AH352" s="1821"/>
      <c r="AI352" s="1821"/>
      <c r="AJ352" s="1821"/>
      <c r="AK352" s="1821"/>
    </row>
    <row r="353" spans="1:38" s="715" customFormat="1">
      <c r="B353" s="5"/>
      <c r="F353" s="1821"/>
      <c r="G353" s="1821"/>
      <c r="H353" s="1821"/>
      <c r="I353" s="1821"/>
      <c r="J353" s="1821"/>
      <c r="K353" s="1821"/>
      <c r="L353" s="1821"/>
      <c r="M353" s="1821"/>
      <c r="N353" s="1821"/>
      <c r="O353" s="1821"/>
      <c r="P353" s="1821"/>
      <c r="Q353" s="1821"/>
      <c r="R353" s="1821"/>
      <c r="S353" s="1821"/>
      <c r="T353" s="1821"/>
      <c r="U353" s="1821"/>
      <c r="V353" s="1821"/>
      <c r="W353" s="1821"/>
      <c r="X353" s="1821"/>
      <c r="Y353" s="1821"/>
      <c r="Z353" s="1821"/>
      <c r="AA353" s="1821"/>
      <c r="AB353" s="1821"/>
      <c r="AC353" s="1821"/>
      <c r="AD353" s="1821"/>
      <c r="AE353" s="1821"/>
      <c r="AF353" s="1821"/>
      <c r="AG353" s="1821"/>
      <c r="AH353" s="1821"/>
      <c r="AI353" s="1821"/>
      <c r="AJ353" s="1821"/>
      <c r="AK353" s="1821"/>
    </row>
    <row r="354" spans="1:38" s="715" customFormat="1">
      <c r="B354" s="5"/>
      <c r="F354" s="1821"/>
      <c r="G354" s="1821"/>
      <c r="H354" s="1821"/>
      <c r="I354" s="1821"/>
      <c r="J354" s="1821"/>
      <c r="K354" s="1821"/>
      <c r="L354" s="1821"/>
      <c r="M354" s="1821"/>
      <c r="N354" s="1821"/>
      <c r="O354" s="1821"/>
      <c r="P354" s="1821"/>
      <c r="Q354" s="1821"/>
      <c r="R354" s="1821"/>
      <c r="S354" s="1821"/>
      <c r="T354" s="1821"/>
      <c r="U354" s="1821"/>
      <c r="V354" s="1821"/>
      <c r="W354" s="1821"/>
      <c r="X354" s="1821"/>
      <c r="Y354" s="1821"/>
      <c r="Z354" s="1821"/>
      <c r="AA354" s="1821"/>
      <c r="AB354" s="1821"/>
      <c r="AC354" s="1821"/>
      <c r="AD354" s="1821"/>
      <c r="AE354" s="1821"/>
      <c r="AF354" s="1821"/>
      <c r="AG354" s="1821"/>
      <c r="AH354" s="1821"/>
      <c r="AI354" s="1821"/>
      <c r="AJ354" s="1821"/>
      <c r="AK354" s="1821"/>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1425</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24" t="s">
        <v>1437</v>
      </c>
      <c r="F367" s="1824"/>
      <c r="G367" s="1824"/>
      <c r="H367" s="1824"/>
      <c r="I367" s="1824"/>
      <c r="J367" s="1824"/>
      <c r="K367" s="1824"/>
      <c r="L367" s="1824"/>
      <c r="M367" s="1824"/>
      <c r="N367" s="1824"/>
      <c r="O367" s="1824"/>
      <c r="P367" s="1824"/>
      <c r="Q367" s="1824"/>
      <c r="R367" s="1824"/>
      <c r="S367" s="1824"/>
      <c r="T367" s="1824"/>
      <c r="U367" s="1824"/>
      <c r="V367" s="1824"/>
      <c r="W367" s="1824"/>
      <c r="X367" s="1824"/>
      <c r="Y367" s="1824"/>
      <c r="Z367" s="1824"/>
      <c r="AA367" s="1824"/>
      <c r="AB367" s="1824"/>
      <c r="AC367" s="1824"/>
      <c r="AD367" s="1824"/>
      <c r="AE367" s="1824"/>
      <c r="AF367" s="1824"/>
      <c r="AG367" s="1824"/>
      <c r="AH367" s="1824"/>
      <c r="AI367" s="1824"/>
      <c r="AJ367" s="1824"/>
      <c r="AK367" s="1824"/>
      <c r="AL367" s="1824"/>
    </row>
    <row r="368" spans="1:38" s="715" customFormat="1">
      <c r="B368" s="5"/>
      <c r="E368" s="1824"/>
      <c r="F368" s="1824"/>
      <c r="G368" s="1824"/>
      <c r="H368" s="1824"/>
      <c r="I368" s="1824"/>
      <c r="J368" s="1824"/>
      <c r="K368" s="1824"/>
      <c r="L368" s="1824"/>
      <c r="M368" s="1824"/>
      <c r="N368" s="1824"/>
      <c r="O368" s="1824"/>
      <c r="P368" s="1824"/>
      <c r="Q368" s="1824"/>
      <c r="R368" s="1824"/>
      <c r="S368" s="1824"/>
      <c r="T368" s="1824"/>
      <c r="U368" s="1824"/>
      <c r="V368" s="1824"/>
      <c r="W368" s="1824"/>
      <c r="X368" s="1824"/>
      <c r="Y368" s="1824"/>
      <c r="Z368" s="1824"/>
      <c r="AA368" s="1824"/>
      <c r="AB368" s="1824"/>
      <c r="AC368" s="1824"/>
      <c r="AD368" s="1824"/>
      <c r="AE368" s="1824"/>
      <c r="AF368" s="1824"/>
      <c r="AG368" s="1824"/>
      <c r="AH368" s="1824"/>
      <c r="AI368" s="1824"/>
      <c r="AJ368" s="1824"/>
      <c r="AK368" s="1824"/>
      <c r="AL368" s="1824"/>
    </row>
    <row r="369" spans="1:38" s="1826" customFormat="1">
      <c r="A369"/>
      <c r="B369" s="5"/>
      <c r="C369"/>
      <c r="D369"/>
      <c r="E369" s="1825" t="s">
        <v>1485</v>
      </c>
    </row>
    <row r="370" spans="1:38" s="1826"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1486</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1345</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1487</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1342</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2" t="s">
        <v>1496</v>
      </c>
      <c r="G388" s="1822"/>
      <c r="H388" s="1822"/>
      <c r="I388" s="1822"/>
      <c r="J388" s="1822"/>
      <c r="K388" s="1822"/>
      <c r="L388" s="1822"/>
      <c r="M388" s="1822"/>
      <c r="N388" s="1822"/>
      <c r="O388" s="1822"/>
      <c r="P388" s="1822"/>
      <c r="Q388" s="1822"/>
      <c r="R388" s="1822"/>
      <c r="S388" s="1822"/>
      <c r="T388" s="1822"/>
      <c r="U388" s="1822"/>
      <c r="V388" s="1822"/>
      <c r="W388" s="1822"/>
      <c r="X388" s="1822"/>
      <c r="Y388" s="1822"/>
      <c r="Z388" s="1822"/>
      <c r="AA388" s="1822"/>
      <c r="AB388" s="1822"/>
      <c r="AC388" s="1822"/>
      <c r="AD388" s="1822"/>
      <c r="AE388" s="1822"/>
      <c r="AF388" s="1822"/>
      <c r="AG388" s="1822"/>
      <c r="AH388" s="1822"/>
      <c r="AI388" s="1822"/>
      <c r="AJ388" s="1822"/>
      <c r="AK388" s="1822"/>
      <c r="AL388" s="675"/>
    </row>
    <row r="389" spans="1:38" s="715" customFormat="1">
      <c r="A389" s="675"/>
      <c r="B389" s="183"/>
      <c r="C389" s="675"/>
      <c r="D389" s="675"/>
      <c r="E389" s="676"/>
      <c r="F389" s="1822"/>
      <c r="G389" s="1822"/>
      <c r="H389" s="1822"/>
      <c r="I389" s="1822"/>
      <c r="J389" s="1822"/>
      <c r="K389" s="1822"/>
      <c r="L389" s="1822"/>
      <c r="M389" s="1822"/>
      <c r="N389" s="1822"/>
      <c r="O389" s="1822"/>
      <c r="P389" s="1822"/>
      <c r="Q389" s="1822"/>
      <c r="R389" s="1822"/>
      <c r="S389" s="1822"/>
      <c r="T389" s="1822"/>
      <c r="U389" s="1822"/>
      <c r="V389" s="1822"/>
      <c r="W389" s="1822"/>
      <c r="X389" s="1822"/>
      <c r="Y389" s="1822"/>
      <c r="Z389" s="1822"/>
      <c r="AA389" s="1822"/>
      <c r="AB389" s="1822"/>
      <c r="AC389" s="1822"/>
      <c r="AD389" s="1822"/>
      <c r="AE389" s="1822"/>
      <c r="AF389" s="1822"/>
      <c r="AG389" s="1822"/>
      <c r="AH389" s="1822"/>
      <c r="AI389" s="1822"/>
      <c r="AJ389" s="1822"/>
      <c r="AK389" s="1822"/>
      <c r="AL389" s="675"/>
    </row>
    <row r="390" spans="1:38" s="715" customFormat="1">
      <c r="A390" s="675"/>
      <c r="B390" s="183"/>
      <c r="C390" s="675"/>
      <c r="D390" s="675"/>
      <c r="E390" s="676"/>
      <c r="F390" s="1822"/>
      <c r="G390" s="1822"/>
      <c r="H390" s="1822"/>
      <c r="I390" s="1822"/>
      <c r="J390" s="1822"/>
      <c r="K390" s="1822"/>
      <c r="L390" s="1822"/>
      <c r="M390" s="1822"/>
      <c r="N390" s="1822"/>
      <c r="O390" s="1822"/>
      <c r="P390" s="1822"/>
      <c r="Q390" s="1822"/>
      <c r="R390" s="1822"/>
      <c r="S390" s="1822"/>
      <c r="T390" s="1822"/>
      <c r="U390" s="1822"/>
      <c r="V390" s="1822"/>
      <c r="W390" s="1822"/>
      <c r="X390" s="1822"/>
      <c r="Y390" s="1822"/>
      <c r="Z390" s="1822"/>
      <c r="AA390" s="1822"/>
      <c r="AB390" s="1822"/>
      <c r="AC390" s="1822"/>
      <c r="AD390" s="1822"/>
      <c r="AE390" s="1822"/>
      <c r="AF390" s="1822"/>
      <c r="AG390" s="1822"/>
      <c r="AH390" s="1822"/>
      <c r="AI390" s="1822"/>
      <c r="AJ390" s="1822"/>
      <c r="AK390" s="1822"/>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1345</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A24" sqref="A24"/>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5703125" style="1330" customWidth="1"/>
    <col min="11" max="11" width="47.42578125" style="1331" customWidth="1"/>
    <col min="12" max="16384" width="9.140625" style="1330"/>
  </cols>
  <sheetData>
    <row r="1" spans="1:11" ht="30" customHeight="1">
      <c r="A1" s="3263" t="s">
        <v>1870</v>
      </c>
      <c r="B1" s="3263"/>
      <c r="C1" s="3263"/>
      <c r="D1" s="3263"/>
      <c r="E1" s="3263"/>
      <c r="F1" s="3263"/>
      <c r="G1" s="3263"/>
      <c r="H1" s="3263"/>
      <c r="I1" s="3263"/>
    </row>
    <row r="2" spans="1:11" ht="15">
      <c r="A2" s="1332"/>
      <c r="B2" s="1332"/>
      <c r="E2" s="1333"/>
      <c r="I2" s="1335"/>
      <c r="K2" s="1336"/>
    </row>
    <row r="3" spans="1:11">
      <c r="A3" s="1337" t="s">
        <v>1577</v>
      </c>
      <c r="B3" s="1337"/>
      <c r="C3" s="1330" t="s">
        <v>2110</v>
      </c>
      <c r="E3" s="1722">
        <f>ROUND(Application!AM564+'Basis &amp; Credits'!AB77,0)</f>
        <v>27000000</v>
      </c>
      <c r="F3" s="1338"/>
      <c r="K3" s="1409"/>
    </row>
    <row r="4" spans="1:11" s="1339" customFormat="1" ht="15" customHeight="1">
      <c r="C4" s="1339" t="s">
        <v>1871</v>
      </c>
      <c r="E4" s="1415">
        <f>Application!AD1037</f>
        <v>0.10721649484536082</v>
      </c>
      <c r="F4" s="1340"/>
      <c r="H4" s="1341"/>
      <c r="K4" s="1536"/>
    </row>
    <row r="5" spans="1:11" s="1342" customFormat="1" ht="15" customHeight="1">
      <c r="A5" s="3264"/>
      <c r="B5" s="3264"/>
      <c r="D5" s="1342" t="s">
        <v>2111</v>
      </c>
      <c r="E5" s="1343">
        <f>IF('Points System'!C274="Yes",0.2,0)</f>
        <v>0</v>
      </c>
      <c r="F5" s="1340"/>
      <c r="H5" s="1341"/>
      <c r="K5" s="1537"/>
    </row>
    <row r="6" spans="1:11" s="1342" customFormat="1" ht="15" customHeight="1">
      <c r="A6" s="1445"/>
      <c r="B6" s="1445"/>
      <c r="D6" s="1342" t="s">
        <v>2112</v>
      </c>
      <c r="E6" s="1343" t="str">
        <f>IF(AND((Application!W464&gt;=(0.5*Application!G753)),Application!D210="Special Needs",(OR(Application!M354="Yes",Application!M355="Yes"))),0.2," ")</f>
        <v xml:space="preserve"> </v>
      </c>
      <c r="F6" s="1340"/>
      <c r="H6" s="1341"/>
      <c r="K6" s="1537"/>
    </row>
    <row r="7" spans="1:11" ht="15">
      <c r="A7" s="1332"/>
      <c r="B7" s="1332"/>
      <c r="C7" s="1330" t="s">
        <v>2114</v>
      </c>
      <c r="E7" s="1413">
        <f>E3-(E3*(E4+(MAX(E5,E6))))</f>
        <v>24105154.639175259</v>
      </c>
      <c r="F7" s="1338"/>
      <c r="I7" s="1344"/>
      <c r="K7" s="1538"/>
    </row>
    <row r="8" spans="1:11" ht="15">
      <c r="A8" s="1332"/>
      <c r="B8" s="1332"/>
      <c r="E8" s="1344"/>
      <c r="F8" s="1345"/>
      <c r="G8" s="1346"/>
      <c r="H8" s="1347"/>
      <c r="I8" s="1344"/>
    </row>
    <row r="9" spans="1:11" s="1350" customFormat="1" ht="15" customHeight="1">
      <c r="A9" s="1348"/>
      <c r="B9" s="1348"/>
      <c r="C9" s="1349"/>
      <c r="E9" s="1351" t="s">
        <v>1872</v>
      </c>
      <c r="F9" s="1352"/>
      <c r="G9" s="1353" t="s">
        <v>1873</v>
      </c>
      <c r="H9" s="1347"/>
      <c r="I9" s="1353" t="s">
        <v>1874</v>
      </c>
      <c r="K9" s="1354"/>
    </row>
    <row r="10" spans="1:11">
      <c r="A10" s="1337" t="s">
        <v>1579</v>
      </c>
      <c r="B10" s="1337"/>
      <c r="C10" s="1330" t="s">
        <v>1875</v>
      </c>
      <c r="E10" s="1355" t="s">
        <v>1876</v>
      </c>
      <c r="F10" s="1347"/>
      <c r="G10" s="1355" t="s">
        <v>1877</v>
      </c>
      <c r="H10" s="1347"/>
      <c r="I10" s="1355" t="s">
        <v>1876</v>
      </c>
    </row>
    <row r="11" spans="1:11" ht="15">
      <c r="A11" s="1332"/>
      <c r="B11" s="1332"/>
      <c r="C11" s="1356" t="s">
        <v>1878</v>
      </c>
      <c r="D11" s="1356"/>
      <c r="E11" s="1410">
        <f>Application!BN635+Application!BN644+Application!CS658</f>
        <v>0</v>
      </c>
      <c r="G11" s="1357">
        <v>0.9</v>
      </c>
      <c r="H11" s="1358"/>
      <c r="I11" s="1359">
        <f>E11*G11</f>
        <v>0</v>
      </c>
      <c r="J11" s="1350"/>
      <c r="K11" s="1354"/>
    </row>
    <row r="12" spans="1:11" ht="15">
      <c r="A12" s="1332"/>
      <c r="B12" s="1332"/>
      <c r="C12" s="1350" t="s">
        <v>1879</v>
      </c>
      <c r="D12" s="1350"/>
      <c r="E12" s="1410">
        <f>Application!BS635+Application!BS644+Application!CX658</f>
        <v>111</v>
      </c>
      <c r="G12" s="1357">
        <v>1</v>
      </c>
      <c r="H12" s="1358"/>
      <c r="I12" s="1359">
        <f>E12*G12</f>
        <v>111</v>
      </c>
      <c r="J12" s="1350"/>
    </row>
    <row r="13" spans="1:11" ht="15">
      <c r="A13" s="1332"/>
      <c r="B13" s="1332"/>
      <c r="C13" s="1350" t="s">
        <v>1880</v>
      </c>
      <c r="D13" s="1350"/>
      <c r="E13" s="1410">
        <f>Application!BX635+Application!BX644+Application!DC658</f>
        <v>55</v>
      </c>
      <c r="G13" s="1357">
        <v>1.25</v>
      </c>
      <c r="H13" s="1358"/>
      <c r="I13" s="1359">
        <f>E13*G13</f>
        <v>68.75</v>
      </c>
      <c r="J13" s="1350"/>
    </row>
    <row r="14" spans="1:11" ht="15">
      <c r="A14" s="1332"/>
      <c r="B14" s="1332"/>
      <c r="C14" s="1350" t="s">
        <v>1881</v>
      </c>
      <c r="D14" s="1350"/>
      <c r="E14" s="1410">
        <f>Application!CC635+Application!CC644+Application!DH658</f>
        <v>0</v>
      </c>
      <c r="G14" s="1357">
        <f>1.5+0.25*0</f>
        <v>1.5</v>
      </c>
      <c r="H14" s="1358"/>
      <c r="I14" s="1359">
        <f>IF(E14/E16&lt;=30%,E14*G14,TRUNC(0.3*E16)*G14+(E14-TRUNC(0.3*E16))*G13)</f>
        <v>0</v>
      </c>
      <c r="J14" s="1350"/>
    </row>
    <row r="15" spans="1:11" ht="15">
      <c r="A15" s="1332"/>
      <c r="B15" s="1332"/>
      <c r="C15" s="1350" t="s">
        <v>1882</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166</v>
      </c>
      <c r="G16" s="1333"/>
      <c r="I16" s="1414">
        <f>SUM(I11:I15)</f>
        <v>179.75</v>
      </c>
    </row>
    <row r="17" spans="1:9" ht="15">
      <c r="A17" s="1332"/>
      <c r="B17" s="1332"/>
      <c r="E17" s="1333"/>
      <c r="I17" s="1361"/>
    </row>
    <row r="18" spans="1:9" ht="15">
      <c r="A18" s="1337" t="s">
        <v>1582</v>
      </c>
      <c r="B18" s="1337"/>
      <c r="C18" s="1362" t="s">
        <v>1883</v>
      </c>
      <c r="D18" s="1334"/>
      <c r="E18" s="1363">
        <f>E7/I16</f>
        <v>134103.78102461898</v>
      </c>
      <c r="F18" s="1364"/>
      <c r="G18" s="1365"/>
      <c r="H18" s="1366"/>
      <c r="I18" s="1361"/>
    </row>
    <row r="21" spans="1:9" ht="14.25" customHeight="1">
      <c r="A21" s="3265" t="s">
        <v>2479</v>
      </c>
      <c r="B21" s="3265"/>
      <c r="C21" s="3265"/>
      <c r="D21" s="3265"/>
      <c r="E21" s="3265"/>
      <c r="F21" s="3265"/>
      <c r="G21" s="3265"/>
      <c r="H21" s="3265"/>
      <c r="I21" s="3265"/>
    </row>
    <row r="22" spans="1:9">
      <c r="A22" s="3265"/>
      <c r="B22" s="3265"/>
      <c r="C22" s="3265"/>
      <c r="D22" s="3265"/>
      <c r="E22" s="3265"/>
      <c r="F22" s="3265"/>
      <c r="G22" s="3265"/>
      <c r="H22" s="3265"/>
      <c r="I22" s="3265"/>
    </row>
    <row r="23" spans="1:9">
      <c r="A23" s="3265"/>
      <c r="B23" s="3265"/>
      <c r="C23" s="3265"/>
      <c r="D23" s="3265"/>
      <c r="E23" s="3265"/>
      <c r="F23" s="3265"/>
      <c r="G23" s="3265"/>
      <c r="H23" s="3265"/>
      <c r="I23" s="3265"/>
    </row>
    <row r="25" spans="1:9" ht="20.100000000000001" customHeight="1">
      <c r="A25" s="1330"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28" zoomScaleNormal="100" zoomScaleSheetLayoutView="100" workbookViewId="0">
      <selection activeCell="AB51" sqref="AB51"/>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22" t="s">
        <v>1514</v>
      </c>
      <c r="B1" s="3322"/>
      <c r="C1" s="3322"/>
      <c r="D1" s="3322"/>
      <c r="E1" s="3322"/>
      <c r="F1" s="3322"/>
      <c r="G1" s="3322"/>
      <c r="H1" s="3322"/>
      <c r="I1" s="3322"/>
      <c r="J1" s="3322"/>
      <c r="K1" s="3322"/>
      <c r="L1" s="3322"/>
      <c r="M1" s="3322"/>
      <c r="N1" s="3322"/>
      <c r="O1" s="3322"/>
      <c r="P1" s="3322"/>
      <c r="Q1" s="3322"/>
      <c r="R1" s="3322"/>
      <c r="S1" s="3322"/>
      <c r="T1" s="3322"/>
      <c r="U1" s="3322"/>
      <c r="V1" s="3322"/>
      <c r="W1" s="3322"/>
      <c r="X1" s="3322"/>
      <c r="Y1" s="3322"/>
      <c r="Z1" s="3322"/>
      <c r="AA1" s="3322"/>
      <c r="AB1" s="3322"/>
      <c r="AC1" s="3322"/>
      <c r="AD1" s="3322"/>
      <c r="AE1" s="3322"/>
      <c r="AF1" s="3322"/>
      <c r="AG1" s="3322"/>
      <c r="AH1" s="3322"/>
      <c r="AI1" s="3322"/>
      <c r="AJ1" s="3322"/>
      <c r="AK1" s="3322"/>
      <c r="AL1" s="3322"/>
      <c r="AM1" s="3322"/>
      <c r="AN1" s="3322"/>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23"/>
      <c r="B2" s="3323"/>
      <c r="C2" s="3323"/>
      <c r="D2" s="3323"/>
      <c r="E2" s="3323"/>
      <c r="F2" s="3323"/>
      <c r="G2" s="3323"/>
      <c r="H2" s="3323"/>
      <c r="I2" s="3323"/>
      <c r="J2" s="3323"/>
      <c r="K2" s="3323"/>
      <c r="L2" s="3323"/>
      <c r="M2" s="3323"/>
      <c r="N2" s="3323"/>
      <c r="O2" s="3323"/>
      <c r="P2" s="3323"/>
      <c r="Q2" s="3323"/>
      <c r="R2" s="3323"/>
      <c r="S2" s="3323"/>
      <c r="T2" s="3323"/>
      <c r="U2" s="3323"/>
      <c r="V2" s="3323"/>
      <c r="W2" s="3323"/>
      <c r="X2" s="3323"/>
      <c r="Y2" s="3323"/>
      <c r="Z2" s="3323"/>
      <c r="AA2" s="3323"/>
      <c r="AB2" s="3323"/>
      <c r="AC2" s="3323"/>
      <c r="AD2" s="3323"/>
      <c r="AE2" s="3323"/>
      <c r="AF2" s="3323"/>
      <c r="AG2" s="3323"/>
      <c r="AH2" s="3323"/>
      <c r="AI2" s="3323"/>
      <c r="AJ2" s="3323"/>
      <c r="AK2" s="3323"/>
      <c r="AL2" s="3323"/>
      <c r="AM2" s="3323"/>
      <c r="AN2" s="3323"/>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1449</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297" t="str">
        <f xml:space="preserve"> IF(T25=100%,'Sources and Basis Breakdown'!G2,'Sources and Basis Breakdown'!F2)</f>
        <v>30% PVC for New Const/
Rehabilitation
NON-DDA/
NON-QCT Building(s)</v>
      </c>
      <c r="U7" s="3297"/>
      <c r="V7" s="3297"/>
      <c r="W7" s="3297"/>
      <c r="X7" s="3297"/>
      <c r="Y7" s="3297" t="str">
        <f>IF(T25=100%," ",'Sources and Basis Breakdown'!G2)</f>
        <v xml:space="preserve"> </v>
      </c>
      <c r="Z7" s="3297"/>
      <c r="AA7" s="3297"/>
      <c r="AB7" s="3297"/>
      <c r="AC7" s="3297"/>
      <c r="AD7" s="3297" t="str">
        <f xml:space="preserve"> IF(T25=100%, 'Sources and Basis Breakdown'!J2,'Sources and Basis Breakdown'!I2)</f>
        <v>30% PVC for Acquisition
NON-DDA/
NON-QCT Building(s)</v>
      </c>
      <c r="AE7" s="3297"/>
      <c r="AF7" s="3297"/>
      <c r="AG7" s="3297"/>
      <c r="AH7" s="3297"/>
      <c r="AI7" s="3297" t="str">
        <f>IF(T25=100%," ",'Sources and Basis Breakdown'!J2)</f>
        <v xml:space="preserve"> </v>
      </c>
      <c r="AJ7" s="3297"/>
      <c r="AK7" s="3297"/>
      <c r="AL7" s="3297"/>
      <c r="AM7" s="3297"/>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297"/>
      <c r="U8" s="3297"/>
      <c r="V8" s="3297"/>
      <c r="W8" s="3297"/>
      <c r="X8" s="3297"/>
      <c r="Y8" s="3297"/>
      <c r="Z8" s="3297"/>
      <c r="AA8" s="3297"/>
      <c r="AB8" s="3297"/>
      <c r="AC8" s="3297"/>
      <c r="AD8" s="3297"/>
      <c r="AE8" s="3297"/>
      <c r="AF8" s="3297"/>
      <c r="AG8" s="3297"/>
      <c r="AH8" s="3297"/>
      <c r="AI8" s="3297"/>
      <c r="AJ8" s="3297"/>
      <c r="AK8" s="3297"/>
      <c r="AL8" s="3297"/>
      <c r="AM8" s="3297"/>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297"/>
      <c r="U9" s="3297"/>
      <c r="V9" s="3297"/>
      <c r="W9" s="3297"/>
      <c r="X9" s="3297"/>
      <c r="Y9" s="3297"/>
      <c r="Z9" s="3297"/>
      <c r="AA9" s="3297"/>
      <c r="AB9" s="3297"/>
      <c r="AC9" s="3297"/>
      <c r="AD9" s="3297"/>
      <c r="AE9" s="3297"/>
      <c r="AF9" s="3297"/>
      <c r="AG9" s="3297"/>
      <c r="AH9" s="3297"/>
      <c r="AI9" s="3297"/>
      <c r="AJ9" s="3297"/>
      <c r="AK9" s="3297"/>
      <c r="AL9" s="3297"/>
      <c r="AM9" s="3297"/>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297"/>
      <c r="U10" s="3297"/>
      <c r="V10" s="3297"/>
      <c r="W10" s="3297"/>
      <c r="X10" s="3297"/>
      <c r="Y10" s="3297"/>
      <c r="Z10" s="3297"/>
      <c r="AA10" s="3297"/>
      <c r="AB10" s="3297"/>
      <c r="AC10" s="3297"/>
      <c r="AD10" s="3297"/>
      <c r="AE10" s="3297"/>
      <c r="AF10" s="3297"/>
      <c r="AG10" s="3297"/>
      <c r="AH10" s="3297"/>
      <c r="AI10" s="3297"/>
      <c r="AJ10" s="3297"/>
      <c r="AK10" s="3297"/>
      <c r="AL10" s="3297"/>
      <c r="AM10" s="3297"/>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79" t="s">
        <v>393</v>
      </c>
      <c r="C11" s="3280"/>
      <c r="D11" s="3280"/>
      <c r="E11" s="3280"/>
      <c r="F11" s="3280"/>
      <c r="G11" s="3280"/>
      <c r="H11" s="3280"/>
      <c r="I11" s="3280"/>
      <c r="J11" s="3280"/>
      <c r="K11" s="3280"/>
      <c r="L11" s="3280"/>
      <c r="M11" s="3280"/>
      <c r="N11" s="3280"/>
      <c r="O11" s="3280"/>
      <c r="P11" s="3280"/>
      <c r="Q11" s="3280"/>
      <c r="R11" s="3280"/>
      <c r="S11" s="3281"/>
      <c r="T11" s="3324">
        <f>IF('Sources and Basis Breakdown'!F107=0,'Sources and Basis Breakdown'!E107,'Sources and Basis Breakdown'!F107)</f>
        <v>49065606</v>
      </c>
      <c r="U11" s="3325"/>
      <c r="V11" s="3325"/>
      <c r="W11" s="3325"/>
      <c r="X11" s="3325"/>
      <c r="Y11" s="3324">
        <f>IF(Y7=" ",0,IF('Sources and Basis Breakdown'!G107+'Sources and Basis Breakdown'!F107='Sources and Basis Breakdown'!E107,'Sources and Basis Breakdown'!G107,0))</f>
        <v>0</v>
      </c>
      <c r="Z11" s="3325"/>
      <c r="AA11" s="3325"/>
      <c r="AB11" s="3325"/>
      <c r="AC11" s="3325"/>
      <c r="AD11" s="3325">
        <f>IF('Sources and Basis Breakdown'!I107=0,'Sources and Basis Breakdown'!H107,'Sources and Basis Breakdown'!I107)</f>
        <v>0</v>
      </c>
      <c r="AE11" s="3325"/>
      <c r="AF11" s="3325"/>
      <c r="AG11" s="3325"/>
      <c r="AH11" s="3325"/>
      <c r="AI11" s="3325">
        <f>IF(Y7=" ",0,IF('Sources and Basis Breakdown'!I107+'Sources and Basis Breakdown'!J107='Sources and Basis Breakdown'!H107,'Sources and Basis Breakdown'!J107,0))</f>
        <v>0</v>
      </c>
      <c r="AJ11" s="3325"/>
      <c r="AK11" s="3325"/>
      <c r="AL11" s="3325"/>
      <c r="AM11" s="3325"/>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28" t="s">
        <v>530</v>
      </c>
      <c r="C12" s="3329"/>
      <c r="D12" s="3329"/>
      <c r="E12" s="3329"/>
      <c r="F12" s="3329"/>
      <c r="G12" s="3329"/>
      <c r="H12" s="3329"/>
      <c r="I12" s="3329"/>
      <c r="J12" s="3329"/>
      <c r="K12" s="3329"/>
      <c r="L12" s="3329"/>
      <c r="M12" s="3329"/>
      <c r="N12" s="3329"/>
      <c r="O12" s="3329"/>
      <c r="P12" s="3329"/>
      <c r="Q12" s="3329"/>
      <c r="R12" s="3329"/>
      <c r="S12" s="3330"/>
      <c r="T12" s="3317"/>
      <c r="U12" s="3318"/>
      <c r="V12" s="3318"/>
      <c r="W12" s="3318"/>
      <c r="X12" s="3319"/>
      <c r="Y12" s="3317"/>
      <c r="Z12" s="3318"/>
      <c r="AA12" s="3318"/>
      <c r="AB12" s="3318"/>
      <c r="AC12" s="3319"/>
      <c r="AD12" s="3317"/>
      <c r="AE12" s="3318"/>
      <c r="AF12" s="3318"/>
      <c r="AG12" s="3318"/>
      <c r="AH12" s="3319"/>
      <c r="AI12" s="3317"/>
      <c r="AJ12" s="3318"/>
      <c r="AK12" s="3318"/>
      <c r="AL12" s="3318"/>
      <c r="AM12" s="3319"/>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31" t="s">
        <v>531</v>
      </c>
      <c r="D13" s="3331"/>
      <c r="E13" s="3331"/>
      <c r="F13" s="3331"/>
      <c r="G13" s="3331"/>
      <c r="H13" s="3331"/>
      <c r="I13" s="3331"/>
      <c r="J13" s="3331"/>
      <c r="K13" s="3331"/>
      <c r="L13" s="3331"/>
      <c r="M13" s="3331"/>
      <c r="N13" s="3331"/>
      <c r="O13" s="3331"/>
      <c r="P13" s="3331"/>
      <c r="Q13" s="3331"/>
      <c r="R13" s="3331"/>
      <c r="S13" s="3332"/>
      <c r="T13" s="3320"/>
      <c r="U13" s="3321"/>
      <c r="V13" s="3321"/>
      <c r="W13" s="3321"/>
      <c r="X13" s="3321"/>
      <c r="Y13" s="3320"/>
      <c r="Z13" s="3321"/>
      <c r="AA13" s="3321"/>
      <c r="AB13" s="3321"/>
      <c r="AC13" s="3321"/>
      <c r="AD13" s="3321"/>
      <c r="AE13" s="3321"/>
      <c r="AF13" s="3321"/>
      <c r="AG13" s="3321"/>
      <c r="AH13" s="3321"/>
      <c r="AI13" s="3321"/>
      <c r="AJ13" s="3321"/>
      <c r="AK13" s="3321"/>
      <c r="AL13" s="3321"/>
      <c r="AM13" s="3321"/>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31" t="s">
        <v>532</v>
      </c>
      <c r="D14" s="3331"/>
      <c r="E14" s="3331"/>
      <c r="F14" s="3331"/>
      <c r="G14" s="3331"/>
      <c r="H14" s="3331"/>
      <c r="I14" s="3331"/>
      <c r="J14" s="3331"/>
      <c r="K14" s="3331"/>
      <c r="L14" s="3331"/>
      <c r="M14" s="3331"/>
      <c r="N14" s="3331"/>
      <c r="O14" s="3331"/>
      <c r="P14" s="3331"/>
      <c r="Q14" s="3331"/>
      <c r="R14" s="3331"/>
      <c r="S14" s="3332"/>
      <c r="T14" s="3306"/>
      <c r="U14" s="3307"/>
      <c r="V14" s="3307"/>
      <c r="W14" s="3307"/>
      <c r="X14" s="3307"/>
      <c r="Y14" s="3306"/>
      <c r="Z14" s="3307"/>
      <c r="AA14" s="3307"/>
      <c r="AB14" s="3307"/>
      <c r="AC14" s="3307"/>
      <c r="AD14" s="3307"/>
      <c r="AE14" s="3307"/>
      <c r="AF14" s="3307"/>
      <c r="AG14" s="3307"/>
      <c r="AH14" s="3307"/>
      <c r="AI14" s="3307"/>
      <c r="AJ14" s="3307"/>
      <c r="AK14" s="3307"/>
      <c r="AL14" s="3307"/>
      <c r="AM14" s="3307"/>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31" t="s">
        <v>533</v>
      </c>
      <c r="D15" s="3331"/>
      <c r="E15" s="3331"/>
      <c r="F15" s="3331"/>
      <c r="G15" s="3331"/>
      <c r="H15" s="3331"/>
      <c r="I15" s="3331"/>
      <c r="J15" s="3331"/>
      <c r="K15" s="3331"/>
      <c r="L15" s="3331"/>
      <c r="M15" s="3331"/>
      <c r="N15" s="3331"/>
      <c r="O15" s="3331"/>
      <c r="P15" s="3331"/>
      <c r="Q15" s="3331"/>
      <c r="R15" s="3331"/>
      <c r="S15" s="3332"/>
      <c r="T15" s="3306"/>
      <c r="U15" s="3307"/>
      <c r="V15" s="3307"/>
      <c r="W15" s="3307"/>
      <c r="X15" s="3307"/>
      <c r="Y15" s="3306"/>
      <c r="Z15" s="3307"/>
      <c r="AA15" s="3307"/>
      <c r="AB15" s="3307"/>
      <c r="AC15" s="3307"/>
      <c r="AD15" s="3307"/>
      <c r="AE15" s="3307"/>
      <c r="AF15" s="3307"/>
      <c r="AG15" s="3307"/>
      <c r="AH15" s="3307"/>
      <c r="AI15" s="3307"/>
      <c r="AJ15" s="3307"/>
      <c r="AK15" s="3307"/>
      <c r="AL15" s="3307"/>
      <c r="AM15" s="3307"/>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31" t="s">
        <v>864</v>
      </c>
      <c r="D16" s="3331"/>
      <c r="E16" s="3331"/>
      <c r="F16" s="3331"/>
      <c r="G16" s="3331"/>
      <c r="H16" s="3331"/>
      <c r="I16" s="3331"/>
      <c r="J16" s="3331"/>
      <c r="K16" s="3331"/>
      <c r="L16" s="3331"/>
      <c r="M16" s="3331"/>
      <c r="N16" s="3331"/>
      <c r="O16" s="3331"/>
      <c r="P16" s="3331"/>
      <c r="Q16" s="3331"/>
      <c r="R16" s="3331"/>
      <c r="S16" s="3332"/>
      <c r="T16" s="3306"/>
      <c r="U16" s="3307"/>
      <c r="V16" s="3307"/>
      <c r="W16" s="3307"/>
      <c r="X16" s="3307"/>
      <c r="Y16" s="3306"/>
      <c r="Z16" s="3307"/>
      <c r="AA16" s="3307"/>
      <c r="AB16" s="3307"/>
      <c r="AC16" s="3307"/>
      <c r="AD16" s="3307"/>
      <c r="AE16" s="3307"/>
      <c r="AF16" s="3307"/>
      <c r="AG16" s="3307"/>
      <c r="AH16" s="3307"/>
      <c r="AI16" s="3307"/>
      <c r="AJ16" s="3307"/>
      <c r="AK16" s="3307"/>
      <c r="AL16" s="3307"/>
      <c r="AM16" s="3307"/>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31" t="s">
        <v>534</v>
      </c>
      <c r="D17" s="3331"/>
      <c r="E17" s="3331"/>
      <c r="F17" s="3331"/>
      <c r="G17" s="3331"/>
      <c r="H17" s="3331"/>
      <c r="I17" s="3331"/>
      <c r="J17" s="3331"/>
      <c r="K17" s="3331"/>
      <c r="L17" s="3331"/>
      <c r="M17" s="3331"/>
      <c r="N17" s="3331"/>
      <c r="O17" s="3331"/>
      <c r="P17" s="3331"/>
      <c r="Q17" s="3331"/>
      <c r="R17" s="3331"/>
      <c r="S17" s="3332"/>
      <c r="T17" s="3306"/>
      <c r="U17" s="3307"/>
      <c r="V17" s="3307"/>
      <c r="W17" s="3307"/>
      <c r="X17" s="3307"/>
      <c r="Y17" s="3306"/>
      <c r="Z17" s="3307"/>
      <c r="AA17" s="3307"/>
      <c r="AB17" s="3307"/>
      <c r="AC17" s="3307"/>
      <c r="AD17" s="3307"/>
      <c r="AE17" s="3307"/>
      <c r="AF17" s="3307"/>
      <c r="AG17" s="3307"/>
      <c r="AH17" s="3307"/>
      <c r="AI17" s="3307"/>
      <c r="AJ17" s="3307"/>
      <c r="AK17" s="3307"/>
      <c r="AL17" s="3307"/>
      <c r="AM17" s="3307"/>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26" t="s">
        <v>1039</v>
      </c>
      <c r="D18" s="3326"/>
      <c r="E18" s="3326"/>
      <c r="F18" s="3326"/>
      <c r="G18" s="3326"/>
      <c r="H18" s="3326"/>
      <c r="I18" s="3326"/>
      <c r="J18" s="3326"/>
      <c r="K18" s="3326"/>
      <c r="L18" s="3326"/>
      <c r="M18" s="3326"/>
      <c r="N18" s="3326"/>
      <c r="O18" s="3326"/>
      <c r="P18" s="3326"/>
      <c r="Q18" s="3326"/>
      <c r="R18" s="3326"/>
      <c r="S18" s="3327"/>
      <c r="T18" s="3306"/>
      <c r="U18" s="3307"/>
      <c r="V18" s="3307"/>
      <c r="W18" s="3307"/>
      <c r="X18" s="3307"/>
      <c r="Y18" s="3306"/>
      <c r="Z18" s="3307"/>
      <c r="AA18" s="3307"/>
      <c r="AB18" s="3307"/>
      <c r="AC18" s="3307"/>
      <c r="AD18" s="3307"/>
      <c r="AE18" s="3307"/>
      <c r="AF18" s="3307"/>
      <c r="AG18" s="3307"/>
      <c r="AH18" s="3307"/>
      <c r="AI18" s="3307"/>
      <c r="AJ18" s="3307"/>
      <c r="AK18" s="3307"/>
      <c r="AL18" s="3307"/>
      <c r="AM18" s="3307"/>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26" t="s">
        <v>1039</v>
      </c>
      <c r="D19" s="3326"/>
      <c r="E19" s="3326"/>
      <c r="F19" s="3326"/>
      <c r="G19" s="3326"/>
      <c r="H19" s="3326"/>
      <c r="I19" s="3326"/>
      <c r="J19" s="3326"/>
      <c r="K19" s="3326"/>
      <c r="L19" s="3326"/>
      <c r="M19" s="3326"/>
      <c r="N19" s="3326"/>
      <c r="O19" s="3326"/>
      <c r="P19" s="3326"/>
      <c r="Q19" s="3326"/>
      <c r="R19" s="3326"/>
      <c r="S19" s="3327"/>
      <c r="T19" s="3306"/>
      <c r="U19" s="3307"/>
      <c r="V19" s="3307"/>
      <c r="W19" s="3307"/>
      <c r="X19" s="3307"/>
      <c r="Y19" s="3306"/>
      <c r="Z19" s="3307"/>
      <c r="AA19" s="3307"/>
      <c r="AB19" s="3307"/>
      <c r="AC19" s="3307"/>
      <c r="AD19" s="3307"/>
      <c r="AE19" s="3307"/>
      <c r="AF19" s="3307"/>
      <c r="AG19" s="3307"/>
      <c r="AH19" s="3307"/>
      <c r="AI19" s="3307"/>
      <c r="AJ19" s="3307"/>
      <c r="AK19" s="3307"/>
      <c r="AL19" s="3307"/>
      <c r="AM19" s="3307"/>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79" t="s">
        <v>535</v>
      </c>
      <c r="C20" s="3280"/>
      <c r="D20" s="3280"/>
      <c r="E20" s="3280"/>
      <c r="F20" s="3280"/>
      <c r="G20" s="3280"/>
      <c r="H20" s="3280"/>
      <c r="I20" s="3280"/>
      <c r="J20" s="3280"/>
      <c r="K20" s="3280"/>
      <c r="L20" s="3280"/>
      <c r="M20" s="3280"/>
      <c r="N20" s="3280"/>
      <c r="O20" s="3280"/>
      <c r="P20" s="3280"/>
      <c r="Q20" s="3280"/>
      <c r="R20" s="3280"/>
      <c r="S20" s="3281"/>
      <c r="T20" s="3296">
        <f>SUM(T13:X19)</f>
        <v>0</v>
      </c>
      <c r="U20" s="3299"/>
      <c r="V20" s="3299"/>
      <c r="W20" s="3299"/>
      <c r="X20" s="3299"/>
      <c r="Y20" s="3296">
        <f>SUM(Y13:AC19)</f>
        <v>0</v>
      </c>
      <c r="Z20" s="3299"/>
      <c r="AA20" s="3299"/>
      <c r="AB20" s="3299"/>
      <c r="AC20" s="3299"/>
      <c r="AD20" s="3294">
        <f>SUM(AD13:AH19)</f>
        <v>0</v>
      </c>
      <c r="AE20" s="3295"/>
      <c r="AF20" s="3295"/>
      <c r="AG20" s="3295"/>
      <c r="AH20" s="3296"/>
      <c r="AI20" s="3294">
        <f>SUM(AI13:AM19)</f>
        <v>0</v>
      </c>
      <c r="AJ20" s="3295"/>
      <c r="AK20" s="3295"/>
      <c r="AL20" s="3295"/>
      <c r="AM20" s="3296"/>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79" t="s">
        <v>1490</v>
      </c>
      <c r="C21" s="3280"/>
      <c r="D21" s="3280"/>
      <c r="E21" s="3280"/>
      <c r="F21" s="3280"/>
      <c r="G21" s="3280"/>
      <c r="H21" s="3280"/>
      <c r="I21" s="3280"/>
      <c r="J21" s="3280"/>
      <c r="K21" s="3280"/>
      <c r="L21" s="3280"/>
      <c r="M21" s="3280"/>
      <c r="N21" s="3280"/>
      <c r="O21" s="3280"/>
      <c r="P21" s="3280"/>
      <c r="Q21" s="3280"/>
      <c r="R21" s="3280"/>
      <c r="S21" s="3281"/>
      <c r="T21" s="3306"/>
      <c r="U21" s="3307"/>
      <c r="V21" s="3307"/>
      <c r="W21" s="3307"/>
      <c r="X21" s="3307"/>
      <c r="Y21" s="3306"/>
      <c r="Z21" s="3307"/>
      <c r="AA21" s="3307"/>
      <c r="AB21" s="3307"/>
      <c r="AC21" s="3307"/>
      <c r="AD21" s="3317"/>
      <c r="AE21" s="3318"/>
      <c r="AF21" s="3318"/>
      <c r="AG21" s="3318"/>
      <c r="AH21" s="3319"/>
      <c r="AI21" s="3317"/>
      <c r="AJ21" s="3318"/>
      <c r="AK21" s="3318"/>
      <c r="AL21" s="3318"/>
      <c r="AM21" s="3319"/>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79" t="s">
        <v>536</v>
      </c>
      <c r="C22" s="3280"/>
      <c r="D22" s="3280"/>
      <c r="E22" s="3280"/>
      <c r="F22" s="3280"/>
      <c r="G22" s="3280"/>
      <c r="H22" s="3280"/>
      <c r="I22" s="3280"/>
      <c r="J22" s="3280"/>
      <c r="K22" s="3280"/>
      <c r="L22" s="3280"/>
      <c r="M22" s="3280"/>
      <c r="N22" s="3280"/>
      <c r="O22" s="3280"/>
      <c r="P22" s="3280"/>
      <c r="Q22" s="3280"/>
      <c r="R22" s="3280"/>
      <c r="S22" s="3281"/>
      <c r="T22" s="3302">
        <f>(T20+T21)*-1</f>
        <v>0</v>
      </c>
      <c r="U22" s="3303"/>
      <c r="V22" s="3303"/>
      <c r="W22" s="3303"/>
      <c r="X22" s="3303"/>
      <c r="Y22" s="3302">
        <f>(Y20+Y21)*-1</f>
        <v>0</v>
      </c>
      <c r="Z22" s="3303"/>
      <c r="AA22" s="3303"/>
      <c r="AB22" s="3303"/>
      <c r="AC22" s="3303"/>
      <c r="AD22" s="3304">
        <f>(AD20)*-1</f>
        <v>0</v>
      </c>
      <c r="AE22" s="3305"/>
      <c r="AF22" s="3305"/>
      <c r="AG22" s="3305"/>
      <c r="AH22" s="3302"/>
      <c r="AI22" s="3304">
        <f>(AI20)*-1</f>
        <v>0</v>
      </c>
      <c r="AJ22" s="3305"/>
      <c r="AK22" s="3305"/>
      <c r="AL22" s="3305"/>
      <c r="AM22" s="3302"/>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35" t="s">
        <v>537</v>
      </c>
      <c r="C23" s="3336"/>
      <c r="D23" s="3336"/>
      <c r="E23" s="3336"/>
      <c r="F23" s="3336"/>
      <c r="G23" s="3336"/>
      <c r="H23" s="3336"/>
      <c r="I23" s="3336"/>
      <c r="J23" s="3336"/>
      <c r="K23" s="3336"/>
      <c r="L23" s="3336"/>
      <c r="M23" s="3336"/>
      <c r="N23" s="3336"/>
      <c r="O23" s="3336"/>
      <c r="P23" s="3336"/>
      <c r="Q23" s="3336"/>
      <c r="R23" s="3336"/>
      <c r="S23" s="3337"/>
      <c r="T23" s="3296">
        <f>T11+T22</f>
        <v>49065606</v>
      </c>
      <c r="U23" s="3299"/>
      <c r="V23" s="3299"/>
      <c r="W23" s="3299"/>
      <c r="X23" s="3299"/>
      <c r="Y23" s="3296">
        <f>Y11+Y22</f>
        <v>0</v>
      </c>
      <c r="Z23" s="3299"/>
      <c r="AA23" s="3299"/>
      <c r="AB23" s="3299"/>
      <c r="AC23" s="3299"/>
      <c r="AD23" s="3296">
        <f>AD11+AD22</f>
        <v>0</v>
      </c>
      <c r="AE23" s="3299"/>
      <c r="AF23" s="3299"/>
      <c r="AG23" s="3299"/>
      <c r="AH23" s="3299"/>
      <c r="AI23" s="3296">
        <f>AI11+AI22</f>
        <v>0</v>
      </c>
      <c r="AJ23" s="3299"/>
      <c r="AK23" s="3299"/>
      <c r="AL23" s="3299"/>
      <c r="AM23" s="3299"/>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79" t="s">
        <v>1040</v>
      </c>
      <c r="C24" s="3280"/>
      <c r="D24" s="3280"/>
      <c r="E24" s="3280"/>
      <c r="F24" s="3280"/>
      <c r="G24" s="3280"/>
      <c r="H24" s="3280"/>
      <c r="I24" s="3280"/>
      <c r="J24" s="3280"/>
      <c r="K24" s="3280"/>
      <c r="L24" s="3280"/>
      <c r="M24" s="3280"/>
      <c r="N24" s="3280"/>
      <c r="O24" s="3280"/>
      <c r="P24" s="3280"/>
      <c r="Q24" s="3280"/>
      <c r="R24" s="3280"/>
      <c r="S24" s="3281"/>
      <c r="T24" s="3294">
        <f>Application!AJ1032</f>
        <v>95879472.280000001</v>
      </c>
      <c r="U24" s="3295"/>
      <c r="V24" s="3295"/>
      <c r="W24" s="3295"/>
      <c r="X24" s="3295"/>
      <c r="Y24" s="3295"/>
      <c r="Z24" s="3295"/>
      <c r="AA24" s="3295"/>
      <c r="AB24" s="3295"/>
      <c r="AC24" s="3295"/>
      <c r="AD24" s="3295"/>
      <c r="AE24" s="3295"/>
      <c r="AF24" s="3295"/>
      <c r="AG24" s="3295"/>
      <c r="AH24" s="3295"/>
      <c r="AI24" s="3295"/>
      <c r="AJ24" s="3295"/>
      <c r="AK24" s="3295"/>
      <c r="AL24" s="3295"/>
      <c r="AM24" s="3296"/>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38" t="s">
        <v>1491</v>
      </c>
      <c r="C25" s="3339"/>
      <c r="D25" s="3339"/>
      <c r="E25" s="3339"/>
      <c r="F25" s="3339"/>
      <c r="G25" s="3339"/>
      <c r="H25" s="3339"/>
      <c r="I25" s="3339"/>
      <c r="J25" s="3339"/>
      <c r="K25" s="3339"/>
      <c r="L25" s="3339"/>
      <c r="M25" s="3339"/>
      <c r="N25" s="3339"/>
      <c r="O25" s="3339"/>
      <c r="P25" s="3339"/>
      <c r="Q25" s="3339"/>
      <c r="R25" s="3339"/>
      <c r="S25" s="3340"/>
      <c r="T25" s="3312">
        <f>IF(OR(Application!T195="yes",Application!T194="yes"),1.3,1)</f>
        <v>1</v>
      </c>
      <c r="U25" s="3313"/>
      <c r="V25" s="3313"/>
      <c r="W25" s="3313"/>
      <c r="X25" s="3313"/>
      <c r="Y25" s="3312">
        <v>1</v>
      </c>
      <c r="Z25" s="3313"/>
      <c r="AA25" s="3313"/>
      <c r="AB25" s="3313"/>
      <c r="AC25" s="3313"/>
      <c r="AD25" s="3312">
        <v>1</v>
      </c>
      <c r="AE25" s="3313"/>
      <c r="AF25" s="3313"/>
      <c r="AG25" s="3313"/>
      <c r="AH25" s="3314"/>
      <c r="AI25" s="3312">
        <v>1</v>
      </c>
      <c r="AJ25" s="3313"/>
      <c r="AK25" s="3313"/>
      <c r="AL25" s="3313"/>
      <c r="AM25" s="3314"/>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79" t="s">
        <v>538</v>
      </c>
      <c r="C26" s="3280"/>
      <c r="D26" s="3280"/>
      <c r="E26" s="3280"/>
      <c r="F26" s="3280"/>
      <c r="G26" s="3280"/>
      <c r="H26" s="3280"/>
      <c r="I26" s="3280"/>
      <c r="J26" s="3280"/>
      <c r="K26" s="3280"/>
      <c r="L26" s="3280"/>
      <c r="M26" s="3280"/>
      <c r="N26" s="3280"/>
      <c r="O26" s="3280"/>
      <c r="P26" s="3280"/>
      <c r="Q26" s="3280"/>
      <c r="R26" s="3280"/>
      <c r="S26" s="3281"/>
      <c r="T26" s="3315">
        <f>T23*T25</f>
        <v>49065606</v>
      </c>
      <c r="U26" s="3316"/>
      <c r="V26" s="3316"/>
      <c r="W26" s="3316"/>
      <c r="X26" s="3316"/>
      <c r="Y26" s="3315">
        <f>Y23*Y25</f>
        <v>0</v>
      </c>
      <c r="Z26" s="3316"/>
      <c r="AA26" s="3316"/>
      <c r="AB26" s="3316"/>
      <c r="AC26" s="3316"/>
      <c r="AD26" s="3315">
        <f>AD23*AD25</f>
        <v>0</v>
      </c>
      <c r="AE26" s="3316"/>
      <c r="AF26" s="3316"/>
      <c r="AG26" s="3316"/>
      <c r="AH26" s="3316"/>
      <c r="AI26" s="3315">
        <f>AI23*AI25</f>
        <v>0</v>
      </c>
      <c r="AJ26" s="3316"/>
      <c r="AK26" s="3316"/>
      <c r="AL26" s="3316"/>
      <c r="AM26" s="3316"/>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41" t="s">
        <v>447</v>
      </c>
      <c r="C27" s="3342"/>
      <c r="D27" s="3342"/>
      <c r="E27" s="3342"/>
      <c r="F27" s="3342"/>
      <c r="G27" s="3342"/>
      <c r="H27" s="3342"/>
      <c r="I27" s="3342"/>
      <c r="J27" s="3342"/>
      <c r="K27" s="3342"/>
      <c r="L27" s="3342"/>
      <c r="M27" s="3342"/>
      <c r="N27" s="3342"/>
      <c r="O27" s="3342"/>
      <c r="P27" s="3342"/>
      <c r="Q27" s="3342"/>
      <c r="R27" s="3342"/>
      <c r="S27" s="3343"/>
      <c r="T27" s="3310">
        <f>Application!$AG$444</f>
        <v>1</v>
      </c>
      <c r="U27" s="3311"/>
      <c r="V27" s="3311"/>
      <c r="W27" s="3311"/>
      <c r="X27" s="3311"/>
      <c r="Y27" s="3310">
        <f>Application!$AG$444</f>
        <v>1</v>
      </c>
      <c r="Z27" s="3311"/>
      <c r="AA27" s="3311"/>
      <c r="AB27" s="3311"/>
      <c r="AC27" s="3311"/>
      <c r="AD27" s="3310">
        <f>Application!$AG$444</f>
        <v>1</v>
      </c>
      <c r="AE27" s="3311"/>
      <c r="AF27" s="3311"/>
      <c r="AG27" s="3311"/>
      <c r="AH27" s="3311"/>
      <c r="AI27" s="3310">
        <f>Application!$AG$444</f>
        <v>1</v>
      </c>
      <c r="AJ27" s="3311"/>
      <c r="AK27" s="3311"/>
      <c r="AL27" s="3311"/>
      <c r="AM27" s="3311"/>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79" t="s">
        <v>539</v>
      </c>
      <c r="C28" s="3280"/>
      <c r="D28" s="3280"/>
      <c r="E28" s="3280"/>
      <c r="F28" s="3280"/>
      <c r="G28" s="3280"/>
      <c r="H28" s="3280"/>
      <c r="I28" s="3280"/>
      <c r="J28" s="3280"/>
      <c r="K28" s="3280"/>
      <c r="L28" s="3280"/>
      <c r="M28" s="3280"/>
      <c r="N28" s="3280"/>
      <c r="O28" s="3280"/>
      <c r="P28" s="3280"/>
      <c r="Q28" s="3280"/>
      <c r="R28" s="3280"/>
      <c r="S28" s="3281"/>
      <c r="T28" s="3308">
        <f>IF(ISERROR((T26*T27)),0,(T26*T27))</f>
        <v>49065606</v>
      </c>
      <c r="U28" s="3309"/>
      <c r="V28" s="3309"/>
      <c r="W28" s="3309"/>
      <c r="X28" s="3309"/>
      <c r="Y28" s="3308">
        <f>IF(ISERROR((Y26*Y27)),0,(Y26*Y27))</f>
        <v>0</v>
      </c>
      <c r="Z28" s="3309"/>
      <c r="AA28" s="3309"/>
      <c r="AB28" s="3309"/>
      <c r="AC28" s="3309"/>
      <c r="AD28" s="3308">
        <f>IF(ISERROR((AD26*AD27)),0,(AD26*AD27))</f>
        <v>0</v>
      </c>
      <c r="AE28" s="3309"/>
      <c r="AF28" s="3309"/>
      <c r="AG28" s="3309"/>
      <c r="AH28" s="3309"/>
      <c r="AI28" s="3308">
        <f>IF(ISERROR((AI26*AI27)),0,(AI26*AI27))</f>
        <v>0</v>
      </c>
      <c r="AJ28" s="3309"/>
      <c r="AK28" s="3309"/>
      <c r="AL28" s="3309"/>
      <c r="AM28" s="3309"/>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79" t="s">
        <v>556</v>
      </c>
      <c r="C29" s="3280"/>
      <c r="D29" s="3280"/>
      <c r="E29" s="3280"/>
      <c r="F29" s="3280"/>
      <c r="G29" s="3280"/>
      <c r="H29" s="3280"/>
      <c r="I29" s="3280"/>
      <c r="J29" s="3280"/>
      <c r="K29" s="3280"/>
      <c r="L29" s="3280"/>
      <c r="M29" s="3280"/>
      <c r="N29" s="3280"/>
      <c r="O29" s="3280"/>
      <c r="P29" s="3280"/>
      <c r="Q29" s="3280"/>
      <c r="R29" s="3280"/>
      <c r="S29" s="3281"/>
      <c r="T29" s="3294">
        <f>T28+Y28+AD28+AI28</f>
        <v>49065606</v>
      </c>
      <c r="U29" s="3295"/>
      <c r="V29" s="3295"/>
      <c r="W29" s="3295"/>
      <c r="X29" s="3295"/>
      <c r="Y29" s="3295"/>
      <c r="Z29" s="3295"/>
      <c r="AA29" s="3295"/>
      <c r="AB29" s="3295"/>
      <c r="AC29" s="3295"/>
      <c r="AD29" s="3295"/>
      <c r="AE29" s="3295"/>
      <c r="AF29" s="3295"/>
      <c r="AG29" s="3295"/>
      <c r="AH29" s="3295"/>
      <c r="AI29" s="3295"/>
      <c r="AJ29" s="3295"/>
      <c r="AK29" s="3295"/>
      <c r="AL29" s="3295"/>
      <c r="AM29" s="3296"/>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01" t="s">
        <v>1493</v>
      </c>
      <c r="C30" s="3301"/>
      <c r="D30" s="3301"/>
      <c r="E30" s="3301"/>
      <c r="F30" s="3301"/>
      <c r="G30" s="3301"/>
      <c r="H30" s="3301"/>
      <c r="I30" s="3301"/>
      <c r="J30" s="3301"/>
      <c r="K30" s="3301"/>
      <c r="L30" s="3301"/>
      <c r="M30" s="3301"/>
      <c r="N30" s="3301"/>
      <c r="O30" s="3301"/>
      <c r="P30" s="3301"/>
      <c r="Q30" s="3301"/>
      <c r="R30" s="3301"/>
      <c r="S30" s="3301"/>
      <c r="T30" s="3301"/>
      <c r="U30" s="3301"/>
      <c r="V30" s="3301"/>
      <c r="W30" s="3301"/>
      <c r="X30" s="3301"/>
      <c r="Y30" s="3301"/>
      <c r="Z30" s="3301"/>
      <c r="AA30" s="3301"/>
      <c r="AB30" s="3301"/>
      <c r="AC30" s="3301"/>
      <c r="AD30" s="3301"/>
      <c r="AE30" s="3301"/>
      <c r="AF30" s="3301"/>
      <c r="AG30" s="3301"/>
      <c r="AH30" s="3301"/>
      <c r="AI30" s="3301"/>
      <c r="AJ30" s="3301"/>
      <c r="AK30" s="3301"/>
      <c r="AL30" s="3301"/>
      <c r="AM30" s="3301"/>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01" t="s">
        <v>1492</v>
      </c>
      <c r="C31" s="3301"/>
      <c r="D31" s="3301"/>
      <c r="E31" s="3301"/>
      <c r="F31" s="3301"/>
      <c r="G31" s="3301"/>
      <c r="H31" s="3301"/>
      <c r="I31" s="3301"/>
      <c r="J31" s="3301"/>
      <c r="K31" s="3301"/>
      <c r="L31" s="3301"/>
      <c r="M31" s="3301"/>
      <c r="N31" s="3301"/>
      <c r="O31" s="3301"/>
      <c r="P31" s="3301"/>
      <c r="Q31" s="3301"/>
      <c r="R31" s="3301"/>
      <c r="S31" s="3301"/>
      <c r="T31" s="3301"/>
      <c r="U31" s="3301"/>
      <c r="V31" s="3301"/>
      <c r="W31" s="3301"/>
      <c r="X31" s="3301"/>
      <c r="Y31" s="3301"/>
      <c r="Z31" s="3301"/>
      <c r="AA31" s="3301"/>
      <c r="AB31" s="3301"/>
      <c r="AC31" s="3301"/>
      <c r="AD31" s="3301"/>
      <c r="AE31" s="3301"/>
      <c r="AF31" s="3301"/>
      <c r="AG31" s="3301"/>
      <c r="AH31" s="3301"/>
      <c r="AI31" s="3301"/>
      <c r="AJ31" s="3301"/>
      <c r="AK31" s="3301"/>
      <c r="AL31" s="3301"/>
      <c r="AM31" s="3301"/>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297" t="s">
        <v>1343</v>
      </c>
      <c r="Z35" s="3297"/>
      <c r="AA35" s="3297"/>
      <c r="AB35" s="3297"/>
      <c r="AC35" s="3297"/>
      <c r="AD35" s="3298" t="s">
        <v>380</v>
      </c>
      <c r="AE35" s="3298"/>
      <c r="AF35" s="3298"/>
      <c r="AG35" s="3298"/>
      <c r="AH35" s="3298"/>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297"/>
      <c r="Z36" s="3297"/>
      <c r="AA36" s="3297"/>
      <c r="AB36" s="3297"/>
      <c r="AC36" s="3297"/>
      <c r="AD36" s="3298"/>
      <c r="AE36" s="3298"/>
      <c r="AF36" s="3298"/>
      <c r="AG36" s="3298"/>
      <c r="AH36" s="3298"/>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297"/>
      <c r="Z37" s="3297"/>
      <c r="AA37" s="3297"/>
      <c r="AB37" s="3297"/>
      <c r="AC37" s="3297"/>
      <c r="AD37" s="3298"/>
      <c r="AE37" s="3298"/>
      <c r="AF37" s="3298"/>
      <c r="AG37" s="3298"/>
      <c r="AH37" s="3298"/>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79" t="s">
        <v>539</v>
      </c>
      <c r="C38" s="3280"/>
      <c r="D38" s="3280"/>
      <c r="E38" s="3280"/>
      <c r="F38" s="3280"/>
      <c r="G38" s="3280"/>
      <c r="H38" s="3280"/>
      <c r="I38" s="3280"/>
      <c r="J38" s="3280"/>
      <c r="K38" s="3280"/>
      <c r="L38" s="3280"/>
      <c r="M38" s="3280"/>
      <c r="N38" s="3280"/>
      <c r="O38" s="3280"/>
      <c r="P38" s="3280"/>
      <c r="Q38" s="3280"/>
      <c r="R38" s="3280"/>
      <c r="S38" s="3280"/>
      <c r="T38" s="3280"/>
      <c r="U38" s="3280"/>
      <c r="V38" s="3280"/>
      <c r="W38" s="3280"/>
      <c r="X38" s="3281"/>
      <c r="Y38" s="3299">
        <f>IF(T24&gt;=(T23+Y23+AD23+AI23),T28+Y28,0)</f>
        <v>49065606</v>
      </c>
      <c r="Z38" s="3299"/>
      <c r="AA38" s="3299"/>
      <c r="AB38" s="3299"/>
      <c r="AC38" s="3299"/>
      <c r="AD38" s="3299">
        <f>IF(T24&gt;=(T23+Y23+AD23+AI23),AD28+AI28,0)</f>
        <v>0</v>
      </c>
      <c r="AE38" s="3299"/>
      <c r="AF38" s="3299"/>
      <c r="AG38" s="3299"/>
      <c r="AH38" s="3299"/>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79" t="s">
        <v>2109</v>
      </c>
      <c r="C39" s="3280"/>
      <c r="D39" s="3280"/>
      <c r="E39" s="3280"/>
      <c r="F39" s="3280"/>
      <c r="G39" s="3280"/>
      <c r="H39" s="3280"/>
      <c r="I39" s="3280"/>
      <c r="J39" s="3280"/>
      <c r="K39" s="3280"/>
      <c r="L39" s="3280"/>
      <c r="M39" s="3280"/>
      <c r="N39" s="3280"/>
      <c r="O39" s="3280"/>
      <c r="P39" s="3280"/>
      <c r="Q39" s="3280"/>
      <c r="R39" s="3280"/>
      <c r="S39" s="3280"/>
      <c r="T39" s="3280"/>
      <c r="U39" s="3280"/>
      <c r="V39" s="3280"/>
      <c r="W39" s="3280"/>
      <c r="X39" s="3281"/>
      <c r="Y39" s="3300">
        <v>0.04</v>
      </c>
      <c r="Z39" s="3300"/>
      <c r="AA39" s="3300"/>
      <c r="AB39" s="3300"/>
      <c r="AC39" s="3300"/>
      <c r="AD39" s="3300">
        <v>0.04</v>
      </c>
      <c r="AE39" s="3300"/>
      <c r="AF39" s="3300"/>
      <c r="AG39" s="3300"/>
      <c r="AH39" s="3300"/>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79" t="s">
        <v>677</v>
      </c>
      <c r="C40" s="3280"/>
      <c r="D40" s="3280"/>
      <c r="E40" s="3280"/>
      <c r="F40" s="3280"/>
      <c r="G40" s="3280"/>
      <c r="H40" s="3280"/>
      <c r="I40" s="3280"/>
      <c r="J40" s="3280"/>
      <c r="K40" s="3280"/>
      <c r="L40" s="3280"/>
      <c r="M40" s="3280"/>
      <c r="N40" s="3280"/>
      <c r="O40" s="3280"/>
      <c r="P40" s="3280"/>
      <c r="Q40" s="3280"/>
      <c r="R40" s="3280"/>
      <c r="S40" s="3280"/>
      <c r="T40" s="3280"/>
      <c r="U40" s="3280"/>
      <c r="V40" s="3280"/>
      <c r="W40" s="3280"/>
      <c r="X40" s="3281"/>
      <c r="Y40" s="3299">
        <f>ROUND(Y38*Y39,0)</f>
        <v>1962624</v>
      </c>
      <c r="Z40" s="3299"/>
      <c r="AA40" s="3299"/>
      <c r="AB40" s="3299"/>
      <c r="AC40" s="3299"/>
      <c r="AD40" s="3296">
        <f>ROUND(AD38*AD39,0)</f>
        <v>0</v>
      </c>
      <c r="AE40" s="3299"/>
      <c r="AF40" s="3299"/>
      <c r="AG40" s="3299"/>
      <c r="AH40" s="3299"/>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79" t="s">
        <v>678</v>
      </c>
      <c r="C41" s="3280"/>
      <c r="D41" s="3280"/>
      <c r="E41" s="3280"/>
      <c r="F41" s="3280"/>
      <c r="G41" s="3280"/>
      <c r="H41" s="3280"/>
      <c r="I41" s="3280"/>
      <c r="J41" s="3280"/>
      <c r="K41" s="3280"/>
      <c r="L41" s="3280"/>
      <c r="M41" s="3280"/>
      <c r="N41" s="3280"/>
      <c r="O41" s="3280"/>
      <c r="P41" s="3280"/>
      <c r="Q41" s="3280"/>
      <c r="R41" s="3280"/>
      <c r="S41" s="3280"/>
      <c r="T41" s="3280"/>
      <c r="U41" s="3280"/>
      <c r="V41" s="3280"/>
      <c r="W41" s="3280"/>
      <c r="X41" s="3281"/>
      <c r="Y41" s="3344">
        <f>Y40+AD40</f>
        <v>1962624</v>
      </c>
      <c r="Z41" s="3345"/>
      <c r="AA41" s="3345"/>
      <c r="AB41" s="3345"/>
      <c r="AC41" s="3345"/>
      <c r="AD41" s="3345"/>
      <c r="AE41" s="3345"/>
      <c r="AF41" s="3345"/>
      <c r="AG41" s="3345"/>
      <c r="AH41" s="3346"/>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93" t="s">
        <v>1504</v>
      </c>
      <c r="B44" s="3293"/>
      <c r="C44" s="3293"/>
      <c r="D44" s="3293"/>
      <c r="E44" s="3293"/>
      <c r="F44" s="3293"/>
      <c r="G44" s="3293"/>
      <c r="H44" s="3293"/>
      <c r="I44" s="3293"/>
      <c r="J44" s="3293"/>
      <c r="K44" s="3293"/>
      <c r="L44" s="3293"/>
      <c r="M44" s="3293"/>
      <c r="N44" s="3293"/>
      <c r="O44" s="3293"/>
      <c r="P44" s="3293"/>
      <c r="Q44" s="3293"/>
      <c r="R44" s="3293"/>
      <c r="S44" s="3293"/>
      <c r="T44" s="3293"/>
      <c r="U44" s="3293"/>
      <c r="V44" s="3293"/>
      <c r="W44" s="3293"/>
      <c r="X44" s="3293"/>
      <c r="Y44" s="3293"/>
      <c r="Z44" s="3293"/>
      <c r="AA44" s="3293"/>
      <c r="AB44" s="3293"/>
      <c r="AC44" s="3293"/>
      <c r="AD44" s="3293"/>
      <c r="AE44" s="3293"/>
      <c r="AF44" s="3293"/>
      <c r="AG44" s="3293"/>
      <c r="AH44" s="3293"/>
      <c r="AI44" s="3293"/>
      <c r="AJ44" s="3293"/>
      <c r="AK44" s="3293"/>
      <c r="AL44" s="3293"/>
      <c r="AM44" s="3293"/>
      <c r="AN44" s="3293"/>
      <c r="AO44" s="3293"/>
      <c r="AP44" s="3293"/>
      <c r="AQ44" s="3293"/>
      <c r="AR44" s="3293"/>
      <c r="AS44" s="3293"/>
      <c r="AT44" s="3293"/>
      <c r="AU44" s="3293"/>
      <c r="AV44" s="3293"/>
      <c r="AW44" s="3293"/>
      <c r="AX44" s="3293"/>
      <c r="AY44" s="3293"/>
      <c r="AZ44" s="3293"/>
      <c r="BA44" s="3293"/>
      <c r="BB44" s="3293"/>
      <c r="BC44" s="3293"/>
      <c r="BD44" s="3293"/>
      <c r="BE44" s="3293"/>
      <c r="BF44" s="3293"/>
      <c r="BG44" s="3293"/>
      <c r="BH44" s="3293"/>
      <c r="BI44" s="3293"/>
      <c r="BJ44" s="3293"/>
      <c r="BK44" s="3293"/>
      <c r="BL44" s="3293"/>
      <c r="BM44" s="3293"/>
      <c r="BN44" s="3293"/>
      <c r="BO44" s="3293"/>
      <c r="BP44" s="3293"/>
      <c r="BQ44" s="3293"/>
      <c r="BR44" s="3293"/>
      <c r="BS44" s="3293"/>
      <c r="BT44" s="3293"/>
      <c r="BU44" s="3293"/>
      <c r="BV44" s="3293"/>
      <c r="BW44" s="3293"/>
      <c r="BX44" s="329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87">
        <f>'Sources and Uses Budget'!B105-'Sources and Uses Budget'!B15</f>
        <v>52669290</v>
      </c>
      <c r="AC47" s="3288"/>
      <c r="AD47" s="3288"/>
      <c r="AE47" s="3288"/>
      <c r="AF47" s="3289"/>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87">
        <f>Application!AO649-MIN('Sources and Uses Budget'!B15,Application!AG394)</f>
        <v>35410721</v>
      </c>
      <c r="AC48" s="3288"/>
      <c r="AD48" s="3288"/>
      <c r="AE48" s="3288"/>
      <c r="AF48" s="3289"/>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87">
        <f>AB47-AB48</f>
        <v>17258569</v>
      </c>
      <c r="AC49" s="3288"/>
      <c r="AD49" s="3288"/>
      <c r="AE49" s="3288"/>
      <c r="AF49" s="3289"/>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75">
        <v>0.88</v>
      </c>
      <c r="AC50" s="3276"/>
      <c r="AD50" s="3276"/>
      <c r="AE50" s="3276"/>
      <c r="AF50" s="3277"/>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286" t="s">
        <v>2290</v>
      </c>
      <c r="F51" s="3286"/>
      <c r="G51" s="3286"/>
      <c r="H51" s="3286"/>
      <c r="I51" s="3286"/>
      <c r="J51" s="3286"/>
      <c r="K51" s="3286"/>
      <c r="L51" s="3286"/>
      <c r="M51" s="3286"/>
      <c r="N51" s="3286"/>
      <c r="O51" s="3286"/>
      <c r="P51" s="3286"/>
      <c r="Q51" s="3286"/>
      <c r="R51" s="3286"/>
      <c r="S51" s="3286"/>
      <c r="T51" s="3286"/>
      <c r="U51" s="3286"/>
      <c r="V51" s="3286"/>
      <c r="W51" s="3286"/>
      <c r="X51" s="3286"/>
      <c r="Y51" s="3286"/>
      <c r="Z51" s="3286"/>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286"/>
      <c r="F52" s="3286"/>
      <c r="G52" s="3286"/>
      <c r="H52" s="3286"/>
      <c r="I52" s="3286"/>
      <c r="J52" s="3286"/>
      <c r="K52" s="3286"/>
      <c r="L52" s="3286"/>
      <c r="M52" s="3286"/>
      <c r="N52" s="3286"/>
      <c r="O52" s="3286"/>
      <c r="P52" s="3286"/>
      <c r="Q52" s="3286"/>
      <c r="R52" s="3286"/>
      <c r="S52" s="3286"/>
      <c r="T52" s="3286"/>
      <c r="U52" s="3286"/>
      <c r="V52" s="3286"/>
      <c r="W52" s="3286"/>
      <c r="X52" s="3286"/>
      <c r="Y52" s="3286"/>
      <c r="Z52" s="3286"/>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87">
        <f>ROUND(IF(ISERROR((AB49/AB50)),0,(AB49/AB50)),0)</f>
        <v>19612010</v>
      </c>
      <c r="AC54" s="3288"/>
      <c r="AD54" s="3288"/>
      <c r="AE54" s="3288"/>
      <c r="AF54" s="3289"/>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87">
        <f>(AB54/10)</f>
        <v>1961201</v>
      </c>
      <c r="AC55" s="3288"/>
      <c r="AD55" s="3288"/>
      <c r="AE55" s="3288"/>
      <c r="AF55" s="3289"/>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290">
        <f>(IF((Y41&lt;AB55),Y41,AB55))</f>
        <v>1961201</v>
      </c>
      <c r="AC56" s="3291"/>
      <c r="AD56" s="3291"/>
      <c r="AE56" s="3291"/>
      <c r="AF56" s="3292"/>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87">
        <f>ROUND((10*AB56*AB50),0)</f>
        <v>17258569</v>
      </c>
      <c r="AC57" s="3288"/>
      <c r="AD57" s="3288"/>
      <c r="AE57" s="3288"/>
      <c r="AF57" s="3289"/>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71">
        <f>AB49-AB57</f>
        <v>0</v>
      </c>
      <c r="AC59" s="3271"/>
      <c r="AD59" s="3271"/>
      <c r="AE59" s="3271"/>
      <c r="AF59" s="3271"/>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93" t="str">
        <f>IF(Application!AP204="yes","Farmworker State Credit", "State Credit" )</f>
        <v>State Credit</v>
      </c>
      <c r="B61" s="3293"/>
      <c r="C61" s="3293"/>
      <c r="D61" s="3293"/>
      <c r="E61" s="3293"/>
      <c r="F61" s="3293"/>
      <c r="G61" s="3293"/>
      <c r="H61" s="3293"/>
      <c r="I61" s="3293"/>
      <c r="J61" s="3293"/>
      <c r="K61" s="3293"/>
      <c r="L61" s="3293"/>
      <c r="M61" s="3293"/>
      <c r="N61" s="3293"/>
      <c r="O61" s="3293"/>
      <c r="P61" s="3293"/>
      <c r="Q61" s="3293"/>
      <c r="R61" s="3293"/>
      <c r="S61" s="3293"/>
      <c r="T61" s="3293"/>
      <c r="U61" s="3293"/>
      <c r="V61" s="3293"/>
      <c r="W61" s="3293"/>
      <c r="X61" s="3293"/>
      <c r="Y61" s="3293"/>
      <c r="Z61" s="3293"/>
      <c r="AA61" s="3293"/>
      <c r="AB61" s="3293"/>
      <c r="AC61" s="3293"/>
      <c r="AD61" s="3293"/>
      <c r="AE61" s="3293"/>
      <c r="AF61" s="3293"/>
      <c r="AG61" s="3293"/>
      <c r="AH61" s="3293"/>
      <c r="AI61" s="3293"/>
      <c r="AJ61" s="3293"/>
      <c r="AK61" s="3293"/>
      <c r="AL61" s="3293"/>
      <c r="AM61" s="3293"/>
      <c r="AN61" s="3293"/>
      <c r="AO61" s="3293"/>
      <c r="AP61" s="3293"/>
      <c r="AQ61" s="3293"/>
      <c r="AR61" s="3293"/>
      <c r="AS61" s="3293"/>
      <c r="AT61" s="3293"/>
      <c r="AU61" s="3293"/>
      <c r="AV61" s="3293"/>
      <c r="AW61" s="3293"/>
      <c r="AX61" s="3293"/>
      <c r="AY61" s="3293"/>
      <c r="AZ61" s="3293"/>
      <c r="BA61" s="3293"/>
      <c r="BB61" s="3293"/>
      <c r="BC61" s="3293"/>
      <c r="BD61" s="3293"/>
      <c r="BE61" s="3293"/>
      <c r="BF61" s="3293"/>
      <c r="BG61" s="3293"/>
      <c r="BH61" s="3293"/>
      <c r="BI61" s="3293"/>
      <c r="BJ61" s="3293"/>
      <c r="BK61" s="3293"/>
      <c r="BL61" s="3293"/>
      <c r="BM61" s="3293"/>
      <c r="BN61" s="3293"/>
      <c r="BO61" s="3293"/>
      <c r="BP61" s="3293"/>
      <c r="BQ61" s="3293"/>
      <c r="BR61" s="3293"/>
      <c r="BS61" s="3293"/>
      <c r="BT61" s="3293"/>
      <c r="BU61" s="3293"/>
      <c r="BV61" s="3293"/>
      <c r="BW61" s="3293"/>
      <c r="BX61" s="329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624</v>
      </c>
      <c r="B63" s="615"/>
      <c r="C63" s="326" t="s">
        <v>1474</v>
      </c>
      <c r="D63" s="615"/>
      <c r="E63" s="615"/>
      <c r="F63" s="615"/>
      <c r="G63" s="615"/>
      <c r="H63" s="615"/>
      <c r="I63" s="615"/>
      <c r="J63" s="615"/>
      <c r="K63" s="615"/>
      <c r="L63" s="615"/>
      <c r="M63" s="615"/>
      <c r="N63" s="615"/>
      <c r="O63" s="615"/>
      <c r="P63" s="615"/>
      <c r="Q63" s="615"/>
      <c r="R63" s="615"/>
      <c r="S63" s="615"/>
      <c r="T63" s="615"/>
      <c r="U63" s="615"/>
      <c r="V63" s="615"/>
      <c r="W63" s="615"/>
      <c r="X63" s="615"/>
      <c r="Y63" s="3282" t="s">
        <v>1065</v>
      </c>
      <c r="Z63" s="3282"/>
      <c r="AA63" s="3282"/>
      <c r="AB63" s="3282"/>
      <c r="AC63" s="3282"/>
      <c r="AD63" s="3282" t="s">
        <v>380</v>
      </c>
      <c r="AE63" s="3282"/>
      <c r="AF63" s="3282"/>
      <c r="AG63" s="3282"/>
      <c r="AH63" s="3282"/>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1475</v>
      </c>
      <c r="E64" s="642"/>
      <c r="F64" s="642"/>
      <c r="G64" s="642"/>
      <c r="H64" s="642"/>
      <c r="I64" s="642"/>
      <c r="J64" s="642"/>
      <c r="K64" s="642"/>
      <c r="L64" s="643"/>
      <c r="M64" s="643"/>
      <c r="N64" s="643"/>
      <c r="O64" s="643"/>
      <c r="P64" s="643"/>
      <c r="Q64" s="643"/>
      <c r="R64" s="643"/>
      <c r="S64" s="643"/>
      <c r="T64" s="643"/>
      <c r="U64" s="643"/>
      <c r="V64" s="643"/>
      <c r="W64" s="643"/>
      <c r="X64" s="643"/>
      <c r="Y64" s="3283">
        <f>IF(Application!Z204="(select)",0,((T23*T27)+Y28))</f>
        <v>49065606</v>
      </c>
      <c r="Z64" s="3284"/>
      <c r="AA64" s="3284"/>
      <c r="AB64" s="3284"/>
      <c r="AC64" s="3285"/>
      <c r="AD64" s="3283">
        <f>IF(AND(Application!AP204="yes",Application!M357="yes"),AD28+AI28,0)</f>
        <v>0</v>
      </c>
      <c r="AE64" s="3284"/>
      <c r="AF64" s="3284"/>
      <c r="AG64" s="3284"/>
      <c r="AH64" s="3285"/>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2288</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2289</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72">
        <f>IF(Application!AP204="yes",0.75,IF(Application!Z203="15% set-aside",0.13,IF(Application!Z203="15% set-aside with qualifying low value rehab",0.95,0.3)))</f>
        <v>0.3</v>
      </c>
      <c r="Z67" s="3272"/>
      <c r="AA67" s="3272"/>
      <c r="AB67" s="3272"/>
      <c r="AC67" s="3272"/>
      <c r="AD67" s="3272">
        <f>IF(Application!AP204="yes",0.75,IF(Application!Z203="15% set-aside with qualifying low value rehab", 0.95,0.13))</f>
        <v>0.13</v>
      </c>
      <c r="AE67" s="3272"/>
      <c r="AF67" s="3272"/>
      <c r="AG67" s="3272"/>
      <c r="AH67" s="3272"/>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1476</v>
      </c>
      <c r="E68" s="615"/>
      <c r="F68" s="615"/>
      <c r="G68" s="615"/>
      <c r="H68" s="615"/>
      <c r="I68" s="615"/>
      <c r="J68" s="615"/>
      <c r="K68" s="615"/>
      <c r="L68" s="615"/>
      <c r="M68" s="615"/>
      <c r="N68" s="615"/>
      <c r="O68" s="615"/>
      <c r="P68" s="615"/>
      <c r="Q68" s="615"/>
      <c r="R68" s="615"/>
      <c r="S68" s="615"/>
      <c r="T68" s="615"/>
      <c r="U68" s="615"/>
      <c r="V68" s="615"/>
      <c r="W68" s="615"/>
      <c r="X68" s="615"/>
      <c r="Y68" s="3273">
        <f>ROUND(Y64*Y67,0)</f>
        <v>14719682</v>
      </c>
      <c r="Z68" s="3274"/>
      <c r="AA68" s="3274"/>
      <c r="AB68" s="3274"/>
      <c r="AC68" s="3274"/>
      <c r="AD68" s="3273" t="str">
        <f>IF(Application!D210="At-Risk",AD64*AD67,"$0")</f>
        <v>$0</v>
      </c>
      <c r="AE68" s="3274"/>
      <c r="AF68" s="3274"/>
      <c r="AG68" s="3274"/>
      <c r="AH68" s="3274"/>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1477</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75"/>
      <c r="AC71" s="3276"/>
      <c r="AD71" s="3276"/>
      <c r="AE71" s="3276"/>
      <c r="AF71" s="3277"/>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78" t="s">
        <v>1478</v>
      </c>
      <c r="F72" s="3278"/>
      <c r="G72" s="3278"/>
      <c r="H72" s="3278"/>
      <c r="I72" s="3278"/>
      <c r="J72" s="3278"/>
      <c r="K72" s="3278"/>
      <c r="L72" s="3278"/>
      <c r="M72" s="3278"/>
      <c r="N72" s="3278"/>
      <c r="O72" s="3278"/>
      <c r="P72" s="3278"/>
      <c r="Q72" s="3278"/>
      <c r="R72" s="3278"/>
      <c r="S72" s="3278"/>
      <c r="T72" s="3278"/>
      <c r="U72" s="3278"/>
      <c r="V72" s="3278"/>
      <c r="W72" s="3278"/>
      <c r="X72" s="3278"/>
      <c r="Y72" s="3278"/>
      <c r="Z72" s="3278"/>
      <c r="AA72" s="3278"/>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78"/>
      <c r="F73" s="3278"/>
      <c r="G73" s="3278"/>
      <c r="H73" s="3278"/>
      <c r="I73" s="3278"/>
      <c r="J73" s="3278"/>
      <c r="K73" s="3278"/>
      <c r="L73" s="3278"/>
      <c r="M73" s="3278"/>
      <c r="N73" s="3278"/>
      <c r="O73" s="3278"/>
      <c r="P73" s="3278"/>
      <c r="Q73" s="3278"/>
      <c r="R73" s="3278"/>
      <c r="S73" s="3278"/>
      <c r="T73" s="3278"/>
      <c r="U73" s="3278"/>
      <c r="V73" s="3278"/>
      <c r="W73" s="3278"/>
      <c r="X73" s="3278"/>
      <c r="Y73" s="3278"/>
      <c r="Z73" s="3278"/>
      <c r="AA73" s="3278"/>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78"/>
      <c r="F74" s="3278"/>
      <c r="G74" s="3278"/>
      <c r="H74" s="3278"/>
      <c r="I74" s="3278"/>
      <c r="J74" s="3278"/>
      <c r="K74" s="3278"/>
      <c r="L74" s="3278"/>
      <c r="M74" s="3278"/>
      <c r="N74" s="3278"/>
      <c r="O74" s="3278"/>
      <c r="P74" s="3278"/>
      <c r="Q74" s="3278"/>
      <c r="R74" s="3278"/>
      <c r="S74" s="3278"/>
      <c r="T74" s="3278"/>
      <c r="U74" s="3278"/>
      <c r="V74" s="3278"/>
      <c r="W74" s="3278"/>
      <c r="X74" s="3278"/>
      <c r="Y74" s="3278"/>
      <c r="Z74" s="3278"/>
      <c r="AA74" s="3278"/>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1479</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66">
        <f>ROUND(IF(ISERROR((AB59/AB71)),0,(AB59/AB71)),0)</f>
        <v>0</v>
      </c>
      <c r="AC76" s="3266"/>
      <c r="AD76" s="3266"/>
      <c r="AE76" s="3266"/>
      <c r="AF76" s="3266"/>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1480</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67">
        <f>IF((Y68+AD68&lt;AB76),Y68+AD68,AB76)</f>
        <v>0</v>
      </c>
      <c r="AC77" s="3268"/>
      <c r="AD77" s="3268"/>
      <c r="AE77" s="3268"/>
      <c r="AF77" s="3269"/>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1481</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70">
        <f>AB77*AB71</f>
        <v>0</v>
      </c>
      <c r="AC78" s="3270"/>
      <c r="AD78" s="3270"/>
      <c r="AE78" s="3270"/>
      <c r="AF78" s="3270"/>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71">
        <f>AB49-(AB57+AB78)</f>
        <v>0</v>
      </c>
      <c r="AC80" s="3271"/>
      <c r="AD80" s="3271"/>
      <c r="AE80" s="3271"/>
      <c r="AF80" s="3271"/>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93"/>
      <c r="B83" s="3293"/>
      <c r="C83" s="3293"/>
      <c r="D83" s="3293"/>
      <c r="E83" s="3293"/>
      <c r="F83" s="3293"/>
      <c r="G83" s="3293"/>
      <c r="H83" s="3293"/>
      <c r="I83" s="3293"/>
      <c r="J83" s="3293"/>
      <c r="K83" s="3293"/>
      <c r="L83" s="3293"/>
      <c r="M83" s="3293"/>
      <c r="N83" s="3293"/>
      <c r="O83" s="3293"/>
      <c r="P83" s="3293"/>
      <c r="Q83" s="3293"/>
      <c r="R83" s="3293"/>
      <c r="S83" s="3293"/>
      <c r="T83" s="3293"/>
      <c r="U83" s="3293"/>
      <c r="V83" s="3293"/>
      <c r="W83" s="3293"/>
      <c r="X83" s="3293"/>
      <c r="Y83" s="3293"/>
      <c r="Z83" s="3293"/>
      <c r="AA83" s="3293"/>
      <c r="AB83" s="3293"/>
      <c r="AC83" s="3293"/>
      <c r="AD83" s="3293"/>
      <c r="AE83" s="3293"/>
      <c r="AF83" s="3293"/>
      <c r="AG83" s="3293"/>
      <c r="AH83" s="3293"/>
      <c r="AI83" s="3293"/>
      <c r="AJ83" s="3293"/>
      <c r="AK83" s="3293"/>
      <c r="AL83" s="3293"/>
      <c r="AM83" s="3293"/>
      <c r="AN83" s="3293"/>
      <c r="AO83" s="3293"/>
      <c r="AP83" s="3293"/>
      <c r="AQ83" s="3293"/>
      <c r="AR83" s="3293"/>
      <c r="AS83" s="3293"/>
      <c r="AT83" s="3293"/>
      <c r="AU83" s="3293"/>
      <c r="AV83" s="3293"/>
      <c r="AW83" s="3293"/>
      <c r="AX83" s="3293"/>
      <c r="AY83" s="3293"/>
      <c r="AZ83" s="3293"/>
      <c r="BA83" s="3293"/>
      <c r="BB83" s="3293"/>
      <c r="BC83" s="3293"/>
      <c r="BD83" s="3293"/>
      <c r="BE83" s="3293"/>
      <c r="BF83" s="3293"/>
      <c r="BG83" s="3293"/>
      <c r="BH83" s="3293"/>
      <c r="BI83" s="3293"/>
      <c r="BJ83" s="3293"/>
      <c r="BK83" s="3293"/>
      <c r="BL83" s="3293"/>
      <c r="BM83" s="3293"/>
      <c r="BN83" s="3293"/>
      <c r="BO83" s="3293"/>
      <c r="BP83" s="3293"/>
      <c r="BQ83" s="3293"/>
      <c r="BR83" s="3293"/>
      <c r="BS83" s="3293"/>
      <c r="BT83" s="3293"/>
      <c r="BU83" s="3293"/>
      <c r="BV83" s="3293"/>
      <c r="BW83" s="3293"/>
      <c r="BX83" s="3293"/>
    </row>
    <row r="84" spans="1:98" ht="13.5" thickTop="1"/>
    <row r="85" spans="1:98" ht="12.75">
      <c r="A85" s="792"/>
      <c r="C85" s="334"/>
      <c r="Z85" s="617"/>
      <c r="AA85" s="617"/>
      <c r="AB85" s="617"/>
      <c r="AC85" s="617"/>
      <c r="AD85" s="617"/>
      <c r="AE85" s="617"/>
      <c r="AF85" s="617"/>
      <c r="AG85" s="617"/>
      <c r="AH85" s="617"/>
    </row>
    <row r="86" spans="1:98" ht="12.75">
      <c r="D86" s="334"/>
      <c r="Z86" s="617"/>
      <c r="AA86" s="617"/>
      <c r="AB86" s="3334"/>
      <c r="AC86" s="3334"/>
      <c r="AD86" s="3334"/>
      <c r="AE86" s="3334"/>
      <c r="AF86" s="3334"/>
      <c r="AG86" s="617"/>
      <c r="AH86" s="617"/>
    </row>
    <row r="87" spans="1:98" ht="13.5" thickBot="1">
      <c r="D87" s="334"/>
      <c r="Z87" s="617"/>
      <c r="AA87" s="617"/>
      <c r="AB87" s="3333"/>
      <c r="AC87" s="3333"/>
      <c r="AD87" s="3333"/>
      <c r="AE87" s="3333"/>
      <c r="AF87" s="3333"/>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80" zoomScaleNormal="80" zoomScaleSheetLayoutView="100" workbookViewId="0">
      <selection activeCell="O65" sqref="O65"/>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2980488</v>
      </c>
      <c r="G4" s="354">
        <f>E4*$C$4</f>
        <v>3055000.1999999997</v>
      </c>
      <c r="I4" s="354">
        <f>G4*$C$4</f>
        <v>3131375.2049999996</v>
      </c>
      <c r="K4" s="354">
        <f>I4*$C$4</f>
        <v>3209659.5851249993</v>
      </c>
      <c r="M4" s="354">
        <f>K4*$C$4</f>
        <v>3289901.0747531238</v>
      </c>
      <c r="O4" s="354">
        <f>M4*$C$4</f>
        <v>3372148.6016219514</v>
      </c>
      <c r="Q4" s="354">
        <f>O4*$C$4</f>
        <v>3456452.3166625001</v>
      </c>
      <c r="S4" s="354">
        <f>Q4*$C$4</f>
        <v>3542863.6245790622</v>
      </c>
      <c r="U4" s="354">
        <f>S4*$C$4</f>
        <v>3631435.2151935385</v>
      </c>
      <c r="W4" s="354">
        <f>U4*$C$4</f>
        <v>3722221.0955733764</v>
      </c>
      <c r="Y4" s="354">
        <f>W4*$C$4</f>
        <v>3815276.6229627104</v>
      </c>
      <c r="AA4" s="354">
        <f>Y4*$C$4</f>
        <v>3910658.5385367777</v>
      </c>
      <c r="AC4" s="354">
        <f>AA4*$C$4</f>
        <v>4008425.0020001968</v>
      </c>
      <c r="AE4" s="354">
        <f>AC4*$C$4</f>
        <v>4108635.6270502014</v>
      </c>
      <c r="AG4" s="354">
        <f>AE4*$C$4</f>
        <v>4211351.5177264558</v>
      </c>
    </row>
    <row r="5" spans="1:34" s="339" customFormat="1" ht="14.25">
      <c r="B5" s="339" t="s">
        <v>901</v>
      </c>
      <c r="C5" s="375">
        <f>IF(Application!$D$210="Special Needs",0.1,0.05)</f>
        <v>0.05</v>
      </c>
      <c r="E5" s="356">
        <f>-E4*$C$5</f>
        <v>-149024.4</v>
      </c>
      <c r="F5" s="356"/>
      <c r="G5" s="356">
        <f>-G4*$C$5</f>
        <v>-152750.00999999998</v>
      </c>
      <c r="H5" s="356"/>
      <c r="I5" s="356">
        <f>-I4*$C$5</f>
        <v>-156568.76024999999</v>
      </c>
      <c r="J5" s="356"/>
      <c r="K5" s="356">
        <f>-K4*$C$5</f>
        <v>-160482.97925624996</v>
      </c>
      <c r="L5" s="356"/>
      <c r="M5" s="356">
        <f>-M4*$C$5</f>
        <v>-164495.05373765621</v>
      </c>
      <c r="N5" s="356"/>
      <c r="O5" s="356">
        <f>-O4*$C$5</f>
        <v>-168607.43008109758</v>
      </c>
      <c r="P5" s="356"/>
      <c r="Q5" s="356">
        <f>-Q4*$C$5</f>
        <v>-172822.61583312502</v>
      </c>
      <c r="R5" s="356"/>
      <c r="S5" s="356">
        <f>-S4*$C$5</f>
        <v>-177143.18122895312</v>
      </c>
      <c r="T5" s="356"/>
      <c r="U5" s="356">
        <f>-U4*$C$5</f>
        <v>-181571.76075967692</v>
      </c>
      <c r="V5" s="356"/>
      <c r="W5" s="356">
        <f>-W4*$C$5</f>
        <v>-186111.05477866883</v>
      </c>
      <c r="X5" s="356"/>
      <c r="Y5" s="356">
        <f>-Y4*$C$5</f>
        <v>-190763.83114813553</v>
      </c>
      <c r="Z5" s="356"/>
      <c r="AA5" s="356">
        <f>-AA4*$C$5</f>
        <v>-195532.9269268389</v>
      </c>
      <c r="AB5" s="356"/>
      <c r="AC5" s="356">
        <f>-AC4*$C$5</f>
        <v>-200421.25010000984</v>
      </c>
      <c r="AD5" s="356"/>
      <c r="AE5" s="356">
        <f>-AE4*$C$5</f>
        <v>-205431.78135251009</v>
      </c>
      <c r="AF5" s="356"/>
      <c r="AG5" s="356">
        <f>-AG4*$C$5</f>
        <v>-210567.5758863228</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33798</v>
      </c>
      <c r="F8" s="357"/>
      <c r="G8" s="357">
        <f>E8*$C$8</f>
        <v>34642.949999999997</v>
      </c>
      <c r="H8" s="357"/>
      <c r="I8" s="357">
        <f>G8*$C$8</f>
        <v>35509.023749999993</v>
      </c>
      <c r="J8" s="357"/>
      <c r="K8" s="357">
        <f>I8*$C$8</f>
        <v>36396.749343749987</v>
      </c>
      <c r="L8" s="357"/>
      <c r="M8" s="357">
        <f>K8*$C$8</f>
        <v>37306.668077343733</v>
      </c>
      <c r="N8" s="357"/>
      <c r="O8" s="357">
        <f>M8*$C$8</f>
        <v>38239.33477927732</v>
      </c>
      <c r="P8" s="357"/>
      <c r="Q8" s="357">
        <f>O8*$C$8</f>
        <v>39195.318148759252</v>
      </c>
      <c r="R8" s="357"/>
      <c r="S8" s="357">
        <f>Q8*$C$8</f>
        <v>40175.201102478233</v>
      </c>
      <c r="T8" s="357"/>
      <c r="U8" s="357">
        <f>S8*$C$8</f>
        <v>41179.581130040184</v>
      </c>
      <c r="V8" s="357"/>
      <c r="W8" s="357">
        <f>U8*$C$8</f>
        <v>42209.070658291188</v>
      </c>
      <c r="X8" s="357"/>
      <c r="Y8" s="357">
        <f>W8*$C$8</f>
        <v>43264.297424748467</v>
      </c>
      <c r="Z8" s="357"/>
      <c r="AA8" s="357">
        <f>Y8*$C$8</f>
        <v>44345.904860367176</v>
      </c>
      <c r="AB8" s="357"/>
      <c r="AC8" s="357">
        <f>AA8*$C$8</f>
        <v>45454.552481876352</v>
      </c>
      <c r="AD8" s="357"/>
      <c r="AE8" s="357">
        <f>AC8*$C$8</f>
        <v>46590.916293923256</v>
      </c>
      <c r="AF8" s="357"/>
      <c r="AG8" s="357">
        <f>AE8*$C$8</f>
        <v>47755.689201271336</v>
      </c>
    </row>
    <row r="9" spans="1:34" s="339" customFormat="1" ht="14.25">
      <c r="B9" s="339" t="s">
        <v>901</v>
      </c>
      <c r="C9" s="375">
        <f>IF(Application!$D$210="Special Needs",0.1,0.05)</f>
        <v>0.05</v>
      </c>
      <c r="E9" s="373">
        <f>-E8*$C$9</f>
        <v>-1689.9</v>
      </c>
      <c r="F9" s="356"/>
      <c r="G9" s="373">
        <f>-G8*$C$9</f>
        <v>-1732.1475</v>
      </c>
      <c r="H9" s="356"/>
      <c r="I9" s="373">
        <f>-I8*$C$9</f>
        <v>-1775.4511874999998</v>
      </c>
      <c r="J9" s="356"/>
      <c r="K9" s="373">
        <f>-K8*$C$9</f>
        <v>-1819.8374671874994</v>
      </c>
      <c r="L9" s="356"/>
      <c r="M9" s="373">
        <f>-M8*$C$9</f>
        <v>-1865.3334038671867</v>
      </c>
      <c r="N9" s="356"/>
      <c r="O9" s="373">
        <f>-O8*$C$9</f>
        <v>-1911.9667389638662</v>
      </c>
      <c r="P9" s="356"/>
      <c r="Q9" s="373">
        <f>-Q8*$C$9</f>
        <v>-1959.7659074379626</v>
      </c>
      <c r="R9" s="356"/>
      <c r="S9" s="373">
        <f>-S8*$C$9</f>
        <v>-2008.7600551239118</v>
      </c>
      <c r="T9" s="356"/>
      <c r="U9" s="373">
        <f>-U8*$C$9</f>
        <v>-2058.9790565020094</v>
      </c>
      <c r="V9" s="356"/>
      <c r="W9" s="373">
        <f>-W8*$C$9</f>
        <v>-2110.4535329145597</v>
      </c>
      <c r="X9" s="356"/>
      <c r="Y9" s="373">
        <f>-Y8*$C$9</f>
        <v>-2163.2148712374233</v>
      </c>
      <c r="Z9" s="356"/>
      <c r="AA9" s="373">
        <f>-AA8*$C$9</f>
        <v>-2217.2952430183591</v>
      </c>
      <c r="AB9" s="356"/>
      <c r="AC9" s="373">
        <f>-AC8*$C$9</f>
        <v>-2272.7276240938177</v>
      </c>
      <c r="AD9" s="356"/>
      <c r="AE9" s="373">
        <f>-AE8*$C$9</f>
        <v>-2329.5458146961628</v>
      </c>
      <c r="AF9" s="356"/>
      <c r="AG9" s="373">
        <f>-AG8*$C$9</f>
        <v>-2387.7844600635667</v>
      </c>
    </row>
    <row r="10" spans="1:34" s="358" customFormat="1" ht="15">
      <c r="A10" s="358" t="s">
        <v>922</v>
      </c>
      <c r="C10" s="349"/>
      <c r="E10" s="358">
        <f>SUM(E4:E9)</f>
        <v>2863571.7</v>
      </c>
      <c r="G10" s="358">
        <f>SUM(G4:G9)</f>
        <v>2935160.9925000002</v>
      </c>
      <c r="I10" s="358">
        <f>SUM(I4:I9)</f>
        <v>3008540.0173125002</v>
      </c>
      <c r="K10" s="358">
        <f>SUM(K4:K9)</f>
        <v>3083753.5177453118</v>
      </c>
      <c r="M10" s="358">
        <f>SUM(M4:M9)</f>
        <v>3160847.355688944</v>
      </c>
      <c r="O10" s="358">
        <f>SUM(O4:O9)</f>
        <v>3239868.5395811675</v>
      </c>
      <c r="Q10" s="358">
        <f>SUM(Q4:Q9)</f>
        <v>3320865.2530706963</v>
      </c>
      <c r="S10" s="358">
        <f>SUM(S4:S9)</f>
        <v>3403886.8843974639</v>
      </c>
      <c r="U10" s="358">
        <f>SUM(U4:U9)</f>
        <v>3488984.0565073998</v>
      </c>
      <c r="W10" s="358">
        <f>SUM(W4:W9)</f>
        <v>3576208.657920084</v>
      </c>
      <c r="Y10" s="358">
        <f>SUM(Y4:Y9)</f>
        <v>3665613.874368086</v>
      </c>
      <c r="AA10" s="358">
        <f>SUM(AA4:AA9)</f>
        <v>3757254.2212272878</v>
      </c>
      <c r="AC10" s="358">
        <f>SUM(AC4:AC9)</f>
        <v>3851185.5767579693</v>
      </c>
      <c r="AE10" s="358">
        <f>SUM(AE4:AE9)</f>
        <v>3947465.2161769182</v>
      </c>
      <c r="AG10" s="358">
        <f>SUM(AG4:AG9)</f>
        <v>4046151.8465813408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63452</v>
      </c>
      <c r="G14" s="354">
        <f>E14*$C$13</f>
        <v>65672.819999999992</v>
      </c>
      <c r="I14" s="354">
        <f>G14*$C$13</f>
        <v>67971.368699999992</v>
      </c>
      <c r="K14" s="354">
        <f>I14*$C$13</f>
        <v>70350.366604499985</v>
      </c>
      <c r="M14" s="354">
        <f>K14*$C$13</f>
        <v>72812.62943565748</v>
      </c>
      <c r="O14" s="354">
        <f>M14*$C$13</f>
        <v>75361.071465905479</v>
      </c>
      <c r="Q14" s="354">
        <f>O14*$C$13</f>
        <v>77998.708967212166</v>
      </c>
      <c r="S14" s="354">
        <f>Q14*$C$13</f>
        <v>80728.663781064592</v>
      </c>
      <c r="U14" s="354">
        <f>S14*$C$13</f>
        <v>83554.16701340185</v>
      </c>
      <c r="W14" s="354">
        <f>U14*$C$13</f>
        <v>86478.562858870908</v>
      </c>
      <c r="Y14" s="354">
        <f>W14*$C$13</f>
        <v>89505.312558931386</v>
      </c>
      <c r="AA14" s="354">
        <f>Y14*$C$13</f>
        <v>92637.99849849398</v>
      </c>
      <c r="AC14" s="354">
        <f>AA14*$C$13</f>
        <v>95880.328445941268</v>
      </c>
      <c r="AE14" s="354">
        <f>AC14*$C$13</f>
        <v>99236.139941549205</v>
      </c>
      <c r="AG14" s="354">
        <f>AE14*$C$13</f>
        <v>102709.40483950342</v>
      </c>
    </row>
    <row r="15" spans="1:34" s="339" customFormat="1" ht="14.25">
      <c r="A15" s="339" t="s">
        <v>354</v>
      </c>
      <c r="C15" s="368"/>
      <c r="E15" s="357">
        <f>Application!W847</f>
        <v>143179</v>
      </c>
      <c r="F15" s="357"/>
      <c r="G15" s="357">
        <f t="shared" ref="G15:AG20" si="0">E15*$C$13</f>
        <v>148190.26499999998</v>
      </c>
      <c r="H15" s="357"/>
      <c r="I15" s="357">
        <f t="shared" si="0"/>
        <v>153376.92427499997</v>
      </c>
      <c r="J15" s="357"/>
      <c r="K15" s="357">
        <f t="shared" si="0"/>
        <v>158745.11662462496</v>
      </c>
      <c r="L15" s="357"/>
      <c r="M15" s="357">
        <f t="shared" si="0"/>
        <v>164301.19570648682</v>
      </c>
      <c r="N15" s="357"/>
      <c r="O15" s="357">
        <f t="shared" si="0"/>
        <v>170051.73755621383</v>
      </c>
      <c r="P15" s="357"/>
      <c r="Q15" s="357">
        <f t="shared" si="0"/>
        <v>176003.5483706813</v>
      </c>
      <c r="R15" s="357"/>
      <c r="S15" s="357">
        <f t="shared" si="0"/>
        <v>182163.67256365513</v>
      </c>
      <c r="T15" s="357"/>
      <c r="U15" s="357">
        <f t="shared" si="0"/>
        <v>188539.40110338305</v>
      </c>
      <c r="V15" s="357"/>
      <c r="W15" s="357">
        <f t="shared" si="0"/>
        <v>195138.28014200143</v>
      </c>
      <c r="X15" s="357"/>
      <c r="Y15" s="357">
        <f t="shared" si="0"/>
        <v>201968.11994697148</v>
      </c>
      <c r="Z15" s="357"/>
      <c r="AA15" s="357">
        <f t="shared" si="0"/>
        <v>209037.00414511547</v>
      </c>
      <c r="AB15" s="357"/>
      <c r="AC15" s="357">
        <f t="shared" si="0"/>
        <v>216353.2992901945</v>
      </c>
      <c r="AD15" s="357"/>
      <c r="AE15" s="357">
        <f t="shared" si="0"/>
        <v>223925.66476535128</v>
      </c>
      <c r="AF15" s="357"/>
      <c r="AG15" s="357">
        <f t="shared" si="0"/>
        <v>231763.06303213854</v>
      </c>
    </row>
    <row r="16" spans="1:34" s="339" customFormat="1" ht="14.25">
      <c r="A16" s="339" t="s">
        <v>594</v>
      </c>
      <c r="C16" s="368"/>
      <c r="E16" s="357">
        <f>Application!W853</f>
        <v>132800</v>
      </c>
      <c r="F16" s="357"/>
      <c r="G16" s="357">
        <f t="shared" si="0"/>
        <v>137448</v>
      </c>
      <c r="H16" s="357"/>
      <c r="I16" s="357">
        <f t="shared" si="0"/>
        <v>142258.68</v>
      </c>
      <c r="J16" s="357"/>
      <c r="K16" s="357">
        <f t="shared" si="0"/>
        <v>147237.73379999999</v>
      </c>
      <c r="L16" s="357"/>
      <c r="M16" s="357">
        <f t="shared" si="0"/>
        <v>152391.05448299999</v>
      </c>
      <c r="N16" s="357"/>
      <c r="O16" s="357">
        <f t="shared" si="0"/>
        <v>157724.74138990499</v>
      </c>
      <c r="P16" s="357"/>
      <c r="Q16" s="357">
        <f t="shared" si="0"/>
        <v>163245.10733855164</v>
      </c>
      <c r="R16" s="357"/>
      <c r="S16" s="357">
        <f t="shared" si="0"/>
        <v>168958.68609540092</v>
      </c>
      <c r="T16" s="357"/>
      <c r="U16" s="357">
        <f t="shared" si="0"/>
        <v>174872.24010873993</v>
      </c>
      <c r="V16" s="357"/>
      <c r="W16" s="357">
        <f t="shared" si="0"/>
        <v>180992.76851254582</v>
      </c>
      <c r="X16" s="357"/>
      <c r="Y16" s="357">
        <f t="shared" si="0"/>
        <v>187327.51541048492</v>
      </c>
      <c r="Z16" s="357"/>
      <c r="AA16" s="357">
        <f t="shared" si="0"/>
        <v>193883.97844985189</v>
      </c>
      <c r="AB16" s="357"/>
      <c r="AC16" s="357">
        <f t="shared" si="0"/>
        <v>200669.9176955967</v>
      </c>
      <c r="AD16" s="357"/>
      <c r="AE16" s="357">
        <f t="shared" si="0"/>
        <v>207693.36481494256</v>
      </c>
      <c r="AF16" s="357"/>
      <c r="AG16" s="357">
        <f t="shared" si="0"/>
        <v>214962.63258346554</v>
      </c>
    </row>
    <row r="17" spans="1:33" s="339" customFormat="1" ht="14.25">
      <c r="A17" s="339" t="s">
        <v>905</v>
      </c>
      <c r="C17" s="368"/>
      <c r="E17" s="357">
        <f>Application!W860</f>
        <v>345020</v>
      </c>
      <c r="F17" s="357"/>
      <c r="G17" s="357">
        <f t="shared" si="0"/>
        <v>357095.69999999995</v>
      </c>
      <c r="H17" s="357"/>
      <c r="I17" s="357">
        <f t="shared" si="0"/>
        <v>369594.04949999991</v>
      </c>
      <c r="J17" s="357"/>
      <c r="K17" s="357">
        <f t="shared" si="0"/>
        <v>382529.84123249986</v>
      </c>
      <c r="L17" s="357"/>
      <c r="M17" s="357">
        <f t="shared" si="0"/>
        <v>395918.38567563734</v>
      </c>
      <c r="N17" s="357"/>
      <c r="O17" s="357">
        <f t="shared" si="0"/>
        <v>409775.5291742846</v>
      </c>
      <c r="P17" s="357"/>
      <c r="Q17" s="357">
        <f t="shared" si="0"/>
        <v>424117.67269538454</v>
      </c>
      <c r="R17" s="357"/>
      <c r="S17" s="357">
        <f t="shared" si="0"/>
        <v>438961.79123972298</v>
      </c>
      <c r="T17" s="357"/>
      <c r="U17" s="357">
        <f t="shared" si="0"/>
        <v>454325.45393311325</v>
      </c>
      <c r="V17" s="357"/>
      <c r="W17" s="357">
        <f t="shared" si="0"/>
        <v>470226.84482077218</v>
      </c>
      <c r="X17" s="357"/>
      <c r="Y17" s="357">
        <f t="shared" si="0"/>
        <v>486684.78438949917</v>
      </c>
      <c r="Z17" s="357"/>
      <c r="AA17" s="357">
        <f t="shared" si="0"/>
        <v>503718.75184313161</v>
      </c>
      <c r="AB17" s="357"/>
      <c r="AC17" s="357">
        <f t="shared" si="0"/>
        <v>521348.90815764118</v>
      </c>
      <c r="AD17" s="357"/>
      <c r="AE17" s="357">
        <f t="shared" si="0"/>
        <v>539596.11994315858</v>
      </c>
      <c r="AF17" s="357"/>
      <c r="AG17" s="357">
        <f t="shared" si="0"/>
        <v>558481.98414116912</v>
      </c>
    </row>
    <row r="18" spans="1:33" s="339" customFormat="1" ht="14.25">
      <c r="A18" s="339" t="s">
        <v>160</v>
      </c>
      <c r="C18" s="368"/>
      <c r="E18" s="357">
        <f>Application!W861</f>
        <v>61752</v>
      </c>
      <c r="F18" s="357"/>
      <c r="G18" s="357">
        <f t="shared" si="0"/>
        <v>63913.319999999992</v>
      </c>
      <c r="H18" s="357"/>
      <c r="I18" s="357">
        <f t="shared" si="0"/>
        <v>66150.286199999988</v>
      </c>
      <c r="J18" s="357"/>
      <c r="K18" s="357">
        <f t="shared" si="0"/>
        <v>68465.546216999981</v>
      </c>
      <c r="L18" s="357"/>
      <c r="M18" s="357">
        <f t="shared" si="0"/>
        <v>70861.840334594977</v>
      </c>
      <c r="N18" s="357"/>
      <c r="O18" s="357">
        <f t="shared" si="0"/>
        <v>73342.0047463058</v>
      </c>
      <c r="P18" s="357"/>
      <c r="Q18" s="357">
        <f t="shared" si="0"/>
        <v>75908.974912426493</v>
      </c>
      <c r="R18" s="357"/>
      <c r="S18" s="357">
        <f t="shared" si="0"/>
        <v>78565.789034361413</v>
      </c>
      <c r="T18" s="357"/>
      <c r="U18" s="357">
        <f t="shared" si="0"/>
        <v>81315.591650564049</v>
      </c>
      <c r="V18" s="357"/>
      <c r="W18" s="357">
        <f t="shared" si="0"/>
        <v>84161.637358333785</v>
      </c>
      <c r="X18" s="357"/>
      <c r="Y18" s="357">
        <f t="shared" si="0"/>
        <v>87107.294665875466</v>
      </c>
      <c r="Z18" s="357"/>
      <c r="AA18" s="357">
        <f t="shared" si="0"/>
        <v>90156.049979181102</v>
      </c>
      <c r="AB18" s="357"/>
      <c r="AC18" s="357">
        <f t="shared" si="0"/>
        <v>93311.511728452431</v>
      </c>
      <c r="AD18" s="357"/>
      <c r="AE18" s="357">
        <f t="shared" si="0"/>
        <v>96577.414638948263</v>
      </c>
      <c r="AF18" s="357"/>
      <c r="AG18" s="357">
        <f t="shared" si="0"/>
        <v>99957.624151311451</v>
      </c>
    </row>
    <row r="19" spans="1:33" s="339" customFormat="1" ht="14.25">
      <c r="A19" s="339" t="s">
        <v>409</v>
      </c>
      <c r="C19" s="368"/>
      <c r="E19" s="357">
        <f>Application!W870</f>
        <v>87980</v>
      </c>
      <c r="F19" s="357"/>
      <c r="G19" s="357">
        <f t="shared" si="0"/>
        <v>91059.299999999988</v>
      </c>
      <c r="H19" s="357"/>
      <c r="I19" s="357">
        <f t="shared" si="0"/>
        <v>94246.37549999998</v>
      </c>
      <c r="J19" s="357"/>
      <c r="K19" s="357">
        <f t="shared" si="0"/>
        <v>97544.998642499966</v>
      </c>
      <c r="L19" s="357"/>
      <c r="M19" s="357">
        <f t="shared" si="0"/>
        <v>100959.07359498745</v>
      </c>
      <c r="N19" s="357"/>
      <c r="O19" s="357">
        <f t="shared" si="0"/>
        <v>104492.641170812</v>
      </c>
      <c r="P19" s="357"/>
      <c r="Q19" s="357">
        <f t="shared" si="0"/>
        <v>108149.88361179041</v>
      </c>
      <c r="R19" s="357"/>
      <c r="S19" s="357">
        <f t="shared" si="0"/>
        <v>111935.12953820307</v>
      </c>
      <c r="T19" s="357"/>
      <c r="U19" s="357">
        <f t="shared" si="0"/>
        <v>115852.85907204017</v>
      </c>
      <c r="V19" s="357"/>
      <c r="W19" s="357">
        <f t="shared" si="0"/>
        <v>119907.70913956157</v>
      </c>
      <c r="X19" s="357"/>
      <c r="Y19" s="357">
        <f t="shared" si="0"/>
        <v>124104.47895944622</v>
      </c>
      <c r="Z19" s="357"/>
      <c r="AA19" s="357">
        <f t="shared" si="0"/>
        <v>128448.13572302683</v>
      </c>
      <c r="AB19" s="357"/>
      <c r="AC19" s="357">
        <f t="shared" si="0"/>
        <v>132943.82047333277</v>
      </c>
      <c r="AD19" s="357"/>
      <c r="AE19" s="357">
        <f t="shared" si="0"/>
        <v>137596.8541898994</v>
      </c>
      <c r="AF19" s="357"/>
      <c r="AG19" s="357">
        <f t="shared" si="0"/>
        <v>142412.74408654586</v>
      </c>
    </row>
    <row r="20" spans="1:33" s="339" customFormat="1" ht="14.25">
      <c r="A20" s="361" t="s">
        <v>1041</v>
      </c>
      <c r="B20" s="361"/>
      <c r="C20" s="368"/>
      <c r="E20" s="367">
        <f>Application!W877</f>
        <v>455470</v>
      </c>
      <c r="F20" s="357"/>
      <c r="G20" s="367">
        <f t="shared" si="0"/>
        <v>471411.44999999995</v>
      </c>
      <c r="H20" s="357"/>
      <c r="I20" s="367">
        <f t="shared" si="0"/>
        <v>487910.85074999993</v>
      </c>
      <c r="J20" s="357"/>
      <c r="K20" s="367">
        <f t="shared" si="0"/>
        <v>504987.73052624986</v>
      </c>
      <c r="L20" s="357"/>
      <c r="M20" s="367">
        <f t="shared" si="0"/>
        <v>522662.30109466857</v>
      </c>
      <c r="N20" s="357"/>
      <c r="O20" s="367">
        <f t="shared" si="0"/>
        <v>540955.48163298192</v>
      </c>
      <c r="P20" s="357"/>
      <c r="Q20" s="367">
        <f t="shared" si="0"/>
        <v>559888.92349013628</v>
      </c>
      <c r="R20" s="357"/>
      <c r="S20" s="367">
        <f t="shared" si="0"/>
        <v>579485.03581229097</v>
      </c>
      <c r="T20" s="357"/>
      <c r="U20" s="367">
        <f t="shared" si="0"/>
        <v>599767.01206572109</v>
      </c>
      <c r="V20" s="357"/>
      <c r="W20" s="367">
        <f t="shared" si="0"/>
        <v>620758.85748802125</v>
      </c>
      <c r="X20" s="357"/>
      <c r="Y20" s="367">
        <f t="shared" si="0"/>
        <v>642485.41750010196</v>
      </c>
      <c r="Z20" s="357"/>
      <c r="AA20" s="367">
        <f t="shared" si="0"/>
        <v>664972.40711260552</v>
      </c>
      <c r="AB20" s="357"/>
      <c r="AC20" s="367">
        <f t="shared" si="0"/>
        <v>688246.44136154663</v>
      </c>
      <c r="AD20" s="357"/>
      <c r="AE20" s="367">
        <f t="shared" si="0"/>
        <v>712335.06680920068</v>
      </c>
      <c r="AF20" s="357"/>
      <c r="AG20" s="367">
        <f t="shared" si="0"/>
        <v>737266.79414752265</v>
      </c>
    </row>
    <row r="21" spans="1:33" s="358" customFormat="1" ht="15">
      <c r="A21" s="358" t="s">
        <v>906</v>
      </c>
      <c r="C21" s="368"/>
      <c r="E21" s="358">
        <f>SUM(E14:E20)</f>
        <v>1289653</v>
      </c>
      <c r="G21" s="358">
        <f>SUM(G14:G20)</f>
        <v>1334790.8549999997</v>
      </c>
      <c r="I21" s="358">
        <f>SUM(I14:I20)</f>
        <v>1381508.5349249996</v>
      </c>
      <c r="K21" s="358">
        <f>SUM(K14:K20)</f>
        <v>1429861.3336473745</v>
      </c>
      <c r="M21" s="358">
        <f>SUM(M14:M20)</f>
        <v>1479906.4803250325</v>
      </c>
      <c r="O21" s="358">
        <f>SUM(O14:O20)</f>
        <v>1531703.2071364084</v>
      </c>
      <c r="Q21" s="358">
        <f>SUM(Q14:Q20)</f>
        <v>1585312.8193861828</v>
      </c>
      <c r="S21" s="358">
        <f>SUM(S14:S20)</f>
        <v>1640798.7680646991</v>
      </c>
      <c r="U21" s="358">
        <f>SUM(U14:U20)</f>
        <v>1698226.7249469631</v>
      </c>
      <c r="W21" s="358">
        <f>SUM(W14:W20)</f>
        <v>1757664.6603201069</v>
      </c>
      <c r="Y21" s="358">
        <f>SUM(Y14:Y20)</f>
        <v>1819182.9234313106</v>
      </c>
      <c r="AA21" s="358">
        <f>SUM(AA14:AA20)</f>
        <v>1882854.3257514066</v>
      </c>
      <c r="AC21" s="358">
        <f>SUM(AC14:AC20)</f>
        <v>1948754.2271527052</v>
      </c>
      <c r="AE21" s="358">
        <f>SUM(AE14:AE20)</f>
        <v>2016960.6251030499</v>
      </c>
      <c r="AG21" s="358">
        <f>SUM(AG14:AG20)</f>
        <v>2087554.2469816566</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2097</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22000</v>
      </c>
      <c r="F26" s="357"/>
      <c r="G26" s="357">
        <f>E26*$C$26</f>
        <v>22770</v>
      </c>
      <c r="H26" s="357"/>
      <c r="I26" s="357">
        <f>G26*$C$26</f>
        <v>23566.949999999997</v>
      </c>
      <c r="J26" s="357"/>
      <c r="K26" s="357">
        <f>I26*$C$26</f>
        <v>24391.793249999995</v>
      </c>
      <c r="L26" s="357"/>
      <c r="M26" s="357">
        <f>K26*$C$26</f>
        <v>25245.506013749993</v>
      </c>
      <c r="N26" s="357"/>
      <c r="O26" s="357">
        <f>M26*$C$26</f>
        <v>26129.09872423124</v>
      </c>
      <c r="P26" s="357"/>
      <c r="Q26" s="357">
        <f>O26*$C$26</f>
        <v>27043.617179579331</v>
      </c>
      <c r="R26" s="357"/>
      <c r="S26" s="357">
        <f>Q26*$C$26</f>
        <v>27990.143780864604</v>
      </c>
      <c r="T26" s="357"/>
      <c r="U26" s="357">
        <f>S26*$C$26</f>
        <v>28969.798813194862</v>
      </c>
      <c r="V26" s="357"/>
      <c r="W26" s="357">
        <f>U26*$C$26</f>
        <v>29983.741771656682</v>
      </c>
      <c r="X26" s="357"/>
      <c r="Y26" s="357">
        <f>W26*$C$26</f>
        <v>31033.172733664662</v>
      </c>
      <c r="Z26" s="357"/>
      <c r="AA26" s="357">
        <f>Y26*$C$26</f>
        <v>32119.333779342924</v>
      </c>
      <c r="AB26" s="357"/>
      <c r="AC26" s="357">
        <f>AA26*$C$26</f>
        <v>33243.510461619924</v>
      </c>
      <c r="AD26" s="357"/>
      <c r="AE26" s="357">
        <f>AC26*$C$26</f>
        <v>34407.033327776619</v>
      </c>
      <c r="AF26" s="357"/>
      <c r="AG26" s="357">
        <f>AE26*$C$26</f>
        <v>35611.279494248796</v>
      </c>
    </row>
    <row r="27" spans="1:33" s="339" customFormat="1" ht="14.25">
      <c r="A27" s="339" t="s">
        <v>909</v>
      </c>
      <c r="C27" s="376"/>
      <c r="E27" s="357">
        <f>Application!AC887</f>
        <v>41500</v>
      </c>
      <c r="F27" s="357"/>
      <c r="G27" s="357">
        <f>$E$27</f>
        <v>41500</v>
      </c>
      <c r="H27" s="357"/>
      <c r="I27" s="357">
        <f>$E$27</f>
        <v>41500</v>
      </c>
      <c r="J27" s="357"/>
      <c r="K27" s="357">
        <f>$E$27</f>
        <v>41500</v>
      </c>
      <c r="L27" s="357"/>
      <c r="M27" s="357">
        <f>$E$27</f>
        <v>41500</v>
      </c>
      <c r="N27" s="357"/>
      <c r="O27" s="357">
        <f>$E$27</f>
        <v>41500</v>
      </c>
      <c r="P27" s="357"/>
      <c r="Q27" s="357">
        <f>$E$27</f>
        <v>41500</v>
      </c>
      <c r="R27" s="357"/>
      <c r="S27" s="357">
        <f>$E$27</f>
        <v>41500</v>
      </c>
      <c r="T27" s="357"/>
      <c r="U27" s="357">
        <f>$E$27</f>
        <v>41500</v>
      </c>
      <c r="V27" s="357"/>
      <c r="W27" s="357">
        <f>$E$27</f>
        <v>41500</v>
      </c>
      <c r="X27" s="357"/>
      <c r="Y27" s="357">
        <f>$E$27</f>
        <v>41500</v>
      </c>
      <c r="Z27" s="357"/>
      <c r="AA27" s="357">
        <f>$E$27</f>
        <v>41500</v>
      </c>
      <c r="AB27" s="357"/>
      <c r="AC27" s="357">
        <f>$E$27</f>
        <v>41500</v>
      </c>
      <c r="AD27" s="357"/>
      <c r="AE27" s="357">
        <f>$E$27</f>
        <v>41500</v>
      </c>
      <c r="AF27" s="357"/>
      <c r="AG27" s="357">
        <f>$E$27</f>
        <v>41500</v>
      </c>
    </row>
    <row r="28" spans="1:33" s="339" customFormat="1" ht="14.25">
      <c r="A28" s="339" t="s">
        <v>2095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4150</v>
      </c>
      <c r="F29" s="357"/>
      <c r="G29" s="357">
        <f>E29*$C$29</f>
        <v>4233</v>
      </c>
      <c r="H29" s="357"/>
      <c r="I29" s="357">
        <f>G29*$C$29</f>
        <v>4317.66</v>
      </c>
      <c r="J29" s="357"/>
      <c r="K29" s="357">
        <f>I29*$C$29</f>
        <v>4404.0132000000003</v>
      </c>
      <c r="L29" s="357"/>
      <c r="M29" s="357">
        <f>K29*$C$29</f>
        <v>4492.0934640000005</v>
      </c>
      <c r="N29" s="357"/>
      <c r="O29" s="357">
        <f>M29*$C$29</f>
        <v>4581.935333280001</v>
      </c>
      <c r="P29" s="357"/>
      <c r="Q29" s="357">
        <f>O29*$C$29</f>
        <v>4673.5740399456008</v>
      </c>
      <c r="R29" s="357"/>
      <c r="S29" s="357">
        <f>Q29*$C$29</f>
        <v>4767.0455207445129</v>
      </c>
      <c r="T29" s="357"/>
      <c r="U29" s="357">
        <f>S29*$C$29</f>
        <v>4862.3864311594034</v>
      </c>
      <c r="V29" s="357"/>
      <c r="W29" s="357">
        <f>U29*$C$29</f>
        <v>4959.6341597825913</v>
      </c>
      <c r="X29" s="357"/>
      <c r="Y29" s="357">
        <f>W29*$C$29</f>
        <v>5058.8268429782429</v>
      </c>
      <c r="Z29" s="357"/>
      <c r="AA29" s="357">
        <f>Y29*$C$29</f>
        <v>5160.0033798378081</v>
      </c>
      <c r="AB29" s="357"/>
      <c r="AC29" s="357">
        <f>AA29*$C$29</f>
        <v>5263.2034474345646</v>
      </c>
      <c r="AD29" s="357"/>
      <c r="AE29" s="357">
        <f>AC29*$C$29</f>
        <v>5368.4675163832562</v>
      </c>
      <c r="AF29" s="357"/>
      <c r="AG29" s="357">
        <f>AE29*$C$29</f>
        <v>5475.8368667109216</v>
      </c>
    </row>
    <row r="30" spans="1:33" s="339" customFormat="1" ht="14.25">
      <c r="A30" s="339" t="s">
        <v>2096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1357303</v>
      </c>
      <c r="G34" s="358">
        <f>SUM(G21:G32)</f>
        <v>1403293.8549999997</v>
      </c>
      <c r="I34" s="358">
        <f>SUM(I21:I32)</f>
        <v>1450893.1449249994</v>
      </c>
      <c r="K34" s="358">
        <f>SUM(K21:K32)</f>
        <v>1500157.1400973746</v>
      </c>
      <c r="M34" s="358">
        <f>SUM(M21:M32)</f>
        <v>1551144.0798027825</v>
      </c>
      <c r="O34" s="358">
        <f>SUM(O21:O32)</f>
        <v>1603914.2411939194</v>
      </c>
      <c r="Q34" s="358">
        <f>SUM(Q21:Q32)</f>
        <v>1658530.0106057078</v>
      </c>
      <c r="S34" s="358">
        <f>SUM(S21:S32)</f>
        <v>1715055.9573663082</v>
      </c>
      <c r="U34" s="358">
        <f>SUM(U21:U32)</f>
        <v>1773558.9101913176</v>
      </c>
      <c r="W34" s="358">
        <f>SUM(W21:W32)</f>
        <v>1834108.0362515463</v>
      </c>
      <c r="Y34" s="358">
        <f>SUM(Y21:Y32)</f>
        <v>1896774.9230079534</v>
      </c>
      <c r="AA34" s="358">
        <f>SUM(AA21:AA32)</f>
        <v>1961633.6629105874</v>
      </c>
      <c r="AC34" s="358">
        <f>SUM(AC21:AC32)</f>
        <v>2028760.9410617596</v>
      </c>
      <c r="AE34" s="358">
        <f>SUM(AE21:AE32)</f>
        <v>2098236.12594721</v>
      </c>
      <c r="AG34" s="358">
        <f>SUM(AG21:AG32)</f>
        <v>2170141.3633426162</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1506268.7000000002</v>
      </c>
      <c r="G36" s="358">
        <f>G10-G34</f>
        <v>1531867.1375000004</v>
      </c>
      <c r="I36" s="358">
        <f>I10-I34</f>
        <v>1557646.8723875007</v>
      </c>
      <c r="K36" s="358">
        <f>K10-K34</f>
        <v>1583596.3776479373</v>
      </c>
      <c r="M36" s="358">
        <f>M10-M34</f>
        <v>1609703.2758861615</v>
      </c>
      <c r="O36" s="358">
        <f>O10-O34</f>
        <v>1635954.2983872481</v>
      </c>
      <c r="Q36" s="358">
        <f>Q10-Q34</f>
        <v>1662335.2424649885</v>
      </c>
      <c r="S36" s="358">
        <f>S10-S34</f>
        <v>1688830.9270311557</v>
      </c>
      <c r="U36" s="358">
        <f>U10-U34</f>
        <v>1715425.1463160822</v>
      </c>
      <c r="W36" s="358">
        <f>W10-W34</f>
        <v>1742100.6216685376</v>
      </c>
      <c r="Y36" s="358">
        <f>Y10-Y34</f>
        <v>1768838.9513601325</v>
      </c>
      <c r="AA36" s="358">
        <f>AA10-AA34</f>
        <v>1795620.5583167004</v>
      </c>
      <c r="AC36" s="358">
        <f>AC10-AC34</f>
        <v>1822424.6356962097</v>
      </c>
      <c r="AE36" s="358">
        <f>AE10-AE34</f>
        <v>1849229.0902297082</v>
      </c>
      <c r="AG36" s="358">
        <f>AG10-AG34</f>
        <v>1876010.4832387245</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Citibank, N.A.</v>
      </c>
      <c r="B39" s="361"/>
      <c r="C39" s="355"/>
      <c r="E39" s="357">
        <f>Application!AF637</f>
        <v>1300217</v>
      </c>
      <c r="F39" s="357"/>
      <c r="G39" s="357">
        <f>$E$39</f>
        <v>1300217</v>
      </c>
      <c r="H39" s="357"/>
      <c r="I39" s="357">
        <f>$E$39</f>
        <v>1300217</v>
      </c>
      <c r="J39" s="357"/>
      <c r="K39" s="357">
        <f>$E$39</f>
        <v>1300217</v>
      </c>
      <c r="L39" s="357"/>
      <c r="M39" s="357">
        <f>$E$39</f>
        <v>1300217</v>
      </c>
      <c r="N39" s="357"/>
      <c r="O39" s="357">
        <f>$E$39</f>
        <v>1300217</v>
      </c>
      <c r="P39" s="357"/>
      <c r="Q39" s="357">
        <f>$E$39</f>
        <v>1300217</v>
      </c>
      <c r="R39" s="357"/>
      <c r="S39" s="357">
        <f>$E$39</f>
        <v>1300217</v>
      </c>
      <c r="T39" s="357"/>
      <c r="U39" s="357">
        <f>$E$39</f>
        <v>1300217</v>
      </c>
      <c r="V39" s="357"/>
      <c r="W39" s="357">
        <f>$E$39</f>
        <v>1300217</v>
      </c>
      <c r="X39" s="357"/>
      <c r="Y39" s="357">
        <f>$E$39</f>
        <v>1300217</v>
      </c>
      <c r="Z39" s="357"/>
      <c r="AA39" s="357">
        <f>$E$39</f>
        <v>1300217</v>
      </c>
      <c r="AB39" s="357"/>
      <c r="AC39" s="357">
        <f>$E$39</f>
        <v>1300217</v>
      </c>
      <c r="AD39" s="357"/>
      <c r="AE39" s="357">
        <f>$E$39</f>
        <v>1300217</v>
      </c>
      <c r="AF39" s="357"/>
      <c r="AG39" s="357">
        <f>$E$39</f>
        <v>1300217</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1300217</v>
      </c>
      <c r="G42" s="358">
        <f>SUM(G39:G41)</f>
        <v>1300217</v>
      </c>
      <c r="I42" s="358">
        <f>SUM(I39:I41)</f>
        <v>1300217</v>
      </c>
      <c r="K42" s="358">
        <f>SUM(K39:K41)</f>
        <v>1300217</v>
      </c>
      <c r="M42" s="358">
        <f>SUM(M39:M41)</f>
        <v>1300217</v>
      </c>
      <c r="O42" s="358">
        <f>SUM(O39:O41)</f>
        <v>1300217</v>
      </c>
      <c r="Q42" s="358">
        <f>SUM(Q39:Q41)</f>
        <v>1300217</v>
      </c>
      <c r="S42" s="358">
        <f>SUM(S39:S41)</f>
        <v>1300217</v>
      </c>
      <c r="U42" s="358">
        <f>SUM(U39:U41)</f>
        <v>1300217</v>
      </c>
      <c r="W42" s="358">
        <f>SUM(W39:W41)</f>
        <v>1300217</v>
      </c>
      <c r="Y42" s="358">
        <f>SUM(Y39:Y41)</f>
        <v>1300217</v>
      </c>
      <c r="AA42" s="358">
        <f>SUM(AA39:AA41)</f>
        <v>1300217</v>
      </c>
      <c r="AC42" s="358">
        <f>SUM(AC39:AC41)</f>
        <v>1300217</v>
      </c>
      <c r="AE42" s="358">
        <f>SUM(AE39:AE41)</f>
        <v>1300217</v>
      </c>
      <c r="AG42" s="358">
        <f>SUM(AG39:AG41)</f>
        <v>1300217</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206051.70000000019</v>
      </c>
      <c r="G44" s="358">
        <f>G36-G42</f>
        <v>231650.13750000042</v>
      </c>
      <c r="I44" s="358">
        <f>I36-I42</f>
        <v>257429.87238750071</v>
      </c>
      <c r="K44" s="358">
        <f>K36-K42</f>
        <v>283379.37764793728</v>
      </c>
      <c r="M44" s="358">
        <f>M36-M42</f>
        <v>309486.27588616149</v>
      </c>
      <c r="O44" s="358">
        <f>O36-O42</f>
        <v>335737.29838724807</v>
      </c>
      <c r="Q44" s="358">
        <f>Q36-Q42</f>
        <v>362118.24246498849</v>
      </c>
      <c r="S44" s="358">
        <f>S36-S42</f>
        <v>388613.92703115568</v>
      </c>
      <c r="U44" s="358">
        <f>U36-U42</f>
        <v>415208.14631608222</v>
      </c>
      <c r="W44" s="358">
        <f>W36-W42</f>
        <v>441883.62166853761</v>
      </c>
      <c r="Y44" s="358">
        <f>Y36-Y42</f>
        <v>468621.95136013255</v>
      </c>
      <c r="AA44" s="358">
        <f>AA36-AA42</f>
        <v>495403.55831670039</v>
      </c>
      <c r="AC44" s="358">
        <f>AC36-AC42</f>
        <v>522207.63569620973</v>
      </c>
      <c r="AE44" s="358">
        <f>AE36-AE42</f>
        <v>549012.09022970824</v>
      </c>
      <c r="AG44" s="358">
        <f>AG36-AG42</f>
        <v>575793.48323872453</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6.8358377406788934E-2</v>
      </c>
      <c r="G46" s="362">
        <f>G44/(G4+G6+G8)</f>
        <v>7.4976340714299136E-2</v>
      </c>
      <c r="I46" s="362">
        <f>I44/(I4+I6+I8)</f>
        <v>8.1288059112003222E-2</v>
      </c>
      <c r="K46" s="362">
        <f>K44/(K4+K6+K8)</f>
        <v>8.7299587083202984E-2</v>
      </c>
      <c r="M46" s="362">
        <f>M44/(M4+M6+M8)</f>
        <v>9.301681764628271E-2</v>
      </c>
      <c r="O46" s="362">
        <f>O44/(O4+O6+O8)</f>
        <v>9.844548615824944E-2</v>
      </c>
      <c r="Q46" s="362">
        <f>Q44/(Q4+Q6+Q8)</f>
        <v>0.10359117402419205</v>
      </c>
      <c r="S46" s="362">
        <f>S44/(S4+S6+S8)</f>
        <v>0.10845931231494156</v>
      </c>
      <c r="U46" s="362">
        <f>U44/(U4+U6+U8)</f>
        <v>0.11305518529515284</v>
      </c>
      <c r="W46" s="362">
        <f>W44/(W4+W6+W8)</f>
        <v>0.11738393386398752</v>
      </c>
      <c r="Y46" s="362">
        <f>Y44/(Y4+Y6+Y8)</f>
        <v>0.12145055891051051</v>
      </c>
      <c r="AA46" s="362">
        <f>AA44/(AA4+AA6+AA8)</f>
        <v>0.12525992458586829</v>
      </c>
      <c r="AC46" s="362">
        <f>AC44/(AC4+AC6+AC8)</f>
        <v>0.12881676149426877</v>
      </c>
      <c r="AE46" s="362">
        <f>AE44/(AE4+AE6+AE8)</f>
        <v>0.13212566980472346</v>
      </c>
      <c r="AG46" s="362">
        <f>AG44/(AG4+AG6+AG8)</f>
        <v>0.13519112228547742</v>
      </c>
    </row>
    <row r="47" spans="1:33" s="362" customFormat="1" ht="14.25">
      <c r="A47" s="362" t="s">
        <v>915</v>
      </c>
      <c r="C47" s="355"/>
      <c r="E47" s="362">
        <f>E44/E42</f>
        <v>0.15847485458196608</v>
      </c>
      <c r="G47" s="362">
        <f>G44/G42</f>
        <v>0.1781626739998019</v>
      </c>
      <c r="I47" s="362">
        <f>I44/I42</f>
        <v>0.1979899296713554</v>
      </c>
      <c r="K47" s="362">
        <f>K44/K42</f>
        <v>0.21794775614219572</v>
      </c>
      <c r="M47" s="362">
        <f>M44/M42</f>
        <v>0.23802663392815313</v>
      </c>
      <c r="O47" s="362">
        <f>O44/O42</f>
        <v>0.25821635802888909</v>
      </c>
      <c r="Q47" s="362">
        <f>Q44/Q42</f>
        <v>0.27850600512452034</v>
      </c>
      <c r="S47" s="362">
        <f>S44/S42</f>
        <v>0.29888389940383464</v>
      </c>
      <c r="U47" s="362">
        <f>U44/U42</f>
        <v>0.31933757697067661</v>
      </c>
      <c r="W47" s="362">
        <f>W44/W42</f>
        <v>0.33985374877311836</v>
      </c>
      <c r="Y47" s="362">
        <f>Y44/Y42</f>
        <v>0.36041826199790694</v>
      </c>
      <c r="AA47" s="362">
        <f>AA44/AA42</f>
        <v>0.38101605987054499</v>
      </c>
      <c r="AC47" s="362">
        <f>AC44/AC42</f>
        <v>0.40163113979913334</v>
      </c>
      <c r="AE47" s="362">
        <f>AE44/AE42</f>
        <v>0.42224650979775546</v>
      </c>
      <c r="AG47" s="362">
        <f>AG44/AG42</f>
        <v>0.44284414312282067</v>
      </c>
    </row>
    <row r="48" spans="1:33" s="363" customFormat="1" ht="14.25">
      <c r="A48" s="363" t="s">
        <v>913</v>
      </c>
      <c r="C48" s="364"/>
      <c r="E48" s="363">
        <f>E36/E42</f>
        <v>1.1584748545819661</v>
      </c>
      <c r="G48" s="363">
        <f>G36/G42</f>
        <v>1.1781626739998019</v>
      </c>
      <c r="I48" s="363">
        <f>I36/I42</f>
        <v>1.1979899296713554</v>
      </c>
      <c r="K48" s="363">
        <f>K36/K42</f>
        <v>1.2179477561421956</v>
      </c>
      <c r="M48" s="363">
        <f>M36/M42</f>
        <v>1.2380266339281532</v>
      </c>
      <c r="O48" s="363">
        <f>O36/O42</f>
        <v>1.258216358028889</v>
      </c>
      <c r="Q48" s="363">
        <f>Q36/Q42</f>
        <v>1.2785060051245203</v>
      </c>
      <c r="S48" s="363">
        <f>S36/S42</f>
        <v>1.2988838994038348</v>
      </c>
      <c r="U48" s="363">
        <f>U36/U42</f>
        <v>1.3193375769706766</v>
      </c>
      <c r="W48" s="363">
        <f>W36/W42</f>
        <v>1.3398537487731184</v>
      </c>
      <c r="Y48" s="363">
        <f>Y36/Y42</f>
        <v>1.3604182619979068</v>
      </c>
      <c r="AA48" s="363">
        <f>AA36/AA42</f>
        <v>1.381016059870545</v>
      </c>
      <c r="AC48" s="363">
        <f>AC36/AC42</f>
        <v>1.4016311397991332</v>
      </c>
      <c r="AE48" s="363">
        <f>AE36/AE42</f>
        <v>1.4222465097977555</v>
      </c>
      <c r="AG48" s="363">
        <f>AG36/AG42</f>
        <v>1.4428441431228207</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49" t="s">
        <v>1381</v>
      </c>
      <c r="B51" s="3349"/>
      <c r="C51" s="3349"/>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v>1.03</v>
      </c>
      <c r="E52" s="1582">
        <v>4000</v>
      </c>
      <c r="G52" s="1578">
        <f>E52*$C$52</f>
        <v>4120</v>
      </c>
      <c r="I52" s="1578">
        <f>G52*$C$52</f>
        <v>4243.6000000000004</v>
      </c>
      <c r="K52" s="1578">
        <f>I52*$C$52</f>
        <v>4370.9080000000004</v>
      </c>
      <c r="M52" s="1578">
        <f>K52*$C$52</f>
        <v>4502.0352400000002</v>
      </c>
      <c r="O52" s="1578">
        <f>M52*$C$52</f>
        <v>4637.0962972000007</v>
      </c>
      <c r="Q52" s="1578">
        <f>O52*$C$52</f>
        <v>4776.2091861160006</v>
      </c>
      <c r="S52" s="1578">
        <f>Q52*$C$52</f>
        <v>4919.495461699481</v>
      </c>
      <c r="U52" s="1578">
        <f>S52*$C$52</f>
        <v>5067.0803255504652</v>
      </c>
      <c r="W52" s="1578">
        <f>U52*$C$52</f>
        <v>5219.0927353169791</v>
      </c>
      <c r="Y52" s="1578">
        <f>W52*$C$52</f>
        <v>5375.6655173764884</v>
      </c>
      <c r="AA52" s="1578">
        <f>Y52*$C$52</f>
        <v>5536.935482897783</v>
      </c>
      <c r="AC52" s="1578">
        <f>AA52*$C$52</f>
        <v>5703.0435473847165</v>
      </c>
      <c r="AE52" s="1578">
        <f>AC52*$C$52</f>
        <v>5874.1348538062584</v>
      </c>
      <c r="AG52" s="1578">
        <f>AE52*$C$52</f>
        <v>6050.3588994204465</v>
      </c>
    </row>
    <row r="53" spans="1:35" s="6" customFormat="1">
      <c r="A53" s="6" t="s">
        <v>918</v>
      </c>
      <c r="C53" s="1576"/>
      <c r="E53" s="1583">
        <v>7500</v>
      </c>
      <c r="F53" s="1578"/>
      <c r="G53" s="1578">
        <f t="shared" ref="G53:AG56" si="1">E53*$C$52</f>
        <v>7725</v>
      </c>
      <c r="H53" s="1578"/>
      <c r="I53" s="1578">
        <f t="shared" si="1"/>
        <v>7956.75</v>
      </c>
      <c r="J53" s="1578"/>
      <c r="K53" s="1578">
        <f t="shared" si="1"/>
        <v>8195.4524999999994</v>
      </c>
      <c r="L53" s="1578"/>
      <c r="M53" s="1578">
        <f t="shared" si="1"/>
        <v>8441.3160749999988</v>
      </c>
      <c r="N53" s="1578"/>
      <c r="O53" s="1578">
        <f t="shared" si="1"/>
        <v>8694.5555572499998</v>
      </c>
      <c r="P53" s="1578"/>
      <c r="Q53" s="1578">
        <f t="shared" si="1"/>
        <v>8955.3922239674994</v>
      </c>
      <c r="R53" s="1578"/>
      <c r="S53" s="1578">
        <f t="shared" si="1"/>
        <v>9224.0539906865251</v>
      </c>
      <c r="T53" s="1578"/>
      <c r="U53" s="1578">
        <f t="shared" si="1"/>
        <v>9500.7756104071213</v>
      </c>
      <c r="V53" s="1578"/>
      <c r="W53" s="1578">
        <f t="shared" si="1"/>
        <v>9785.7988787193353</v>
      </c>
      <c r="X53" s="1578"/>
      <c r="Y53" s="1578">
        <f t="shared" si="1"/>
        <v>10079.372845080916</v>
      </c>
      <c r="Z53" s="1578"/>
      <c r="AA53" s="1578">
        <f t="shared" si="1"/>
        <v>10381.754030433343</v>
      </c>
      <c r="AB53" s="1578"/>
      <c r="AC53" s="1578">
        <f t="shared" si="1"/>
        <v>10693.206651346343</v>
      </c>
      <c r="AD53" s="1578"/>
      <c r="AE53" s="1578">
        <f t="shared" si="1"/>
        <v>11014.002850886734</v>
      </c>
      <c r="AF53" s="1578"/>
      <c r="AG53" s="1578">
        <f t="shared" si="1"/>
        <v>11344.422936413337</v>
      </c>
      <c r="AH53" s="1578"/>
      <c r="AI53" s="1578"/>
    </row>
    <row r="54" spans="1:35" s="6" customFormat="1">
      <c r="A54" s="6" t="s">
        <v>919</v>
      </c>
      <c r="C54" s="1576"/>
      <c r="E54" s="1583">
        <v>6000</v>
      </c>
      <c r="F54" s="1578"/>
      <c r="G54" s="1578">
        <f t="shared" si="1"/>
        <v>6180</v>
      </c>
      <c r="H54" s="1578"/>
      <c r="I54" s="1578">
        <f t="shared" si="1"/>
        <v>6365.4000000000005</v>
      </c>
      <c r="J54" s="1578"/>
      <c r="K54" s="1578">
        <f t="shared" si="1"/>
        <v>6556.362000000001</v>
      </c>
      <c r="L54" s="1578"/>
      <c r="M54" s="1578">
        <f t="shared" si="1"/>
        <v>6753.0528600000016</v>
      </c>
      <c r="N54" s="1578"/>
      <c r="O54" s="1578">
        <f t="shared" si="1"/>
        <v>6955.6444458000014</v>
      </c>
      <c r="P54" s="1578"/>
      <c r="Q54" s="1578">
        <f t="shared" si="1"/>
        <v>7164.3137791740019</v>
      </c>
      <c r="R54" s="1578"/>
      <c r="S54" s="1578">
        <f t="shared" si="1"/>
        <v>7379.2431925492219</v>
      </c>
      <c r="T54" s="1578"/>
      <c r="U54" s="1578">
        <f t="shared" si="1"/>
        <v>7600.6204883256987</v>
      </c>
      <c r="V54" s="1578"/>
      <c r="W54" s="1578">
        <f t="shared" si="1"/>
        <v>7828.6391029754695</v>
      </c>
      <c r="X54" s="1578"/>
      <c r="Y54" s="1578">
        <f t="shared" si="1"/>
        <v>8063.4982760647335</v>
      </c>
      <c r="Z54" s="1578"/>
      <c r="AA54" s="1578">
        <f t="shared" si="1"/>
        <v>8305.4032243466754</v>
      </c>
      <c r="AB54" s="1578"/>
      <c r="AC54" s="1578">
        <f t="shared" si="1"/>
        <v>8554.5653210770761</v>
      </c>
      <c r="AD54" s="1578"/>
      <c r="AE54" s="1578">
        <f t="shared" si="1"/>
        <v>8811.202280709389</v>
      </c>
      <c r="AF54" s="1578"/>
      <c r="AG54" s="1578">
        <f t="shared" si="1"/>
        <v>9075.5383491306711</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916</v>
      </c>
      <c r="C57" s="1579"/>
      <c r="E57" s="1578">
        <f>SUM(E52:E56)</f>
        <v>17500</v>
      </c>
      <c r="F57" s="1578"/>
      <c r="G57" s="1578">
        <f>SUM(G52:G56)</f>
        <v>18025</v>
      </c>
      <c r="H57" s="1578"/>
      <c r="I57" s="1578">
        <f>SUM(I52:I56)</f>
        <v>18565.75</v>
      </c>
      <c r="J57" s="1578"/>
      <c r="K57" s="1578">
        <f>SUM(K52:K56)</f>
        <v>19122.7225</v>
      </c>
      <c r="L57" s="1578"/>
      <c r="M57" s="1578">
        <f>SUM(M52:M56)</f>
        <v>19696.404175000003</v>
      </c>
      <c r="N57" s="1578"/>
      <c r="O57" s="1578">
        <f>SUM(O52:O56)</f>
        <v>20287.29630025</v>
      </c>
      <c r="P57" s="1578"/>
      <c r="Q57" s="1578">
        <f>SUM(Q52:Q56)</f>
        <v>20895.915189257503</v>
      </c>
      <c r="R57" s="1578"/>
      <c r="S57" s="1578">
        <f>SUM(S52:S56)</f>
        <v>21522.792644935231</v>
      </c>
      <c r="T57" s="1578"/>
      <c r="U57" s="1578">
        <f>SUM(U52:U56)</f>
        <v>22168.476424283286</v>
      </c>
      <c r="V57" s="1578"/>
      <c r="W57" s="1578">
        <f>SUM(W52:W56)</f>
        <v>22833.530717011785</v>
      </c>
      <c r="X57" s="1578"/>
      <c r="Y57" s="1578">
        <f>SUM(Y52:Y56)</f>
        <v>23518.536638522139</v>
      </c>
      <c r="Z57" s="1578"/>
      <c r="AA57" s="1578">
        <f>SUM(AA52:AA56)</f>
        <v>24224.092737677802</v>
      </c>
      <c r="AB57" s="1578"/>
      <c r="AC57" s="1578">
        <f>SUM(AC52:AC56)</f>
        <v>24950.815519808137</v>
      </c>
      <c r="AD57" s="1578"/>
      <c r="AE57" s="1578">
        <f>SUM(AE52:AE56)</f>
        <v>25699.339985402381</v>
      </c>
      <c r="AF57" s="1578"/>
      <c r="AG57" s="1578">
        <f>SUM(AG52:AG56)</f>
        <v>26470.320184964454</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188551.70000000019</v>
      </c>
      <c r="G59" s="1580">
        <f>G44-G57</f>
        <v>213625.13750000042</v>
      </c>
      <c r="I59" s="1580">
        <f>I44-I57</f>
        <v>238864.12238750071</v>
      </c>
      <c r="K59" s="1580">
        <f>K44-K57</f>
        <v>264256.6551479373</v>
      </c>
      <c r="M59" s="1580">
        <f>M44-M57</f>
        <v>289789.87171116145</v>
      </c>
      <c r="O59" s="1580">
        <f>O44-O57</f>
        <v>315450.00208699808</v>
      </c>
      <c r="Q59" s="1580">
        <f>Q44-Q57</f>
        <v>341222.32727573102</v>
      </c>
      <c r="S59" s="1580">
        <f>S44-S57</f>
        <v>367091.13438622042</v>
      </c>
      <c r="U59" s="1580">
        <f>U44-U57</f>
        <v>393039.66989179893</v>
      </c>
      <c r="W59" s="1580">
        <f>W44-W57</f>
        <v>419050.09095152584</v>
      </c>
      <c r="Y59" s="1580">
        <f>Y44-Y57</f>
        <v>445103.41472161043</v>
      </c>
      <c r="AA59" s="1580">
        <f>AA44-AA57</f>
        <v>471179.4655790226</v>
      </c>
      <c r="AC59" s="1580">
        <f>AC44-AC57</f>
        <v>497256.82017640158</v>
      </c>
      <c r="AE59" s="1580">
        <f>AE44-AE57</f>
        <v>523312.75024430588</v>
      </c>
      <c r="AG59" s="1580">
        <f>AG44-AG57</f>
        <v>549323.16305376007</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1</v>
      </c>
      <c r="E61" s="1582">
        <f>E59*$C$61</f>
        <v>188551.70000000019</v>
      </c>
      <c r="G61" s="1588">
        <f>G59*$C$61</f>
        <v>213625.13750000042</v>
      </c>
      <c r="H61" s="1588"/>
      <c r="I61" s="1588">
        <f>I59*$C$61</f>
        <v>238864.12238750071</v>
      </c>
      <c r="J61" s="1588"/>
      <c r="K61" s="1588">
        <f>K59*$C$61</f>
        <v>264256.6551479373</v>
      </c>
      <c r="L61" s="1588"/>
      <c r="M61" s="1588">
        <f>M59*$C$61</f>
        <v>289789.87171116145</v>
      </c>
      <c r="N61" s="1588"/>
      <c r="O61" s="1588">
        <f>O59*$C$61</f>
        <v>315450.00208699808</v>
      </c>
      <c r="P61" s="1588"/>
      <c r="Q61" s="1588">
        <f>Q59*$C$61</f>
        <v>341222.32727573102</v>
      </c>
      <c r="R61" s="1588"/>
      <c r="S61" s="1588">
        <f>S59*$C$61</f>
        <v>367091.13438622042</v>
      </c>
      <c r="T61" s="1588"/>
      <c r="U61" s="1588">
        <f>U59*$C$61</f>
        <v>393039.66989179893</v>
      </c>
      <c r="V61" s="1588"/>
      <c r="W61" s="1588">
        <f>W59*$C$61</f>
        <v>419050.09095152584</v>
      </c>
      <c r="Y61" s="1588">
        <f>Y59*$C$61</f>
        <v>445103.41472161043</v>
      </c>
      <c r="AA61" s="1588">
        <f>AA59*$C$61</f>
        <v>471179.4655790226</v>
      </c>
      <c r="AC61" s="1588">
        <f>AC59*$C$61</f>
        <v>497256.82017640158</v>
      </c>
      <c r="AE61" s="1588">
        <f>AE59*$C$61</f>
        <v>523312.75024430588</v>
      </c>
      <c r="AG61" s="1588">
        <f>AG59*$C$61</f>
        <v>549323.16305376007</v>
      </c>
    </row>
    <row r="62" spans="1:35" s="1588" customFormat="1">
      <c r="A62" s="3349" t="s">
        <v>2631</v>
      </c>
      <c r="B62" s="3349"/>
      <c r="C62" s="3349"/>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v>0.25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t="s">
        <v>2630</v>
      </c>
      <c r="B65" s="1582"/>
      <c r="C65" s="1581"/>
      <c r="E65" s="1582"/>
      <c r="G65" s="1578"/>
      <c r="I65" s="1578"/>
      <c r="K65" s="1578"/>
      <c r="M65" s="1578"/>
      <c r="O65" s="1578"/>
      <c r="Q65" s="1578"/>
      <c r="S65" s="1578"/>
      <c r="U65" s="1578"/>
      <c r="W65" s="1578"/>
      <c r="Y65" s="1578"/>
      <c r="AA65" s="1578"/>
      <c r="AC65" s="1578"/>
      <c r="AE65" s="1578"/>
      <c r="AG65" s="1578"/>
    </row>
    <row r="66" spans="1:33" s="1578" customFormat="1">
      <c r="A66" s="1583"/>
      <c r="B66" s="1583"/>
      <c r="C66" s="1589"/>
      <c r="E66" s="1582"/>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916</v>
      </c>
      <c r="C69" s="1589"/>
      <c r="E69" s="1590">
        <f>SUM(E65:E68)</f>
        <v>0</v>
      </c>
      <c r="G69" s="1590">
        <f>SUM(G65:G68)</f>
        <v>0</v>
      </c>
      <c r="I69" s="1590">
        <f>SUM(I65:I68)</f>
        <v>0</v>
      </c>
      <c r="K69" s="1590">
        <f>SUM(K65:K68)</f>
        <v>0</v>
      </c>
      <c r="M69" s="1590">
        <f>SUM(M65:M68)</f>
        <v>0</v>
      </c>
      <c r="O69" s="1590">
        <f>SUM(O65:O68)</f>
        <v>0</v>
      </c>
      <c r="Q69" s="1590">
        <f>SUM(Q65:Q68)</f>
        <v>0</v>
      </c>
      <c r="S69" s="1590">
        <f>SUM(S65:S68)</f>
        <v>0</v>
      </c>
      <c r="U69" s="1590">
        <f>SUM(U65:U68)</f>
        <v>0</v>
      </c>
      <c r="W69" s="1590">
        <f>SUM(W65:W68)</f>
        <v>0</v>
      </c>
      <c r="Y69" s="1590">
        <f>SUM(Y65:Y68)</f>
        <v>0</v>
      </c>
      <c r="AA69" s="1590">
        <f>SUM(AA65:AA68)</f>
        <v>0</v>
      </c>
      <c r="AC69" s="1590">
        <f>SUM(AC65:AC68)</f>
        <v>0</v>
      </c>
      <c r="AE69" s="1590">
        <f>SUM(AE65:AE68)</f>
        <v>0</v>
      </c>
      <c r="AG69" s="1590">
        <f>SUM(AG65:AG68)</f>
        <v>0</v>
      </c>
    </row>
    <row r="70" spans="1:33" s="1590" customFormat="1">
      <c r="A70" s="1580"/>
      <c r="C70" s="1589"/>
    </row>
    <row r="71" spans="1:33" s="1590" customFormat="1">
      <c r="A71" s="1580" t="s">
        <v>2150</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c r="A72" s="911"/>
      <c r="C72" s="1591"/>
    </row>
    <row r="73" spans="1:33" s="351" customFormat="1">
      <c r="A73" s="911"/>
      <c r="C73" s="352"/>
    </row>
    <row r="74" spans="1:33" s="351" customFormat="1">
      <c r="A74" s="1578" t="s">
        <v>2149</v>
      </c>
      <c r="C74" s="352"/>
    </row>
    <row r="75" spans="1:33" s="351" customFormat="1">
      <c r="C75" s="352"/>
    </row>
    <row r="76" spans="1:33" s="370" customFormat="1" ht="30" customHeight="1">
      <c r="A76" s="3347" t="s">
        <v>2148</v>
      </c>
      <c r="B76" s="3348"/>
      <c r="C76" s="3348"/>
      <c r="D76" s="3348"/>
      <c r="E76" s="3348"/>
      <c r="F76" s="3348"/>
      <c r="G76" s="3348"/>
      <c r="H76" s="3348"/>
      <c r="I76" s="3348"/>
      <c r="J76" s="3348"/>
      <c r="K76" s="3348"/>
      <c r="L76" s="3348"/>
      <c r="M76" s="3348"/>
      <c r="N76" s="3348"/>
      <c r="O76" s="3348"/>
      <c r="P76" s="3348"/>
      <c r="Q76" s="3348"/>
      <c r="R76" s="3348"/>
      <c r="S76" s="3348"/>
      <c r="T76" s="3348"/>
      <c r="U76" s="3348"/>
      <c r="V76" s="3348"/>
      <c r="W76" s="3348"/>
      <c r="X76" s="3348"/>
      <c r="Y76" s="3348"/>
      <c r="Z76" s="3348"/>
      <c r="AA76" s="3348"/>
      <c r="AB76" s="3348"/>
      <c r="AC76" s="3348"/>
      <c r="AD76" s="3348"/>
      <c r="AE76" s="3348"/>
      <c r="AF76" s="3348"/>
      <c r="AG76" s="334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50" t="s">
        <v>979</v>
      </c>
      <c r="B1" s="3350"/>
      <c r="C1" s="3350"/>
      <c r="D1" s="3350"/>
      <c r="E1" s="3350"/>
      <c r="F1" s="3350"/>
      <c r="G1" s="3350"/>
      <c r="H1" s="3350"/>
      <c r="I1" s="3350"/>
      <c r="J1" s="325"/>
      <c r="K1" s="325"/>
    </row>
    <row r="2" spans="1:11">
      <c r="A2" s="653"/>
      <c r="B2" s="653"/>
      <c r="C2" s="653"/>
      <c r="D2" s="653"/>
      <c r="E2" s="653"/>
      <c r="F2" s="653"/>
      <c r="G2" s="653"/>
      <c r="H2" s="653"/>
      <c r="I2" s="653"/>
    </row>
    <row r="3" spans="1:11" ht="99.75">
      <c r="A3" s="654" t="s">
        <v>980</v>
      </c>
      <c r="B3" s="654" t="s">
        <v>981</v>
      </c>
      <c r="C3" s="474" t="s">
        <v>982</v>
      </c>
      <c r="D3" s="383"/>
      <c r="E3" s="474" t="s">
        <v>983</v>
      </c>
      <c r="F3" s="654" t="s">
        <v>984</v>
      </c>
      <c r="G3" s="655"/>
      <c r="H3" s="654" t="s">
        <v>985</v>
      </c>
      <c r="I3" s="654" t="s">
        <v>986</v>
      </c>
      <c r="J3" s="325"/>
      <c r="K3" s="473"/>
    </row>
    <row r="4" spans="1:11">
      <c r="A4" s="656" t="str">
        <f>Application!B728</f>
        <v>1 Bedroom</v>
      </c>
      <c r="B4" s="665">
        <f>Application!G728</f>
        <v>12</v>
      </c>
      <c r="C4" s="656">
        <f>Application!O728</f>
        <v>704</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29</v>
      </c>
      <c r="C5" s="656">
        <f>Application!O729</f>
        <v>1209</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29</v>
      </c>
      <c r="C6" s="656">
        <f>Application!O730</f>
        <v>1461</v>
      </c>
      <c r="D6" s="657"/>
      <c r="E6" s="476"/>
      <c r="F6" s="658">
        <f t="shared" si="0"/>
        <v>0</v>
      </c>
      <c r="G6" s="659"/>
      <c r="H6" s="656" t="str">
        <f t="shared" si="1"/>
        <v xml:space="preserve"> </v>
      </c>
      <c r="I6" s="658" t="str">
        <f t="shared" si="2"/>
        <v xml:space="preserve"> </v>
      </c>
      <c r="J6" s="325"/>
      <c r="K6" s="473"/>
    </row>
    <row r="7" spans="1:11">
      <c r="A7" s="656" t="str">
        <f>Application!B731</f>
        <v>1 Bedroom</v>
      </c>
      <c r="B7" s="665">
        <f>Application!G731</f>
        <v>41</v>
      </c>
      <c r="C7" s="656">
        <f>Application!O731</f>
        <v>1713</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6</v>
      </c>
      <c r="C8" s="656">
        <f>Application!O732</f>
        <v>830</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14</v>
      </c>
      <c r="C9" s="656">
        <f>Application!O733</f>
        <v>1435</v>
      </c>
      <c r="D9" s="657"/>
      <c r="E9" s="476"/>
      <c r="F9" s="658">
        <f t="shared" si="0"/>
        <v>0</v>
      </c>
      <c r="G9" s="659"/>
      <c r="H9" s="656" t="str">
        <f t="shared" si="1"/>
        <v xml:space="preserve"> </v>
      </c>
      <c r="I9" s="658" t="str">
        <f t="shared" si="2"/>
        <v xml:space="preserve"> </v>
      </c>
      <c r="J9" s="325"/>
      <c r="K9" s="473"/>
    </row>
    <row r="10" spans="1:11">
      <c r="A10" s="656" t="str">
        <f>Application!B734</f>
        <v>2 Bedrooms</v>
      </c>
      <c r="B10" s="665">
        <f>Application!G734</f>
        <v>14</v>
      </c>
      <c r="C10" s="656">
        <f>Application!O734</f>
        <v>1738</v>
      </c>
      <c r="D10" s="657"/>
      <c r="E10" s="476"/>
      <c r="F10" s="658">
        <f t="shared" si="0"/>
        <v>0</v>
      </c>
      <c r="G10" s="659"/>
      <c r="H10" s="656" t="str">
        <f t="shared" si="1"/>
        <v xml:space="preserve"> </v>
      </c>
      <c r="I10" s="658" t="str">
        <f t="shared" si="2"/>
        <v xml:space="preserve"> </v>
      </c>
      <c r="J10" s="325"/>
      <c r="K10" s="473"/>
    </row>
    <row r="11" spans="1:11">
      <c r="A11" s="656" t="str">
        <f>Application!B735</f>
        <v>2 Bedrooms</v>
      </c>
      <c r="B11" s="665">
        <f>Application!G735</f>
        <v>19</v>
      </c>
      <c r="C11" s="656">
        <f>Application!O735</f>
        <v>2041</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987</v>
      </c>
      <c r="B30" s="661"/>
      <c r="C30" s="662">
        <f>Application!T753</f>
        <v>244292</v>
      </c>
      <c r="D30" s="657"/>
      <c r="E30" s="657"/>
      <c r="F30" s="662">
        <f>SUM(F4:F28)*12</f>
        <v>0</v>
      </c>
      <c r="G30" s="663"/>
      <c r="H30" s="661"/>
      <c r="I30" s="662">
        <f>SUM(I4:I28)*12</f>
        <v>0</v>
      </c>
      <c r="J30" s="325"/>
      <c r="K30" s="475"/>
    </row>
    <row r="31" spans="1:11" ht="15">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1141</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6" t="s">
        <v>1134</v>
      </c>
    </row>
    <row r="9" spans="1:1" ht="15.7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1424</v>
      </c>
      <c r="D1" s="437"/>
    </row>
    <row r="2" spans="1:253" s="432" customFormat="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0</v>
      </c>
      <c r="C5" s="421">
        <f>'Sources and Uses Budget'!$C4</f>
        <v>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0</v>
      </c>
      <c r="C9" s="425">
        <f>SUM(C5:C8)</f>
        <v>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51150</v>
      </c>
      <c r="C11" s="421">
        <f>'Sources and Uses Budget'!$C10</f>
        <v>51150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51150</v>
      </c>
      <c r="C12" s="425">
        <f>SUM(C10:C11)</f>
        <v>51150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51150</v>
      </c>
      <c r="C13" s="425">
        <f>SUM(C9+C12)</f>
        <v>51150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1353</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1944</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3784990</v>
      </c>
      <c r="C30" s="421">
        <f>'Sources and Uses Budget'!$C29</f>
        <v>3784990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23821840</v>
      </c>
      <c r="C31" s="421">
        <f>'Sources and Uses Budget'!$C30</f>
        <v>23821840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1386000</v>
      </c>
      <c r="C32" s="421">
        <f>'Sources and Uses Budget'!$C31</f>
        <v>1386000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1305351</v>
      </c>
      <c r="C33" s="421">
        <f>'Sources and Uses Budget'!$C32</f>
        <v>1305351</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1305350</v>
      </c>
      <c r="C34" s="421">
        <f>'Sources and Uses Budget'!$C33</f>
        <v>1305350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714605</v>
      </c>
      <c r="C36" s="421">
        <f>'Sources and Uses Budget'!$C35</f>
        <v>714605</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1944</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32318136</v>
      </c>
      <c r="C39" s="425">
        <f>SUM(C30:C38)</f>
        <v>32318136</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1628300</v>
      </c>
      <c r="C41" s="421">
        <f>'Sources and Uses Budget'!$C40</f>
        <v>1628300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1628300</v>
      </c>
      <c r="C43" s="425">
        <f>SUM(C41:C42)</f>
        <v>1628300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505788</v>
      </c>
      <c r="C44" s="421">
        <f>'Sources and Uses Budget'!$C43</f>
        <v>505788</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989221</v>
      </c>
      <c r="C46" s="421">
        <f>'Sources and Uses Budget'!$C45</f>
        <v>989221</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55500</v>
      </c>
      <c r="C47" s="421">
        <f>'Sources and Uses Budget'!$C46</f>
        <v>55500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297500</v>
      </c>
      <c r="C48" s="421">
        <f>'Sources and Uses Budget'!$C47</f>
        <v>297500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243950</v>
      </c>
      <c r="C50" s="421">
        <f>'Sources and Uses Budget'!$C49</f>
        <v>243950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57500</v>
      </c>
      <c r="C51" s="421">
        <f>'Sources and Uses Budget'!$C50</f>
        <v>57500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7263</v>
      </c>
      <c r="C52" s="421">
        <f>'Sources and Uses Budget'!$C51</f>
        <v>7263</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0</v>
      </c>
      <c r="C53" s="421">
        <f>'Sources and Uses Budget'!$C52</f>
        <v>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(Specify)</v>
      </c>
      <c r="B54" s="421">
        <f>'Sources and Uses Budget'!$C53</f>
        <v>0</v>
      </c>
      <c r="C54" s="421">
        <f>'Sources and Uses Budget'!$C53</f>
        <v>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1650934</v>
      </c>
      <c r="C55" s="428">
        <f>SUM(C46:C54)</f>
        <v>1650934</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0</v>
      </c>
      <c r="C57" s="421">
        <f>'Sources and Uses Budget'!$C56</f>
        <v>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0</v>
      </c>
      <c r="C59" s="421">
        <f>'Sources and Uses Budget'!$C58</f>
        <v>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Interest Prior to Conversion</v>
      </c>
      <c r="B62" s="421">
        <f>'Sources and Uses Budget'!$C61</f>
        <v>1428820</v>
      </c>
      <c r="C62" s="421">
        <f>'Sources and Uses Budget'!$C61</f>
        <v>1428820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1428820</v>
      </c>
      <c r="C63" s="425">
        <f>SUM(C57:C62)</f>
        <v>1428820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37583128</v>
      </c>
      <c r="C64" s="425">
        <f>SUM(C9+C12+C14+C15+C17+C26+C28+C39+C43+C44+C55+C63)</f>
        <v>37583128</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1948</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0</v>
      </c>
      <c r="C66" s="421">
        <f>'Sources and Uses Budget'!$C65</f>
        <v>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1945</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1946</v>
      </c>
      <c r="B68" s="421">
        <f>'Sources and Uses Budget'!$C67</f>
        <v>243804</v>
      </c>
      <c r="C68" s="421">
        <f>'Sources and Uses Budget'!$C67</f>
        <v>243804</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1952</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Developer Legal</v>
      </c>
      <c r="B70" s="421">
        <f>'Sources and Uses Budget'!$C69</f>
        <v>85000</v>
      </c>
      <c r="C70" s="421">
        <f>'Sources and Uses Budget'!$C69</f>
        <v>85000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1949</v>
      </c>
      <c r="B71" s="425">
        <f>SUM(B66:B70)</f>
        <v>328804</v>
      </c>
      <c r="C71" s="425">
        <f>SUM(C66:C70)</f>
        <v>328804</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1083</v>
      </c>
      <c r="B75" s="421">
        <f>'Sources and Uses Budget'!$C74</f>
        <v>0</v>
      </c>
      <c r="C75" s="421">
        <f>'Sources and Uses Budget'!$C74</f>
        <v>0</v>
      </c>
      <c r="D75" s="425">
        <f t="shared" si="0"/>
        <v>0</v>
      </c>
      <c r="E75" s="423"/>
      <c r="F75" s="422"/>
      <c r="G75" s="551"/>
    </row>
    <row r="76" spans="1:253" s="545" customFormat="1">
      <c r="A76" s="424" t="s">
        <v>640</v>
      </c>
      <c r="B76" s="421">
        <f>'Sources and Uses Budget'!$C75</f>
        <v>664380</v>
      </c>
      <c r="C76" s="421">
        <f>'Sources and Uses Budget'!$C75</f>
        <v>664380</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641</v>
      </c>
      <c r="B78" s="425">
        <f>SUM(B73:B77)</f>
        <v>664380</v>
      </c>
      <c r="C78" s="425">
        <f>SUM(C73:C77)</f>
        <v>664380</v>
      </c>
      <c r="D78" s="425">
        <f t="shared" ref="D78:D106" si="1">C78-B78</f>
        <v>0</v>
      </c>
      <c r="E78" s="423"/>
      <c r="F78" s="422"/>
      <c r="G78" s="551"/>
    </row>
    <row r="79" spans="1:253" s="545" customFormat="1">
      <c r="A79" s="419" t="s">
        <v>1416</v>
      </c>
      <c r="B79" s="419"/>
      <c r="C79" s="419"/>
      <c r="D79" s="419"/>
      <c r="E79" s="439"/>
      <c r="F79" s="419"/>
      <c r="G79" s="551"/>
    </row>
    <row r="80" spans="1:253" s="545" customFormat="1">
      <c r="A80" s="859" t="s">
        <v>1418</v>
      </c>
      <c r="B80" s="421">
        <f>'Sources and Uses Budget'!$C79</f>
        <v>2374102</v>
      </c>
      <c r="C80" s="421">
        <f>'Sources and Uses Budget'!$C79</f>
        <v>2374102</v>
      </c>
      <c r="D80" s="425">
        <f t="shared" si="1"/>
        <v>0</v>
      </c>
      <c r="E80" s="423"/>
      <c r="F80" s="422"/>
      <c r="G80" s="551"/>
    </row>
    <row r="81" spans="1:7" s="545" customFormat="1">
      <c r="A81" s="859" t="s">
        <v>61</v>
      </c>
      <c r="B81" s="421">
        <f>'Sources and Uses Budget'!$C80</f>
        <v>225084</v>
      </c>
      <c r="C81" s="421">
        <f>'Sources and Uses Budget'!$C80</f>
        <v>225084</v>
      </c>
      <c r="D81" s="425">
        <f>C81-B81</f>
        <v>0</v>
      </c>
      <c r="E81" s="423"/>
      <c r="F81" s="422"/>
      <c r="G81" s="551"/>
    </row>
    <row r="82" spans="1:7" s="545" customFormat="1">
      <c r="A82" s="426" t="s">
        <v>1415</v>
      </c>
      <c r="B82" s="425">
        <f>SUM(B80:B81)</f>
        <v>2599186</v>
      </c>
      <c r="C82" s="425">
        <f>SUM(C80:C81)</f>
        <v>2599186</v>
      </c>
      <c r="D82" s="425">
        <f t="shared" si="1"/>
        <v>0</v>
      </c>
      <c r="E82" s="423"/>
      <c r="F82" s="422"/>
      <c r="G82" s="551"/>
    </row>
    <row r="83" spans="1:7" s="545" customFormat="1">
      <c r="A83" s="419" t="s">
        <v>823</v>
      </c>
      <c r="B83" s="419"/>
      <c r="C83" s="419"/>
      <c r="D83" s="419"/>
      <c r="E83" s="439"/>
      <c r="F83" s="419"/>
      <c r="G83" s="551"/>
    </row>
    <row r="84" spans="1:7" s="545" customFormat="1" ht="13.7" customHeight="1">
      <c r="A84" s="424" t="s">
        <v>824</v>
      </c>
      <c r="B84" s="421">
        <f>'Sources and Uses Budget'!$C83</f>
        <v>87853</v>
      </c>
      <c r="C84" s="421">
        <f>'Sources and Uses Budget'!$C83</f>
        <v>87853</v>
      </c>
      <c r="D84" s="425">
        <f t="shared" si="1"/>
        <v>0</v>
      </c>
      <c r="E84" s="423"/>
      <c r="F84" s="422"/>
      <c r="G84" s="551"/>
    </row>
    <row r="85" spans="1:7" s="545" customFormat="1">
      <c r="A85" s="424" t="s">
        <v>825</v>
      </c>
      <c r="B85" s="421">
        <f>'Sources and Uses Budget'!$C84</f>
        <v>0</v>
      </c>
      <c r="C85" s="421">
        <f>'Sources and Uses Budget'!$C84</f>
        <v>0</v>
      </c>
      <c r="D85" s="425">
        <f t="shared" si="1"/>
        <v>0</v>
      </c>
      <c r="E85" s="423"/>
      <c r="F85" s="422"/>
      <c r="G85" s="551"/>
    </row>
    <row r="86" spans="1:7" s="545" customFormat="1">
      <c r="A86" s="424" t="s">
        <v>826</v>
      </c>
      <c r="B86" s="421">
        <f>'Sources and Uses Budget'!$C85</f>
        <v>3666868</v>
      </c>
      <c r="C86" s="421">
        <f>'Sources and Uses Budget'!$C85</f>
        <v>3666868</v>
      </c>
      <c r="D86" s="425">
        <f t="shared" si="1"/>
        <v>0</v>
      </c>
      <c r="E86" s="423"/>
      <c r="F86" s="422"/>
      <c r="G86" s="551"/>
    </row>
    <row r="87" spans="1:7" s="545" customFormat="1">
      <c r="A87" s="424" t="s">
        <v>827</v>
      </c>
      <c r="B87" s="421">
        <f>'Sources and Uses Budget'!$C86</f>
        <v>802747</v>
      </c>
      <c r="C87" s="421">
        <f>'Sources and Uses Budget'!$C86</f>
        <v>802747</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50001</v>
      </c>
      <c r="C89" s="421">
        <f>'Sources and Uses Budget'!$C88</f>
        <v>50001</v>
      </c>
      <c r="D89" s="425">
        <f t="shared" si="1"/>
        <v>0</v>
      </c>
      <c r="E89" s="423"/>
      <c r="F89" s="422"/>
      <c r="G89" s="551"/>
    </row>
    <row r="90" spans="1:7" s="545" customFormat="1">
      <c r="A90" s="424" t="s">
        <v>830</v>
      </c>
      <c r="B90" s="421">
        <f>'Sources and Uses Budget'!$C89</f>
        <v>285800</v>
      </c>
      <c r="C90" s="421">
        <f>'Sources and Uses Budget'!$C89</f>
        <v>285800</v>
      </c>
      <c r="D90" s="425">
        <f t="shared" si="1"/>
        <v>0</v>
      </c>
      <c r="E90" s="423"/>
      <c r="F90" s="422"/>
      <c r="G90" s="551"/>
    </row>
    <row r="91" spans="1:7" s="545" customFormat="1">
      <c r="A91" s="424" t="s">
        <v>831</v>
      </c>
      <c r="B91" s="421">
        <f>'Sources and Uses Budget'!$C90</f>
        <v>12500</v>
      </c>
      <c r="C91" s="421">
        <f>'Sources and Uses Budget'!$C90</f>
        <v>12500</v>
      </c>
      <c r="D91" s="425">
        <f t="shared" si="1"/>
        <v>0</v>
      </c>
      <c r="E91" s="423"/>
      <c r="F91" s="422"/>
      <c r="G91" s="551"/>
    </row>
    <row r="92" spans="1:7" s="545" customFormat="1">
      <c r="A92" s="430" t="s">
        <v>390</v>
      </c>
      <c r="B92" s="421">
        <f>'Sources and Uses Budget'!$C91</f>
        <v>25000</v>
      </c>
      <c r="C92" s="421">
        <f>'Sources and Uses Budget'!$C91</f>
        <v>25000</v>
      </c>
      <c r="D92" s="425">
        <f t="shared" si="1"/>
        <v>0</v>
      </c>
      <c r="E92" s="423"/>
      <c r="F92" s="422"/>
      <c r="G92" s="551"/>
    </row>
    <row r="93" spans="1:7" s="545" customFormat="1">
      <c r="A93" s="858" t="s">
        <v>1417</v>
      </c>
      <c r="B93" s="421">
        <f>'Sources and Uses Budget'!$C92</f>
        <v>7500</v>
      </c>
      <c r="C93" s="421">
        <f>'Sources and Uses Budget'!$C92</f>
        <v>7500</v>
      </c>
      <c r="D93" s="425">
        <f t="shared" si="1"/>
        <v>0</v>
      </c>
      <c r="E93" s="423"/>
      <c r="F93" s="422"/>
      <c r="G93" s="551"/>
    </row>
    <row r="94" spans="1:7" s="545" customFormat="1">
      <c r="A94" s="427" t="s">
        <v>35</v>
      </c>
      <c r="B94" s="421">
        <f>'Sources and Uses Budget'!$C93</f>
        <v>37800</v>
      </c>
      <c r="C94" s="421">
        <f>'Sources and Uses Budget'!$C93</f>
        <v>37800</v>
      </c>
      <c r="D94" s="425">
        <f t="shared" si="1"/>
        <v>0</v>
      </c>
      <c r="E94" s="423"/>
      <c r="F94" s="422"/>
      <c r="G94" s="551"/>
    </row>
    <row r="95" spans="1:7" s="545" customFormat="1">
      <c r="A95" s="427" t="s">
        <v>35</v>
      </c>
      <c r="B95" s="421">
        <f>'Sources and Uses Budget'!$C94</f>
        <v>122500</v>
      </c>
      <c r="C95" s="421">
        <f>'Sources and Uses Budget'!$C94</f>
        <v>122500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c r="A97" s="426" t="s">
        <v>832</v>
      </c>
      <c r="B97" s="425">
        <f>SUM(B84:B96)</f>
        <v>5098569</v>
      </c>
      <c r="C97" s="425">
        <f>SUM(C84:C96)</f>
        <v>5098569</v>
      </c>
      <c r="D97" s="425">
        <f t="shared" si="1"/>
        <v>0</v>
      </c>
      <c r="E97" s="423"/>
      <c r="F97" s="422"/>
      <c r="G97" s="551"/>
    </row>
    <row r="98" spans="1:7" s="545" customFormat="1">
      <c r="A98" s="426" t="s">
        <v>833</v>
      </c>
      <c r="B98" s="425">
        <f>SUM(B64+B71+B78+B82+B97)</f>
        <v>46274067</v>
      </c>
      <c r="C98" s="425">
        <f>SUM(C64+C71+C78+C82+C97)</f>
        <v>46274067</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6395223</v>
      </c>
      <c r="C100" s="421">
        <f>'Sources and Uses Budget'!$C99</f>
        <v>6395223</v>
      </c>
      <c r="D100" s="425">
        <f t="shared" si="1"/>
        <v>0</v>
      </c>
      <c r="E100" s="423"/>
      <c r="F100" s="422"/>
      <c r="G100" s="549"/>
    </row>
    <row r="101" spans="1:7" s="544" customFormat="1">
      <c r="A101" s="440" t="s">
        <v>1950</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1951</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837</v>
      </c>
      <c r="B105" s="425">
        <f>SUM(B100:B104)</f>
        <v>6395223</v>
      </c>
      <c r="C105" s="425">
        <f>SUM(C100:C104)</f>
        <v>6395223</v>
      </c>
      <c r="D105" s="425">
        <f t="shared" si="1"/>
        <v>0</v>
      </c>
      <c r="E105" s="423"/>
      <c r="F105" s="422"/>
      <c r="G105" s="549"/>
    </row>
    <row r="106" spans="1:7" s="544" customFormat="1">
      <c r="A106" s="426" t="s">
        <v>838</v>
      </c>
      <c r="B106" s="428">
        <f>SUM(B98+B105)</f>
        <v>52669290</v>
      </c>
      <c r="C106" s="428">
        <f>SUM(C98+C105)</f>
        <v>52669290</v>
      </c>
      <c r="D106" s="425">
        <f t="shared" si="1"/>
        <v>0</v>
      </c>
      <c r="E106" s="423"/>
      <c r="F106" s="422"/>
      <c r="G106" s="549"/>
    </row>
    <row r="107" spans="1:7" s="544" customFormat="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71" t="s">
        <v>1155</v>
      </c>
      <c r="B2" s="1871"/>
      <c r="C2" s="1872"/>
      <c r="D2" s="1872"/>
      <c r="E2" s="1872"/>
      <c r="F2" s="1872"/>
      <c r="G2" s="1872"/>
    </row>
    <row r="3" spans="1:9" s="256" customFormat="1">
      <c r="A3" s="1871" t="s">
        <v>1085</v>
      </c>
      <c r="B3" s="1871"/>
      <c r="C3" s="1872"/>
      <c r="D3" s="1872"/>
      <c r="E3" s="1872"/>
      <c r="F3" s="1872"/>
      <c r="G3" s="1872"/>
      <c r="I3" s="675" t="s">
        <v>316</v>
      </c>
    </row>
    <row r="4" spans="1:9">
      <c r="I4" s="676" t="s">
        <v>1156</v>
      </c>
    </row>
    <row r="5" spans="1:9" s="39" customFormat="1">
      <c r="A5" s="1875" t="s">
        <v>1086</v>
      </c>
      <c r="B5" s="1875"/>
      <c r="C5" s="1876"/>
      <c r="D5" s="1876"/>
      <c r="E5" s="1876"/>
      <c r="F5" s="1876"/>
      <c r="G5" s="1876"/>
      <c r="I5" s="676" t="s">
        <v>1157</v>
      </c>
    </row>
    <row r="6" spans="1:9" s="39" customFormat="1">
      <c r="A6" s="1875" t="s">
        <v>880</v>
      </c>
      <c r="B6" s="1875"/>
      <c r="C6" s="1876"/>
      <c r="D6" s="1876"/>
      <c r="E6" s="1876"/>
      <c r="F6" s="1876"/>
      <c r="G6" s="1876"/>
      <c r="I6" s="675" t="s">
        <v>626</v>
      </c>
    </row>
    <row r="7" spans="1:9" ht="11.85" customHeight="1"/>
    <row r="8" spans="1:9" s="39" customFormat="1">
      <c r="A8" s="1873" t="s">
        <v>1252</v>
      </c>
      <c r="B8" s="1873"/>
      <c r="C8" s="1874"/>
      <c r="D8" s="1874"/>
      <c r="E8" s="1874"/>
      <c r="F8" s="1874"/>
      <c r="G8" s="1874"/>
    </row>
    <row r="9" spans="1:9" s="39" customFormat="1">
      <c r="A9" s="1873" t="s">
        <v>1253</v>
      </c>
      <c r="B9" s="1873"/>
      <c r="C9" s="1874"/>
      <c r="D9" s="1874"/>
      <c r="E9" s="1874"/>
      <c r="F9" s="1874"/>
      <c r="G9" s="1874"/>
    </row>
    <row r="10" spans="1:9">
      <c r="A10" s="258"/>
      <c r="B10" s="258"/>
      <c r="C10" s="255"/>
      <c r="D10" s="255"/>
      <c r="E10" s="255"/>
      <c r="F10" s="255"/>
    </row>
    <row r="11" spans="1:9">
      <c r="A11" s="1877" t="s">
        <v>1255</v>
      </c>
      <c r="B11" s="1877"/>
      <c r="C11" s="1877"/>
      <c r="D11" s="1877"/>
      <c r="E11" s="1877"/>
      <c r="F11" s="1877"/>
      <c r="G11" s="1877"/>
    </row>
    <row r="12" spans="1:9">
      <c r="A12" s="255"/>
      <c r="B12" s="671"/>
      <c r="E12" s="50"/>
    </row>
    <row r="13" spans="1:9" ht="13.15" customHeight="1">
      <c r="C13" s="255"/>
      <c r="D13" s="1895" t="s">
        <v>1254</v>
      </c>
      <c r="E13" s="1895"/>
      <c r="F13" s="1895"/>
    </row>
    <row r="14" spans="1:9">
      <c r="C14" s="255"/>
      <c r="D14" s="1895"/>
      <c r="E14" s="1895"/>
      <c r="F14" s="1895"/>
    </row>
    <row r="15" spans="1:9">
      <c r="A15" s="260"/>
      <c r="B15" s="260"/>
      <c r="C15" s="260"/>
      <c r="D15" s="1834" t="s">
        <v>1237</v>
      </c>
      <c r="E15" s="1834"/>
      <c r="F15" s="1834"/>
    </row>
    <row r="16" spans="1:9">
      <c r="A16" s="260"/>
      <c r="B16" s="260"/>
      <c r="C16" s="260"/>
      <c r="D16" s="327"/>
    </row>
    <row r="17" spans="1:7" ht="14.25">
      <c r="A17" s="261"/>
      <c r="B17" s="677" t="s">
        <v>316</v>
      </c>
      <c r="C17" s="313"/>
      <c r="D17" s="1821" t="s">
        <v>1238</v>
      </c>
      <c r="E17" s="1821"/>
      <c r="F17" s="1821"/>
    </row>
    <row r="18" spans="1:7">
      <c r="A18" s="260"/>
      <c r="B18" s="260"/>
      <c r="C18" s="313"/>
      <c r="D18" s="1821"/>
      <c r="E18" s="1821"/>
      <c r="F18" s="1821"/>
    </row>
    <row r="19" spans="1:7">
      <c r="A19" s="260"/>
      <c r="B19" s="260"/>
      <c r="C19" s="313"/>
      <c r="D19" s="1821"/>
      <c r="E19" s="1821"/>
      <c r="F19" s="1821"/>
    </row>
    <row r="20" spans="1:7">
      <c r="A20" s="260"/>
      <c r="B20" s="260"/>
      <c r="C20" s="260"/>
    </row>
    <row r="21" spans="1:7" ht="14.25">
      <c r="A21" s="261"/>
      <c r="B21" s="677" t="s">
        <v>316</v>
      </c>
      <c r="D21" s="1887" t="s">
        <v>1239</v>
      </c>
      <c r="E21" s="1887"/>
      <c r="F21" s="1887"/>
    </row>
    <row r="22" spans="1:7" ht="14.25">
      <c r="A22" s="261"/>
      <c r="B22" s="261"/>
      <c r="D22" s="135"/>
    </row>
    <row r="23" spans="1:7" ht="14.25">
      <c r="A23" s="261"/>
      <c r="B23" s="677" t="s">
        <v>316</v>
      </c>
      <c r="D23" s="1821" t="s">
        <v>1240</v>
      </c>
      <c r="E23" s="1821"/>
      <c r="F23" s="1821"/>
    </row>
    <row r="24" spans="1:7" ht="14.25">
      <c r="A24" s="261"/>
      <c r="B24" s="261"/>
      <c r="D24" s="1821"/>
      <c r="E24" s="1821"/>
      <c r="F24" s="1821"/>
    </row>
    <row r="25" spans="1:7"/>
    <row r="26" spans="1:7" ht="14.25">
      <c r="A26" s="261"/>
      <c r="B26" s="677" t="s">
        <v>316</v>
      </c>
      <c r="D26" s="1856" t="s">
        <v>1241</v>
      </c>
      <c r="E26" s="1856"/>
      <c r="F26" s="1856"/>
    </row>
    <row r="27" spans="1:7">
      <c r="D27" s="1856"/>
      <c r="E27" s="1856"/>
      <c r="F27" s="1856"/>
    </row>
    <row r="28" spans="1:7">
      <c r="D28" s="1856"/>
      <c r="E28" s="1856"/>
      <c r="F28" s="1856"/>
    </row>
    <row r="29" spans="1:7">
      <c r="A29" s="556"/>
      <c r="C29" s="556"/>
      <c r="D29" s="1856"/>
      <c r="E29" s="1856"/>
      <c r="F29" s="1856"/>
    </row>
    <row r="30" spans="1:7">
      <c r="A30" s="556"/>
      <c r="C30" s="556"/>
      <c r="D30" s="1856"/>
      <c r="E30" s="1856"/>
      <c r="F30" s="1856"/>
    </row>
    <row r="31" spans="1:7" s="39" customFormat="1">
      <c r="A31" s="273"/>
      <c r="B31" s="273"/>
      <c r="C31" s="273"/>
      <c r="D31" s="443"/>
      <c r="E31" s="130"/>
      <c r="F31" s="130"/>
      <c r="G31" s="130"/>
    </row>
    <row r="32" spans="1:7" s="39" customFormat="1">
      <c r="A32" s="273"/>
      <c r="B32" s="677" t="s">
        <v>316</v>
      </c>
      <c r="C32" s="273"/>
      <c r="D32" s="1822" t="s">
        <v>1242</v>
      </c>
      <c r="E32" s="1822"/>
      <c r="F32" s="1822"/>
      <c r="G32" s="130"/>
    </row>
    <row r="33" spans="1:7" s="39" customFormat="1">
      <c r="A33" s="273"/>
      <c r="B33" s="273"/>
      <c r="C33" s="273"/>
      <c r="D33" s="1822"/>
      <c r="E33" s="1822"/>
      <c r="F33" s="1822"/>
      <c r="G33" s="130"/>
    </row>
    <row r="34" spans="1:7" ht="14.25">
      <c r="A34" s="261"/>
      <c r="B34" s="261"/>
      <c r="D34" s="404"/>
    </row>
    <row r="35" spans="1:7" ht="14.45" customHeight="1">
      <c r="A35" s="261"/>
      <c r="B35" s="677" t="s">
        <v>316</v>
      </c>
      <c r="C35" s="552"/>
      <c r="D35" s="1822" t="s">
        <v>1243</v>
      </c>
      <c r="E35" s="1822"/>
      <c r="F35" s="1822"/>
    </row>
    <row r="36" spans="1:7" ht="14.25">
      <c r="A36" s="261"/>
      <c r="B36" s="261"/>
      <c r="C36" s="552"/>
      <c r="D36" s="1822"/>
      <c r="E36" s="1822"/>
      <c r="F36" s="1822"/>
    </row>
    <row r="37" spans="1:7" ht="14.25">
      <c r="A37" s="261"/>
      <c r="B37" s="261"/>
      <c r="C37" s="552"/>
      <c r="D37" s="1822"/>
      <c r="E37" s="1822"/>
      <c r="F37" s="1822"/>
    </row>
    <row r="38" spans="1:7" ht="14.25">
      <c r="A38" s="261"/>
      <c r="B38" s="261"/>
      <c r="C38" s="552"/>
      <c r="D38" s="12"/>
    </row>
    <row r="39" spans="1:7" s="680" customFormat="1" ht="14.25">
      <c r="A39" s="261"/>
      <c r="B39" s="677" t="s">
        <v>316</v>
      </c>
      <c r="C39" s="697"/>
      <c r="D39" s="1822" t="s">
        <v>1244</v>
      </c>
      <c r="E39" s="1822"/>
      <c r="F39" s="1822"/>
      <c r="G39" s="7"/>
    </row>
    <row r="40" spans="1:7" s="680" customFormat="1" ht="14.25">
      <c r="A40" s="261"/>
      <c r="B40" s="261"/>
      <c r="C40" s="697"/>
      <c r="D40" s="1822"/>
      <c r="E40" s="1822"/>
      <c r="F40" s="1822"/>
      <c r="G40" s="7"/>
    </row>
    <row r="41" spans="1:7" s="680" customFormat="1" ht="14.25">
      <c r="A41" s="261"/>
      <c r="B41" s="261"/>
      <c r="C41" s="697"/>
      <c r="D41" s="1822"/>
      <c r="E41" s="1822"/>
      <c r="F41" s="1822"/>
      <c r="G41" s="7"/>
    </row>
    <row r="42" spans="1:7" s="680" customFormat="1" ht="14.25">
      <c r="A42" s="261"/>
      <c r="B42" s="261"/>
      <c r="C42" s="697"/>
      <c r="D42" s="1822"/>
      <c r="E42" s="1822"/>
      <c r="F42" s="1822"/>
      <c r="G42" s="7"/>
    </row>
    <row r="43" spans="1:7" s="680" customFormat="1" ht="14.25">
      <c r="A43" s="261"/>
      <c r="B43" s="261"/>
      <c r="C43" s="697"/>
      <c r="D43" s="1822"/>
      <c r="E43" s="1822"/>
      <c r="F43" s="1822"/>
      <c r="G43" s="7"/>
    </row>
    <row r="44" spans="1:7" s="680" customFormat="1" ht="14.25">
      <c r="A44" s="261"/>
      <c r="B44" s="261"/>
      <c r="C44" s="697"/>
      <c r="D44" s="696"/>
      <c r="E44" s="696"/>
      <c r="F44" s="696"/>
      <c r="G44" s="7"/>
    </row>
    <row r="45" spans="1:7" ht="14.25">
      <c r="A45" s="261"/>
      <c r="B45" s="677" t="s">
        <v>316</v>
      </c>
      <c r="C45" s="552"/>
      <c r="D45" s="1822" t="s">
        <v>1245</v>
      </c>
      <c r="E45" s="1822"/>
      <c r="F45" s="1822"/>
    </row>
    <row r="46" spans="1:7" ht="14.25">
      <c r="A46" s="261"/>
      <c r="B46" s="261"/>
      <c r="C46" s="552"/>
      <c r="D46" s="1822"/>
      <c r="E46" s="1822"/>
      <c r="F46" s="1822"/>
    </row>
    <row r="47" spans="1:7" ht="14.25">
      <c r="A47" s="261"/>
      <c r="B47" s="261"/>
      <c r="C47" s="552"/>
      <c r="D47" s="1822"/>
      <c r="E47" s="1822"/>
      <c r="F47" s="1822"/>
    </row>
    <row r="48" spans="1:7" ht="23.25" customHeight="1">
      <c r="A48" s="261"/>
      <c r="B48" s="261"/>
      <c r="C48" s="552"/>
      <c r="D48" s="1822"/>
      <c r="E48" s="1822"/>
      <c r="F48" s="1822"/>
    </row>
    <row r="49" spans="1:7" ht="14.25">
      <c r="A49" s="261"/>
      <c r="B49" s="261"/>
      <c r="D49" s="151"/>
    </row>
    <row r="50" spans="1:7" ht="14.45" customHeight="1">
      <c r="A50" s="261"/>
      <c r="B50" s="677" t="s">
        <v>316</v>
      </c>
      <c r="D50" s="1822" t="s">
        <v>1246</v>
      </c>
      <c r="E50" s="1822"/>
      <c r="F50" s="1822"/>
    </row>
    <row r="51" spans="1:7" ht="14.25">
      <c r="A51" s="261"/>
      <c r="B51" s="261"/>
      <c r="D51" s="1822"/>
      <c r="E51" s="1822"/>
      <c r="F51" s="1822"/>
    </row>
    <row r="52" spans="1:7" ht="14.25">
      <c r="A52" s="261"/>
      <c r="B52" s="261"/>
      <c r="D52" s="1822"/>
      <c r="E52" s="1822"/>
      <c r="F52" s="1822"/>
    </row>
    <row r="53" spans="1:7" s="2" customFormat="1" ht="14.25">
      <c r="A53" s="261"/>
      <c r="B53" s="261"/>
      <c r="C53" s="554"/>
      <c r="D53" s="239"/>
      <c r="E53" s="22"/>
      <c r="F53" s="22"/>
      <c r="G53" s="22"/>
    </row>
    <row r="54" spans="1:7" s="2" customFormat="1" ht="14.25">
      <c r="A54" s="403"/>
      <c r="B54" s="677" t="s">
        <v>316</v>
      </c>
      <c r="C54" s="555"/>
      <c r="D54" s="1822" t="s">
        <v>1247</v>
      </c>
      <c r="E54" s="1822"/>
      <c r="F54" s="1822"/>
      <c r="G54" s="22"/>
    </row>
    <row r="55" spans="1:7" s="2" customFormat="1" ht="14.25">
      <c r="A55" s="403"/>
      <c r="B55" s="403"/>
      <c r="C55" s="555"/>
      <c r="D55" s="1822"/>
      <c r="E55" s="1822"/>
      <c r="F55" s="1822"/>
      <c r="G55" s="22"/>
    </row>
    <row r="56" spans="1:7" s="39" customFormat="1">
      <c r="A56" s="273"/>
      <c r="B56" s="273"/>
      <c r="C56" s="273"/>
      <c r="D56" s="443"/>
      <c r="E56" s="130"/>
      <c r="F56" s="130"/>
      <c r="G56" s="130"/>
    </row>
    <row r="57" spans="1:7" ht="14.25">
      <c r="A57" s="261"/>
      <c r="B57" s="677" t="s">
        <v>316</v>
      </c>
      <c r="D57" s="1822" t="s">
        <v>1248</v>
      </c>
      <c r="E57" s="1822"/>
      <c r="F57" s="1822"/>
    </row>
    <row r="58" spans="1:7">
      <c r="D58" s="1822"/>
      <c r="E58" s="1822"/>
      <c r="F58" s="1822"/>
    </row>
    <row r="59" spans="1:7">
      <c r="D59" s="1822"/>
      <c r="E59" s="1822"/>
      <c r="F59" s="1822"/>
    </row>
    <row r="60" spans="1:7" s="680" customFormat="1">
      <c r="A60" s="697"/>
      <c r="B60" s="697"/>
      <c r="C60" s="697"/>
      <c r="D60" s="676"/>
      <c r="E60" s="7"/>
      <c r="F60" s="7"/>
      <c r="G60" s="7"/>
    </row>
    <row r="61" spans="1:7" ht="14.25">
      <c r="A61" s="261"/>
      <c r="B61" s="677" t="s">
        <v>316</v>
      </c>
      <c r="D61" s="1822" t="s">
        <v>1249</v>
      </c>
      <c r="E61" s="1822"/>
      <c r="F61" s="1822"/>
    </row>
    <row r="62" spans="1:7">
      <c r="D62" s="1822"/>
      <c r="E62" s="1822"/>
      <c r="F62" s="1822"/>
    </row>
    <row r="63" spans="1:7"/>
    <row r="64" spans="1:7" ht="14.25">
      <c r="A64" s="261"/>
      <c r="B64" s="677" t="s">
        <v>316</v>
      </c>
      <c r="D64" s="1822" t="s">
        <v>1250</v>
      </c>
      <c r="E64" s="1822"/>
      <c r="F64" s="1822"/>
    </row>
    <row r="65" spans="1:7">
      <c r="D65" s="1822"/>
      <c r="E65" s="1822"/>
      <c r="F65" s="1822"/>
    </row>
    <row r="66" spans="1:7">
      <c r="A66" s="553"/>
      <c r="C66" s="553"/>
      <c r="D66" s="1822"/>
      <c r="E66" s="1822"/>
      <c r="F66" s="1822"/>
    </row>
    <row r="67" spans="1:7">
      <c r="D67" s="12"/>
    </row>
    <row r="68" spans="1:7" ht="14.25">
      <c r="A68" s="261"/>
      <c r="B68" s="677" t="s">
        <v>316</v>
      </c>
      <c r="D68" s="1821" t="s">
        <v>1251</v>
      </c>
      <c r="E68" s="1821"/>
      <c r="F68" s="1821"/>
    </row>
    <row r="69" spans="1:7">
      <c r="D69" s="1821"/>
      <c r="E69" s="1821"/>
      <c r="F69" s="1821"/>
    </row>
    <row r="70" spans="1:7" ht="14.25">
      <c r="A70" s="261"/>
      <c r="B70" s="261"/>
      <c r="D70" s="135"/>
    </row>
    <row r="71" spans="1:7">
      <c r="A71" s="1841" t="s">
        <v>1158</v>
      </c>
      <c r="B71" s="1841"/>
      <c r="C71" s="1841"/>
      <c r="D71" s="1841"/>
      <c r="E71" s="1841"/>
      <c r="F71" s="1841"/>
      <c r="G71" s="1841"/>
    </row>
    <row r="72" spans="1:7"/>
    <row r="73" spans="1:7">
      <c r="C73" s="262"/>
      <c r="D73" s="1870" t="s">
        <v>1256</v>
      </c>
      <c r="E73" s="1870"/>
      <c r="F73" s="1870"/>
    </row>
    <row r="74" spans="1:7">
      <c r="A74" s="135"/>
      <c r="B74" s="135"/>
      <c r="D74" s="1821" t="s">
        <v>1283</v>
      </c>
      <c r="E74" s="1821"/>
      <c r="F74" s="1821"/>
    </row>
    <row r="75" spans="1:7">
      <c r="A75" s="135"/>
      <c r="B75" s="135"/>
    </row>
    <row r="76" spans="1:7" ht="14.25">
      <c r="A76" s="261"/>
      <c r="B76" s="677" t="s">
        <v>316</v>
      </c>
      <c r="D76" s="1821" t="s">
        <v>1257</v>
      </c>
      <c r="E76" s="1821"/>
      <c r="F76" s="1821"/>
    </row>
    <row r="77" spans="1:7" ht="14.25">
      <c r="A77" s="261"/>
      <c r="B77" s="261"/>
      <c r="D77" s="1821"/>
      <c r="E77" s="1821"/>
      <c r="F77" s="1821"/>
    </row>
    <row r="78" spans="1:7" ht="14.25">
      <c r="A78" s="261"/>
      <c r="B78" s="261"/>
      <c r="D78" s="1821"/>
      <c r="E78" s="1821"/>
      <c r="F78" s="1821"/>
    </row>
    <row r="79" spans="1:7" ht="14.25">
      <c r="A79" s="261"/>
      <c r="B79" s="261"/>
      <c r="D79" s="1821"/>
      <c r="E79" s="1821"/>
      <c r="F79" s="1821"/>
    </row>
    <row r="80" spans="1:7" ht="14.25">
      <c r="A80" s="261"/>
      <c r="B80" s="261"/>
      <c r="D80" s="1821"/>
      <c r="E80" s="1821"/>
      <c r="F80" s="1821"/>
    </row>
    <row r="81" spans="1:7" ht="14.25">
      <c r="A81" s="261"/>
      <c r="B81" s="261"/>
      <c r="D81" s="1821"/>
      <c r="E81" s="1821"/>
      <c r="F81" s="1821"/>
    </row>
    <row r="82" spans="1:7" s="704" customFormat="1" ht="14.25">
      <c r="A82" s="705"/>
      <c r="B82" s="705"/>
      <c r="C82" s="703"/>
      <c r="D82" s="707"/>
      <c r="E82" s="707"/>
      <c r="F82" s="707"/>
      <c r="G82" s="7"/>
    </row>
    <row r="83" spans="1:7" s="704" customFormat="1" ht="14.45" customHeight="1">
      <c r="A83" s="705"/>
      <c r="B83" s="710" t="s">
        <v>316</v>
      </c>
      <c r="C83" s="703"/>
      <c r="D83" s="1850" t="s">
        <v>1356</v>
      </c>
      <c r="E83" s="1850"/>
      <c r="F83" s="1850"/>
      <c r="G83" s="7"/>
    </row>
    <row r="84" spans="1:7" s="704" customFormat="1" ht="14.25">
      <c r="A84" s="705"/>
      <c r="B84" s="705"/>
      <c r="C84" s="703"/>
      <c r="D84" s="1850"/>
      <c r="E84" s="1850"/>
      <c r="F84" s="1850"/>
      <c r="G84" s="7"/>
    </row>
    <row r="85" spans="1:7" s="704" customFormat="1" ht="14.25">
      <c r="A85" s="705"/>
      <c r="B85" s="705"/>
      <c r="C85" s="703"/>
      <c r="D85" s="1850"/>
      <c r="E85" s="1850"/>
      <c r="F85" s="1850"/>
      <c r="G85" s="7"/>
    </row>
    <row r="86" spans="1:7" s="704" customFormat="1" ht="14.25">
      <c r="A86" s="705"/>
      <c r="B86" s="705"/>
      <c r="C86" s="703"/>
      <c r="D86" s="1850"/>
      <c r="E86" s="1850"/>
      <c r="F86" s="1850"/>
      <c r="G86" s="7"/>
    </row>
    <row r="87" spans="1:7" s="704" customFormat="1" ht="14.25">
      <c r="A87" s="705"/>
      <c r="B87" s="705"/>
      <c r="C87" s="703"/>
      <c r="D87" s="1850"/>
      <c r="E87" s="1850"/>
      <c r="F87" s="1850"/>
      <c r="G87" s="7"/>
    </row>
    <row r="88" spans="1:7" s="717" customFormat="1" ht="14.25">
      <c r="A88" s="712"/>
      <c r="B88" s="712"/>
      <c r="C88" s="743"/>
      <c r="D88" s="1850"/>
      <c r="E88" s="1850"/>
      <c r="F88" s="1850"/>
      <c r="G88" s="7"/>
    </row>
    <row r="89" spans="1:7" s="717" customFormat="1" ht="14.25">
      <c r="A89" s="712"/>
      <c r="B89" s="712"/>
      <c r="C89" s="743"/>
      <c r="D89" s="1850"/>
      <c r="E89" s="1850"/>
      <c r="F89" s="1850"/>
      <c r="G89" s="7"/>
    </row>
    <row r="90" spans="1:7" s="717" customFormat="1" ht="14.25">
      <c r="A90" s="712"/>
      <c r="B90" s="712"/>
      <c r="C90" s="743"/>
      <c r="D90" s="1850"/>
      <c r="E90" s="1850"/>
      <c r="F90" s="1850"/>
      <c r="G90" s="7"/>
    </row>
    <row r="91" spans="1:7" ht="14.25">
      <c r="A91" s="261"/>
      <c r="B91" s="261"/>
      <c r="D91" s="1850"/>
      <c r="E91" s="1850"/>
      <c r="F91" s="1850"/>
    </row>
    <row r="92" spans="1:7" ht="14.25">
      <c r="A92" s="261"/>
      <c r="B92" s="261"/>
      <c r="D92" s="1850"/>
      <c r="E92" s="1850"/>
      <c r="F92" s="1850"/>
    </row>
    <row r="93" spans="1:7" ht="14.25">
      <c r="A93" s="261"/>
      <c r="B93" s="261"/>
      <c r="D93" s="1850"/>
      <c r="E93" s="1850"/>
      <c r="F93" s="1850"/>
    </row>
    <row r="94" spans="1:7" ht="14.25">
      <c r="A94" s="261"/>
      <c r="B94" s="261"/>
      <c r="D94" s="1850"/>
      <c r="E94" s="1850"/>
      <c r="F94" s="1850"/>
    </row>
    <row r="95" spans="1:7" ht="14.25">
      <c r="A95" s="261"/>
      <c r="B95" s="261"/>
      <c r="D95" s="1850"/>
      <c r="E95" s="1850"/>
      <c r="F95" s="1850"/>
    </row>
    <row r="96" spans="1:7" ht="14.25">
      <c r="A96" s="261"/>
      <c r="B96" s="261"/>
      <c r="D96" s="1850"/>
      <c r="E96" s="1850"/>
      <c r="F96" s="1850"/>
    </row>
    <row r="97" spans="1:11" s="708" customFormat="1" ht="14.25">
      <c r="A97" s="709"/>
      <c r="B97" s="713" t="s">
        <v>316</v>
      </c>
      <c r="C97" s="703"/>
      <c r="D97" s="1821" t="s">
        <v>1258</v>
      </c>
      <c r="E97" s="1821"/>
      <c r="F97" s="1821"/>
      <c r="G97" s="7"/>
    </row>
    <row r="98" spans="1:11" s="708" customFormat="1" ht="14.25">
      <c r="A98" s="709"/>
      <c r="B98" s="709"/>
      <c r="C98" s="703"/>
      <c r="D98" s="1821"/>
      <c r="E98" s="1821"/>
      <c r="F98" s="1821"/>
      <c r="G98" s="7"/>
    </row>
    <row r="99" spans="1:11" s="708" customFormat="1" ht="14.25">
      <c r="A99" s="709"/>
      <c r="B99" s="709"/>
      <c r="C99" s="703"/>
      <c r="D99" s="1821"/>
      <c r="E99" s="1821"/>
      <c r="F99" s="1821"/>
      <c r="G99" s="7"/>
    </row>
    <row r="100" spans="1:11" s="708" customFormat="1" ht="14.25">
      <c r="A100" s="709"/>
      <c r="B100" s="709"/>
      <c r="C100" s="703"/>
      <c r="D100" s="1821"/>
      <c r="E100" s="1821"/>
      <c r="F100" s="1821"/>
      <c r="G100" s="7"/>
    </row>
    <row r="101" spans="1:11" s="708" customFormat="1" ht="14.25">
      <c r="A101" s="709"/>
      <c r="B101" s="709"/>
      <c r="C101" s="703"/>
      <c r="D101" s="1821"/>
      <c r="E101" s="1821"/>
      <c r="F101" s="1821"/>
      <c r="G101" s="7"/>
    </row>
    <row r="102" spans="1:11" s="708" customFormat="1" ht="14.25">
      <c r="A102" s="709"/>
      <c r="B102" s="709"/>
      <c r="C102" s="703"/>
      <c r="D102" s="1821"/>
      <c r="E102" s="1821"/>
      <c r="F102" s="1821"/>
      <c r="G102" s="7"/>
    </row>
    <row r="103" spans="1:11" s="708" customFormat="1" ht="14.25">
      <c r="A103" s="709"/>
      <c r="B103" s="709"/>
      <c r="C103" s="703"/>
      <c r="D103" s="1821"/>
      <c r="E103" s="1821"/>
      <c r="F103" s="1821"/>
      <c r="G103" s="7"/>
    </row>
    <row r="104" spans="1:11" s="708" customFormat="1" ht="14.25">
      <c r="A104" s="709"/>
      <c r="B104" s="709"/>
      <c r="C104" s="703"/>
      <c r="D104" s="1821"/>
      <c r="E104" s="1821"/>
      <c r="F104" s="1821"/>
      <c r="G104" s="7"/>
    </row>
    <row r="105" spans="1:11" s="711" customFormat="1" ht="14.25">
      <c r="A105" s="712"/>
      <c r="B105" s="712"/>
      <c r="C105" s="703"/>
      <c r="D105" s="714"/>
      <c r="E105" s="714"/>
      <c r="F105" s="714"/>
      <c r="G105" s="7"/>
    </row>
    <row r="106" spans="1:11" ht="14.25">
      <c r="A106" s="403"/>
      <c r="B106" s="706" t="s">
        <v>316</v>
      </c>
      <c r="C106" s="469"/>
      <c r="D106" s="1878" t="s">
        <v>1259</v>
      </c>
      <c r="E106" s="1878"/>
      <c r="F106" s="1878"/>
      <c r="G106" s="470"/>
      <c r="H106" s="468"/>
      <c r="I106" s="468"/>
      <c r="J106" s="468"/>
      <c r="K106" s="468"/>
    </row>
    <row r="107" spans="1:11" ht="14.25">
      <c r="A107" s="261"/>
      <c r="B107" s="261"/>
      <c r="C107" s="315"/>
      <c r="D107" s="1878"/>
      <c r="E107" s="1878"/>
      <c r="F107" s="1878"/>
      <c r="G107" s="470"/>
      <c r="H107" s="468"/>
      <c r="I107" s="468"/>
      <c r="J107" s="468"/>
      <c r="K107" s="468"/>
    </row>
    <row r="108" spans="1:11" ht="14.25">
      <c r="A108" s="261"/>
      <c r="B108" s="261"/>
      <c r="C108" s="315"/>
      <c r="D108" s="1878"/>
      <c r="E108" s="1878"/>
      <c r="F108" s="1878"/>
      <c r="G108" s="470"/>
      <c r="H108" s="468"/>
      <c r="I108" s="468"/>
      <c r="J108" s="468"/>
      <c r="K108" s="468"/>
    </row>
    <row r="109" spans="1:11" ht="14.25">
      <c r="A109" s="261"/>
      <c r="B109" s="261"/>
      <c r="C109" s="315"/>
      <c r="D109" s="1878"/>
      <c r="E109" s="1878"/>
      <c r="F109" s="1878"/>
      <c r="G109" s="470"/>
      <c r="H109" s="468"/>
      <c r="I109" s="468"/>
      <c r="J109" s="468"/>
      <c r="K109" s="468"/>
    </row>
    <row r="110" spans="1:11" ht="14.25">
      <c r="A110" s="261"/>
      <c r="B110" s="261"/>
      <c r="C110" s="315"/>
      <c r="D110" s="1878"/>
      <c r="E110" s="1878"/>
      <c r="F110" s="1878"/>
      <c r="G110" s="470"/>
      <c r="H110" s="468"/>
      <c r="I110" s="468"/>
      <c r="J110" s="468"/>
      <c r="K110" s="468"/>
    </row>
    <row r="111" spans="1:11">
      <c r="C111"/>
      <c r="D111" s="1878"/>
      <c r="E111" s="1878"/>
      <c r="F111" s="1878"/>
      <c r="G111"/>
      <c r="H111"/>
      <c r="I111"/>
      <c r="J111"/>
      <c r="K111"/>
    </row>
    <row r="112" spans="1:11">
      <c r="C112"/>
      <c r="D112" s="1878"/>
      <c r="E112" s="1878"/>
      <c r="F112" s="1878"/>
      <c r="G112"/>
      <c r="H112"/>
      <c r="I112"/>
      <c r="J112"/>
      <c r="K112"/>
    </row>
    <row r="113" spans="1:11">
      <c r="C113"/>
      <c r="D113" s="477"/>
      <c r="E113"/>
      <c r="F113"/>
      <c r="G113"/>
      <c r="H113"/>
      <c r="I113"/>
      <c r="J113"/>
      <c r="K113"/>
    </row>
    <row r="114" spans="1:11" ht="14.25">
      <c r="A114" s="261"/>
      <c r="B114" s="677" t="s">
        <v>316</v>
      </c>
      <c r="C114"/>
      <c r="D114" s="1879" t="s">
        <v>1260</v>
      </c>
      <c r="E114" s="1879"/>
      <c r="F114" s="1879"/>
      <c r="G114"/>
      <c r="H114"/>
      <c r="I114"/>
      <c r="J114"/>
      <c r="K114"/>
    </row>
    <row r="115" spans="1:11" ht="14.25">
      <c r="A115" s="261"/>
      <c r="B115" s="261"/>
      <c r="C115"/>
      <c r="D115" s="1879"/>
      <c r="E115" s="1879"/>
      <c r="F115" s="1879"/>
      <c r="G115"/>
      <c r="H115"/>
      <c r="I115"/>
      <c r="J115"/>
      <c r="K115"/>
    </row>
    <row r="116" spans="1:11"/>
    <row r="117" spans="1:11" ht="14.25">
      <c r="A117" s="261"/>
      <c r="B117" s="677" t="s">
        <v>316</v>
      </c>
      <c r="C117" s="10"/>
      <c r="D117" s="1821" t="s">
        <v>1261</v>
      </c>
      <c r="E117" s="1821"/>
      <c r="F117" s="1821"/>
    </row>
    <row r="118" spans="1:11">
      <c r="C118" s="10"/>
      <c r="D118" s="1821"/>
      <c r="E118" s="1821"/>
      <c r="F118" s="1821"/>
    </row>
    <row r="119" spans="1:11">
      <c r="C119" s="10"/>
      <c r="D119" s="1821"/>
      <c r="E119" s="1821"/>
      <c r="F119" s="1821"/>
    </row>
    <row r="120" spans="1:11">
      <c r="C120" s="10"/>
      <c r="D120" s="1821"/>
      <c r="E120" s="1821"/>
      <c r="F120" s="1821"/>
    </row>
    <row r="121" spans="1:11">
      <c r="C121" s="10"/>
      <c r="D121" s="1821"/>
      <c r="E121" s="1821"/>
      <c r="F121" s="1821"/>
    </row>
    <row r="122" spans="1:11">
      <c r="C122" s="10"/>
      <c r="D122" s="149"/>
      <c r="E122" s="149"/>
      <c r="F122" s="149"/>
    </row>
    <row r="123" spans="1:11" customFormat="1" ht="14.25">
      <c r="A123" s="261"/>
      <c r="B123" s="677" t="s">
        <v>316</v>
      </c>
      <c r="C123" s="10"/>
      <c r="D123" s="1822" t="s">
        <v>1262</v>
      </c>
      <c r="E123" s="1822"/>
      <c r="F123" s="1822"/>
      <c r="G123" s="149"/>
    </row>
    <row r="124" spans="1:11" s="296" customFormat="1" ht="13.7" customHeight="1">
      <c r="A124" s="293"/>
      <c r="B124" s="293"/>
      <c r="C124" s="294"/>
      <c r="D124" s="1822"/>
      <c r="E124" s="1822"/>
      <c r="F124" s="1822"/>
      <c r="G124" s="295"/>
    </row>
    <row r="125" spans="1:11" customFormat="1" ht="13.7" customHeight="1">
      <c r="A125" s="132"/>
      <c r="B125" s="674"/>
      <c r="C125" s="10"/>
      <c r="D125" s="1822"/>
      <c r="E125" s="1822"/>
      <c r="F125" s="1822"/>
      <c r="G125" s="149"/>
    </row>
    <row r="126" spans="1:11" customFormat="1" ht="13.7" customHeight="1">
      <c r="A126" s="132"/>
      <c r="B126" s="674"/>
      <c r="C126" s="10"/>
      <c r="D126" s="1822"/>
      <c r="E126" s="1822"/>
      <c r="F126" s="1822"/>
      <c r="G126" s="149"/>
    </row>
    <row r="127" spans="1:11" customFormat="1" ht="13.7" customHeight="1">
      <c r="A127" s="132"/>
      <c r="B127" s="674"/>
      <c r="C127" s="10"/>
      <c r="D127" s="1822"/>
      <c r="E127" s="1822"/>
      <c r="F127" s="1822"/>
      <c r="G127" s="149"/>
    </row>
    <row r="128" spans="1:11" customFormat="1" ht="13.7" customHeight="1">
      <c r="A128" s="378"/>
      <c r="B128" s="378"/>
      <c r="C128" s="10"/>
      <c r="D128" s="1822"/>
      <c r="E128" s="1822"/>
      <c r="F128" s="1822"/>
      <c r="G128" s="149"/>
    </row>
    <row r="129" spans="1:7" s="2" customFormat="1" ht="13.7" customHeight="1">
      <c r="A129" s="273"/>
      <c r="B129" s="273"/>
      <c r="C129" s="442"/>
      <c r="D129" s="1822"/>
      <c r="E129" s="1822"/>
      <c r="F129" s="1822"/>
      <c r="G129" s="182"/>
    </row>
    <row r="130" spans="1:7" s="2" customFormat="1" ht="13.7" customHeight="1">
      <c r="A130" s="273"/>
      <c r="B130" s="273"/>
      <c r="C130" s="442"/>
      <c r="D130" s="1822"/>
      <c r="E130" s="1822"/>
      <c r="F130" s="1822"/>
      <c r="G130" s="182"/>
    </row>
    <row r="131" spans="1:7" customFormat="1" ht="13.7" customHeight="1">
      <c r="A131" s="132"/>
      <c r="B131" s="674"/>
      <c r="C131" s="10"/>
      <c r="D131" s="1822"/>
      <c r="E131" s="1822"/>
      <c r="F131" s="1822"/>
      <c r="G131" s="149"/>
    </row>
    <row r="132" spans="1:7" customFormat="1" ht="13.7" customHeight="1">
      <c r="A132" s="132"/>
      <c r="B132" s="674"/>
      <c r="C132" s="10"/>
      <c r="D132" s="1822"/>
      <c r="E132" s="1822"/>
      <c r="F132" s="1822"/>
      <c r="G132" s="149"/>
    </row>
    <row r="133" spans="1:7" customFormat="1" ht="13.7" customHeight="1">
      <c r="A133" s="132"/>
      <c r="B133" s="674"/>
      <c r="C133" s="10"/>
      <c r="D133" s="1822"/>
      <c r="E133" s="1822"/>
      <c r="F133" s="1822"/>
      <c r="G133" s="149"/>
    </row>
    <row r="134" spans="1:7" customFormat="1" ht="13.7" customHeight="1">
      <c r="A134" s="132"/>
      <c r="B134" s="674"/>
      <c r="C134" s="10"/>
      <c r="D134" s="1822"/>
      <c r="E134" s="1822"/>
      <c r="F134" s="1822"/>
      <c r="G134" s="149"/>
    </row>
    <row r="135" spans="1:7" customFormat="1" ht="13.7" customHeight="1">
      <c r="A135" s="132"/>
      <c r="B135" s="674"/>
      <c r="C135" s="10"/>
      <c r="D135" s="327"/>
      <c r="E135" s="151"/>
      <c r="F135" s="151"/>
      <c r="G135" s="149"/>
    </row>
    <row r="136" spans="1:7" s="715" customFormat="1" ht="13.7" customHeight="1">
      <c r="A136" s="703"/>
      <c r="B136" s="716" t="s">
        <v>316</v>
      </c>
      <c r="C136" s="10"/>
      <c r="D136" s="1821" t="s">
        <v>1370</v>
      </c>
      <c r="E136" s="1821"/>
      <c r="F136" s="1821"/>
      <c r="G136" s="149"/>
    </row>
    <row r="137" spans="1:7" s="715" customFormat="1" ht="13.7" customHeight="1">
      <c r="A137" s="703"/>
      <c r="B137" s="703"/>
      <c r="C137" s="10"/>
      <c r="D137" s="1821"/>
      <c r="E137" s="1821"/>
      <c r="F137" s="1821"/>
      <c r="G137" s="149"/>
    </row>
    <row r="138" spans="1:7" s="715" customFormat="1" ht="13.7" customHeight="1">
      <c r="A138" s="703"/>
      <c r="B138" s="703"/>
      <c r="C138" s="10"/>
      <c r="D138" s="1821"/>
      <c r="E138" s="1821"/>
      <c r="F138" s="1821"/>
      <c r="G138" s="149"/>
    </row>
    <row r="139" spans="1:7" s="715" customFormat="1" ht="13.7" customHeight="1">
      <c r="A139" s="703"/>
      <c r="B139" s="703"/>
      <c r="C139" s="10"/>
      <c r="D139" s="1821"/>
      <c r="E139" s="1821"/>
      <c r="F139" s="1821"/>
      <c r="G139" s="149"/>
    </row>
    <row r="140" spans="1:7" s="715" customFormat="1" ht="13.7" customHeight="1">
      <c r="A140" s="703"/>
      <c r="B140" s="703"/>
      <c r="C140" s="10"/>
      <c r="D140" s="1821"/>
      <c r="E140" s="1821"/>
      <c r="F140" s="1821"/>
      <c r="G140" s="149"/>
    </row>
    <row r="141" spans="1:7" s="715" customFormat="1" ht="13.7" customHeight="1">
      <c r="A141" s="703"/>
      <c r="B141" s="703"/>
      <c r="C141" s="10"/>
      <c r="D141" s="1821"/>
      <c r="E141" s="1821"/>
      <c r="F141" s="1821"/>
      <c r="G141" s="149"/>
    </row>
    <row r="142" spans="1:7" s="715" customFormat="1" ht="13.7" customHeight="1">
      <c r="A142" s="703"/>
      <c r="B142" s="703"/>
      <c r="C142" s="10"/>
      <c r="D142" s="1821"/>
      <c r="E142" s="1821"/>
      <c r="F142" s="1821"/>
      <c r="G142" s="149"/>
    </row>
    <row r="143" spans="1:7" s="715" customFormat="1" ht="13.7" customHeight="1">
      <c r="A143" s="703"/>
      <c r="B143" s="703"/>
      <c r="C143" s="10"/>
      <c r="D143" s="1821"/>
      <c r="E143" s="1821"/>
      <c r="F143" s="1821"/>
      <c r="G143" s="149"/>
    </row>
    <row r="144" spans="1:7" s="715" customFormat="1" ht="13.7" customHeight="1">
      <c r="A144" s="703"/>
      <c r="B144" s="703"/>
      <c r="C144" s="10"/>
      <c r="D144" s="1821"/>
      <c r="E144" s="1821"/>
      <c r="F144" s="1821"/>
      <c r="G144" s="149"/>
    </row>
    <row r="145" spans="1:7" s="715" customFormat="1" ht="13.7" customHeight="1">
      <c r="A145" s="703"/>
      <c r="B145" s="703"/>
      <c r="C145" s="10"/>
      <c r="D145" s="1821"/>
      <c r="E145" s="1821"/>
      <c r="F145" s="1821"/>
      <c r="G145" s="149"/>
    </row>
    <row r="146" spans="1:7" s="715" customFormat="1" ht="13.7" customHeight="1">
      <c r="A146" s="745"/>
      <c r="B146" s="745"/>
      <c r="C146" s="10"/>
      <c r="D146" s="1821"/>
      <c r="E146" s="1821"/>
      <c r="F146" s="1821"/>
      <c r="G146" s="149"/>
    </row>
    <row r="147" spans="1:7" s="715" customFormat="1" ht="13.7" customHeight="1">
      <c r="A147" s="745"/>
      <c r="B147" s="745"/>
      <c r="C147" s="10"/>
      <c r="D147" s="1821"/>
      <c r="E147" s="1821"/>
      <c r="F147" s="1821"/>
      <c r="G147" s="149"/>
    </row>
    <row r="148" spans="1:7" s="715" customFormat="1" ht="13.7" customHeight="1">
      <c r="A148" s="703"/>
      <c r="B148" s="703"/>
      <c r="C148" s="10"/>
      <c r="D148" s="1821"/>
      <c r="E148" s="1821"/>
      <c r="F148" s="1821"/>
      <c r="G148" s="149"/>
    </row>
    <row r="149" spans="1:7" s="715" customFormat="1" ht="13.7" customHeight="1">
      <c r="A149" s="703"/>
      <c r="B149" s="703"/>
      <c r="C149" s="10"/>
      <c r="D149" s="1821"/>
      <c r="E149" s="1821"/>
      <c r="F149" s="1821"/>
      <c r="G149" s="149"/>
    </row>
    <row r="150" spans="1:7" s="715" customFormat="1" ht="13.7" customHeight="1">
      <c r="A150" s="703"/>
      <c r="B150" s="703"/>
      <c r="C150" s="10"/>
      <c r="D150" s="1821"/>
      <c r="E150" s="1821"/>
      <c r="F150" s="1821"/>
      <c r="G150" s="149"/>
    </row>
    <row r="151" spans="1:7" s="715" customFormat="1" ht="13.7" customHeight="1">
      <c r="A151" s="703"/>
      <c r="B151" s="703"/>
      <c r="C151" s="10"/>
      <c r="D151" s="1821"/>
      <c r="E151" s="1821"/>
      <c r="F151" s="1821"/>
      <c r="G151" s="149"/>
    </row>
    <row r="152" spans="1:7" s="715" customFormat="1" ht="13.7" customHeight="1">
      <c r="A152" s="703"/>
      <c r="B152" s="703"/>
      <c r="C152" s="10"/>
      <c r="D152" s="1821"/>
      <c r="E152" s="1821"/>
      <c r="F152" s="1821"/>
      <c r="G152" s="149"/>
    </row>
    <row r="153" spans="1:7" s="715" customFormat="1" ht="13.7" customHeight="1">
      <c r="A153" s="703"/>
      <c r="B153" s="703"/>
      <c r="C153" s="10"/>
      <c r="D153" s="1821"/>
      <c r="E153" s="1821"/>
      <c r="F153" s="1821"/>
      <c r="G153" s="149"/>
    </row>
    <row r="154" spans="1:7" s="715" customFormat="1" ht="13.7" customHeight="1">
      <c r="A154" s="703"/>
      <c r="B154" s="703"/>
      <c r="C154" s="10"/>
      <c r="D154" s="1821"/>
      <c r="E154" s="1821"/>
      <c r="F154" s="1821"/>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33" t="s">
        <v>1263</v>
      </c>
      <c r="E156" s="1833"/>
      <c r="F156" s="1833"/>
      <c r="G156" s="444"/>
    </row>
    <row r="157" spans="1:7" customFormat="1" ht="13.7" customHeight="1">
      <c r="A157" s="378"/>
      <c r="B157" s="378"/>
      <c r="C157" s="325"/>
      <c r="D157" s="1833"/>
      <c r="E157" s="1833"/>
      <c r="F157" s="1833"/>
      <c r="G157" s="444"/>
    </row>
    <row r="158" spans="1:7" customFormat="1" ht="13.7" customHeight="1">
      <c r="A158" s="378"/>
      <c r="B158" s="378"/>
      <c r="C158" s="325"/>
      <c r="D158" s="327"/>
      <c r="E158" s="325"/>
      <c r="F158" s="325"/>
      <c r="G158" s="444"/>
    </row>
    <row r="159" spans="1:7" customFormat="1" ht="13.7" customHeight="1">
      <c r="A159" s="378"/>
      <c r="B159" s="677" t="s">
        <v>316</v>
      </c>
      <c r="C159" s="325"/>
      <c r="D159" s="1829" t="s">
        <v>1264</v>
      </c>
      <c r="E159" s="1829"/>
      <c r="F159" s="1829"/>
      <c r="G159" s="444"/>
    </row>
    <row r="160" spans="1:7" customFormat="1" ht="13.7" customHeight="1">
      <c r="A160" s="378"/>
      <c r="B160" s="378"/>
      <c r="C160" s="325"/>
      <c r="D160" s="1829"/>
      <c r="E160" s="1829"/>
      <c r="F160" s="1829"/>
      <c r="G160" s="444"/>
    </row>
    <row r="161" spans="1:7" customFormat="1" ht="13.7" customHeight="1">
      <c r="A161" s="378"/>
      <c r="B161" s="378"/>
      <c r="C161" s="325"/>
      <c r="D161" s="1829"/>
      <c r="E161" s="1829"/>
      <c r="F161" s="1829"/>
      <c r="G161" s="444"/>
    </row>
    <row r="162" spans="1:7" customFormat="1" ht="13.7" customHeight="1">
      <c r="A162" s="378"/>
      <c r="B162" s="378"/>
      <c r="C162" s="325"/>
      <c r="D162" s="1829"/>
      <c r="E162" s="1829"/>
      <c r="F162" s="1829"/>
      <c r="G162" s="444"/>
    </row>
    <row r="163" spans="1:7" customFormat="1" ht="13.7" customHeight="1">
      <c r="A163" s="132"/>
      <c r="B163" s="674"/>
      <c r="C163" s="10"/>
      <c r="D163" s="151"/>
      <c r="E163" s="151"/>
      <c r="F163" s="151"/>
      <c r="G163" s="149"/>
    </row>
    <row r="164" spans="1:7" customFormat="1" ht="13.7" customHeight="1">
      <c r="A164" s="132"/>
      <c r="B164" s="677" t="s">
        <v>316</v>
      </c>
      <c r="C164" s="10"/>
      <c r="D164" s="1864" t="s">
        <v>1265</v>
      </c>
      <c r="E164" s="1864"/>
      <c r="F164" s="1864"/>
      <c r="G164" s="149"/>
    </row>
    <row r="165" spans="1:7" customFormat="1" ht="13.7" customHeight="1">
      <c r="A165" s="132"/>
      <c r="B165" s="674"/>
      <c r="C165" s="10"/>
      <c r="D165" s="1864"/>
      <c r="E165" s="1864"/>
      <c r="F165" s="1864"/>
      <c r="G165" s="149"/>
    </row>
    <row r="166" spans="1:7" customFormat="1" ht="13.7" customHeight="1">
      <c r="A166" s="132"/>
      <c r="B166" s="674"/>
      <c r="C166" s="10"/>
      <c r="D166" s="1864"/>
      <c r="E166" s="1864"/>
      <c r="F166" s="1864"/>
      <c r="G166" s="149"/>
    </row>
    <row r="167" spans="1:7" customFormat="1" ht="13.7" customHeight="1">
      <c r="A167" s="23"/>
      <c r="B167" s="673"/>
      <c r="C167" s="10"/>
      <c r="D167" s="7"/>
      <c r="E167" s="151"/>
      <c r="F167" s="151"/>
      <c r="G167" s="149"/>
    </row>
    <row r="168" spans="1:7">
      <c r="A168" s="1841" t="s">
        <v>1159</v>
      </c>
      <c r="B168" s="1841"/>
      <c r="C168" s="1841"/>
      <c r="D168" s="1841"/>
      <c r="E168" s="1841"/>
      <c r="F168" s="1841"/>
      <c r="G168" s="1841"/>
    </row>
    <row r="169" spans="1:7" ht="12" customHeight="1">
      <c r="D169" s="135"/>
      <c r="E169" s="135"/>
      <c r="F169" s="135"/>
    </row>
    <row r="170" spans="1:7">
      <c r="B170" s="1869" t="s">
        <v>470</v>
      </c>
      <c r="C170" s="1869"/>
      <c r="D170" s="1869"/>
      <c r="E170" s="1869"/>
      <c r="F170" s="1869"/>
    </row>
    <row r="171" spans="1:7" ht="12" customHeight="1">
      <c r="A171" s="255"/>
      <c r="B171" s="671"/>
      <c r="C171" s="255"/>
    </row>
    <row r="172" spans="1:7">
      <c r="A172" s="1841" t="s">
        <v>1160</v>
      </c>
      <c r="B172" s="1841"/>
      <c r="C172" s="1841"/>
      <c r="D172" s="1841"/>
      <c r="E172" s="1841"/>
      <c r="F172" s="1841"/>
      <c r="G172" s="1841"/>
    </row>
    <row r="173" spans="1:7" ht="12" customHeight="1">
      <c r="A173" s="264"/>
      <c r="B173" s="264"/>
      <c r="C173" s="265"/>
      <c r="D173" s="57"/>
      <c r="E173" s="49"/>
      <c r="F173" s="57"/>
      <c r="G173" s="57"/>
    </row>
    <row r="174" spans="1:7" ht="13.15" customHeight="1">
      <c r="A174" s="264"/>
      <c r="B174" s="264"/>
      <c r="C174" s="265"/>
      <c r="D174" s="1865" t="s">
        <v>1268</v>
      </c>
      <c r="E174" s="1865"/>
      <c r="F174" s="1865"/>
      <c r="G174" s="57"/>
    </row>
    <row r="175" spans="1:7">
      <c r="A175" s="264"/>
      <c r="B175" s="264"/>
      <c r="C175" s="265"/>
      <c r="D175" s="1865"/>
      <c r="E175" s="1865"/>
      <c r="F175" s="1865"/>
      <c r="G175" s="57"/>
    </row>
    <row r="176" spans="1:7" s="717" customFormat="1">
      <c r="A176" s="719"/>
      <c r="B176" s="719"/>
      <c r="C176" s="265"/>
      <c r="D176" s="1866" t="s">
        <v>1269</v>
      </c>
      <c r="E176" s="1866"/>
      <c r="F176" s="1866"/>
      <c r="G176" s="57"/>
    </row>
    <row r="177" spans="1:7" ht="12" customHeight="1">
      <c r="A177" s="264"/>
      <c r="B177" s="264"/>
      <c r="C177" s="265"/>
      <c r="D177" s="57"/>
      <c r="E177" s="49"/>
      <c r="F177" s="57"/>
      <c r="G177" s="57"/>
    </row>
    <row r="178" spans="1:7" ht="14.25">
      <c r="A178" s="261"/>
      <c r="B178" s="677" t="s">
        <v>316</v>
      </c>
      <c r="C178" s="265"/>
      <c r="D178" s="1859" t="s">
        <v>1267</v>
      </c>
      <c r="E178" s="1859"/>
      <c r="F178" s="1859"/>
      <c r="G178" s="57"/>
    </row>
    <row r="179" spans="1:7" ht="14.25">
      <c r="A179" s="261"/>
      <c r="B179" s="261"/>
      <c r="C179" s="265"/>
      <c r="D179" s="1859"/>
      <c r="E179" s="1859"/>
      <c r="F179" s="1859"/>
      <c r="G179" s="57"/>
    </row>
    <row r="180" spans="1:7" ht="14.25">
      <c r="A180" s="261"/>
      <c r="B180" s="261"/>
      <c r="C180" s="265"/>
      <c r="D180" s="1859"/>
      <c r="E180" s="1859"/>
      <c r="F180" s="1859"/>
      <c r="G180" s="57"/>
    </row>
    <row r="181" spans="1:7">
      <c r="A181" s="265"/>
      <c r="B181" s="265"/>
      <c r="C181" s="265"/>
      <c r="D181" s="1859"/>
      <c r="E181" s="1859"/>
      <c r="F181" s="1859"/>
    </row>
    <row r="182" spans="1:7">
      <c r="A182" s="265"/>
      <c r="B182" s="265"/>
      <c r="C182" s="265"/>
      <c r="D182" s="404"/>
      <c r="E182" s="57"/>
      <c r="F182" s="57"/>
    </row>
    <row r="183" spans="1:7">
      <c r="A183" s="265"/>
      <c r="B183" s="265"/>
      <c r="C183" s="265"/>
      <c r="D183" s="1868" t="s">
        <v>1176</v>
      </c>
      <c r="E183" s="1868"/>
      <c r="F183" s="1868"/>
    </row>
    <row r="184" spans="1:7">
      <c r="A184" s="265"/>
      <c r="B184" s="265"/>
      <c r="C184" s="265"/>
      <c r="D184" s="1868"/>
      <c r="E184" s="1868"/>
      <c r="F184" s="1868"/>
    </row>
    <row r="185" spans="1:7" s="680" customFormat="1">
      <c r="A185" s="265"/>
      <c r="B185" s="265"/>
      <c r="C185" s="265"/>
      <c r="D185" s="694"/>
      <c r="E185" s="694"/>
      <c r="F185" s="694"/>
      <c r="G185" s="7"/>
    </row>
    <row r="186" spans="1:7" s="675" customFormat="1" ht="14.25">
      <c r="A186" s="261"/>
      <c r="B186" s="677" t="s">
        <v>316</v>
      </c>
      <c r="C186" s="555"/>
      <c r="D186" s="1821" t="s">
        <v>1266</v>
      </c>
      <c r="E186" s="1821"/>
      <c r="F186" s="1821"/>
      <c r="G186" s="676"/>
    </row>
    <row r="187" spans="1:7" s="675" customFormat="1" ht="14.45" customHeight="1">
      <c r="A187" s="261"/>
      <c r="C187" s="555"/>
      <c r="D187" s="1821"/>
      <c r="E187" s="1821"/>
      <c r="F187" s="1821"/>
      <c r="G187" s="676"/>
    </row>
    <row r="188" spans="1:7" s="675" customFormat="1" ht="14.25">
      <c r="A188" s="261"/>
      <c r="B188" s="695"/>
      <c r="C188" s="555"/>
      <c r="D188" s="1821"/>
      <c r="E188" s="1821"/>
      <c r="F188" s="1821"/>
      <c r="G188" s="676"/>
    </row>
    <row r="189" spans="1:7" s="675" customFormat="1" ht="14.25">
      <c r="A189" s="261"/>
      <c r="B189" s="695"/>
      <c r="C189" s="555"/>
      <c r="D189" s="1821"/>
      <c r="E189" s="1821"/>
      <c r="F189" s="1821"/>
      <c r="G189" s="676"/>
    </row>
    <row r="190" spans="1:7" s="680" customFormat="1">
      <c r="A190" s="265"/>
      <c r="B190" s="265"/>
      <c r="C190" s="265"/>
      <c r="D190" s="694"/>
      <c r="E190" s="694"/>
      <c r="F190" s="694"/>
      <c r="G190" s="7"/>
    </row>
    <row r="191" spans="1:7">
      <c r="A191" s="1841" t="s">
        <v>1161</v>
      </c>
      <c r="B191" s="1841"/>
      <c r="C191" s="1841"/>
      <c r="D191" s="1841"/>
      <c r="E191" s="1841"/>
      <c r="F191" s="1841"/>
      <c r="G191" s="1841"/>
    </row>
    <row r="192" spans="1:7" ht="12" customHeight="1">
      <c r="D192" s="135"/>
      <c r="E192" s="135"/>
      <c r="F192" s="135"/>
    </row>
    <row r="193" spans="1:6">
      <c r="C193" s="262"/>
      <c r="D193" s="1867" t="s">
        <v>214</v>
      </c>
      <c r="E193" s="1867"/>
      <c r="F193" s="1867"/>
    </row>
    <row r="194" spans="1:6">
      <c r="A194" s="255"/>
      <c r="B194" s="671"/>
      <c r="C194" s="255"/>
      <c r="D194" s="1836" t="s">
        <v>1290</v>
      </c>
      <c r="E194" s="1846"/>
      <c r="F194" s="1846"/>
    </row>
    <row r="195" spans="1:6" ht="12" customHeight="1">
      <c r="A195" s="23"/>
      <c r="B195" s="673"/>
      <c r="C195" s="23"/>
    </row>
    <row r="196" spans="1:6" ht="13.15" customHeight="1">
      <c r="A196" s="23"/>
      <c r="C196" s="23"/>
      <c r="D196" s="1844" t="s">
        <v>579</v>
      </c>
      <c r="E196" s="1844"/>
      <c r="F196" s="1844"/>
    </row>
    <row r="197" spans="1:6" ht="14.25">
      <c r="A197" s="261"/>
      <c r="B197" s="677" t="s">
        <v>316</v>
      </c>
      <c r="D197" s="1821" t="s">
        <v>1284</v>
      </c>
      <c r="E197" s="1821"/>
      <c r="F197" s="1821"/>
    </row>
    <row r="198" spans="1:6" ht="14.25">
      <c r="A198" s="261"/>
      <c r="B198" s="261"/>
      <c r="D198" s="1821"/>
      <c r="E198" s="1821"/>
      <c r="F198" s="1821"/>
    </row>
    <row r="199" spans="1:6"/>
    <row r="200" spans="1:6" ht="14.25">
      <c r="A200" s="261"/>
      <c r="B200" s="677" t="s">
        <v>316</v>
      </c>
      <c r="D200" s="1821" t="s">
        <v>1285</v>
      </c>
      <c r="E200" s="1821"/>
      <c r="F200" s="1821"/>
    </row>
    <row r="201" spans="1:6" ht="14.25">
      <c r="A201" s="261"/>
      <c r="B201" s="261"/>
      <c r="D201" s="1821"/>
      <c r="E201" s="1821"/>
      <c r="F201" s="1821"/>
    </row>
    <row r="202" spans="1:6" ht="14.25">
      <c r="A202" s="261"/>
      <c r="B202" s="261"/>
      <c r="D202" s="1821"/>
      <c r="E202" s="1821"/>
      <c r="F202" s="1821"/>
    </row>
    <row r="203" spans="1:6" ht="5.0999999999999996" customHeight="1">
      <c r="A203" s="261"/>
      <c r="B203" s="261"/>
      <c r="D203" s="151"/>
      <c r="E203" s="135"/>
      <c r="F203" s="135"/>
    </row>
    <row r="204" spans="1:6" ht="14.25">
      <c r="A204" s="261"/>
      <c r="B204" s="261"/>
      <c r="D204" s="1821" t="s">
        <v>1286</v>
      </c>
      <c r="E204" s="1821"/>
      <c r="F204" s="1821"/>
    </row>
    <row r="205" spans="1:6" ht="14.25">
      <c r="A205" s="261"/>
      <c r="B205" s="261"/>
      <c r="D205" s="1821"/>
      <c r="E205" s="1821"/>
      <c r="F205" s="1821"/>
    </row>
    <row r="206" spans="1:6" ht="14.25">
      <c r="A206" s="261"/>
      <c r="B206" s="261"/>
      <c r="D206" s="1821"/>
      <c r="E206" s="1821"/>
      <c r="F206" s="1821"/>
    </row>
    <row r="207" spans="1:6" ht="14.25">
      <c r="A207" s="261"/>
      <c r="B207" s="261"/>
      <c r="D207" s="1821"/>
      <c r="E207" s="1821"/>
      <c r="F207" s="1821"/>
    </row>
    <row r="208" spans="1:6" ht="14.25">
      <c r="A208" s="261"/>
      <c r="B208" s="261"/>
      <c r="D208" s="1821"/>
      <c r="E208" s="1821"/>
      <c r="F208" s="1821"/>
    </row>
    <row r="209" spans="1:7" ht="14.25">
      <c r="A209" s="261"/>
      <c r="B209" s="261"/>
      <c r="D209" s="135"/>
      <c r="E209" s="135"/>
      <c r="F209" s="135"/>
    </row>
    <row r="210" spans="1:7" ht="14.25">
      <c r="A210" s="261"/>
      <c r="B210" s="677" t="s">
        <v>316</v>
      </c>
      <c r="D210" s="1835" t="s">
        <v>1287</v>
      </c>
      <c r="E210" s="1835"/>
      <c r="F210" s="1835"/>
    </row>
    <row r="211" spans="1:7" ht="14.25">
      <c r="A211" s="261"/>
      <c r="B211" s="261"/>
      <c r="D211" s="1835"/>
      <c r="E211" s="1835"/>
      <c r="F211" s="1835"/>
    </row>
    <row r="212" spans="1:7" ht="14.25">
      <c r="A212" s="261"/>
      <c r="B212" s="261"/>
      <c r="D212" s="1869" t="s">
        <v>963</v>
      </c>
      <c r="E212" s="1869"/>
      <c r="F212" s="1869"/>
    </row>
    <row r="213" spans="1:7" ht="14.25">
      <c r="A213" s="261"/>
      <c r="B213" s="261"/>
      <c r="D213" s="135"/>
      <c r="E213" s="135"/>
      <c r="F213" s="135"/>
    </row>
    <row r="214" spans="1:7" ht="14.45" customHeight="1">
      <c r="A214" s="261"/>
      <c r="B214" s="677" t="s">
        <v>316</v>
      </c>
      <c r="D214" s="1835" t="s">
        <v>1289</v>
      </c>
      <c r="E214" s="1835"/>
      <c r="F214" s="1835"/>
    </row>
    <row r="215" spans="1:7" ht="14.25">
      <c r="A215" s="261"/>
      <c r="B215" s="261"/>
      <c r="D215" s="1835"/>
      <c r="E215" s="1835"/>
      <c r="F215" s="1835"/>
    </row>
    <row r="216" spans="1:7" ht="14.25">
      <c r="A216" s="261"/>
      <c r="B216" s="261"/>
      <c r="D216" s="1835"/>
      <c r="E216" s="1835"/>
      <c r="F216" s="1835"/>
    </row>
    <row r="217" spans="1:7" ht="14.25">
      <c r="A217" s="261"/>
      <c r="B217" s="261"/>
      <c r="D217" s="1835"/>
      <c r="E217" s="1835"/>
      <c r="F217" s="1835"/>
    </row>
    <row r="218" spans="1:7" ht="14.25">
      <c r="A218" s="261"/>
      <c r="B218" s="261"/>
      <c r="D218" s="1835"/>
      <c r="E218" s="1835"/>
      <c r="F218" s="1835"/>
    </row>
    <row r="219" spans="1:7">
      <c r="D219" s="135"/>
      <c r="E219" s="135"/>
      <c r="F219" s="135"/>
    </row>
    <row r="220" spans="1:7" ht="14.25">
      <c r="A220" s="261"/>
      <c r="B220" s="677" t="s">
        <v>316</v>
      </c>
      <c r="D220" s="1821" t="s">
        <v>1288</v>
      </c>
      <c r="E220" s="1821"/>
      <c r="F220" s="1821"/>
    </row>
    <row r="221" spans="1:7" ht="14.25">
      <c r="A221" s="261"/>
      <c r="B221" s="261"/>
      <c r="D221" s="1821"/>
      <c r="E221" s="1821"/>
      <c r="F221" s="1821"/>
    </row>
    <row r="222" spans="1:7">
      <c r="D222" s="29"/>
    </row>
    <row r="223" spans="1:7">
      <c r="A223" s="1841" t="s">
        <v>1162</v>
      </c>
      <c r="B223" s="1841"/>
      <c r="C223" s="1841"/>
      <c r="D223" s="1841"/>
      <c r="E223" s="1841"/>
      <c r="F223" s="1841"/>
      <c r="G223" s="1841"/>
    </row>
    <row r="224" spans="1:7">
      <c r="D224" s="29"/>
    </row>
    <row r="225" spans="1:6">
      <c r="C225" s="262"/>
      <c r="D225" s="1844" t="s">
        <v>1291</v>
      </c>
      <c r="E225" s="1844"/>
      <c r="F225" s="1844"/>
    </row>
    <row r="226" spans="1:6">
      <c r="A226" s="255"/>
      <c r="B226" s="671"/>
      <c r="C226" s="255"/>
      <c r="D226" s="135"/>
      <c r="E226" s="135"/>
      <c r="F226" s="135"/>
    </row>
    <row r="227" spans="1:6">
      <c r="A227" s="260"/>
      <c r="B227" s="260"/>
      <c r="C227" s="260"/>
      <c r="D227" s="1844" t="s">
        <v>275</v>
      </c>
      <c r="E227" s="1844"/>
      <c r="F227" s="1844"/>
    </row>
    <row r="228" spans="1:6" ht="14.25">
      <c r="A228" s="261"/>
      <c r="B228" s="677" t="s">
        <v>316</v>
      </c>
      <c r="D228" s="1845" t="s">
        <v>1292</v>
      </c>
      <c r="E228" s="1845"/>
      <c r="F228" s="1845"/>
    </row>
    <row r="229" spans="1:6" ht="14.25">
      <c r="A229" s="261"/>
      <c r="B229" s="261"/>
      <c r="D229" s="1845"/>
      <c r="E229" s="1845"/>
      <c r="F229" s="1845"/>
    </row>
    <row r="230" spans="1:6">
      <c r="D230" s="135"/>
      <c r="E230" s="135"/>
      <c r="F230" s="135"/>
    </row>
    <row r="231" spans="1:6" ht="14.45" customHeight="1">
      <c r="A231" s="261"/>
      <c r="B231" s="677" t="s">
        <v>316</v>
      </c>
      <c r="D231" s="1835" t="s">
        <v>1293</v>
      </c>
      <c r="E231" s="1835"/>
      <c r="F231" s="1835"/>
    </row>
    <row r="232" spans="1:6">
      <c r="D232" s="1835"/>
      <c r="E232" s="1835"/>
      <c r="F232" s="1835"/>
    </row>
    <row r="233" spans="1:6">
      <c r="D233" s="1846" t="s">
        <v>954</v>
      </c>
      <c r="E233" s="1846"/>
      <c r="F233" s="1846"/>
    </row>
    <row r="234" spans="1:6">
      <c r="D234" s="135"/>
      <c r="E234" s="135"/>
      <c r="F234" s="135"/>
    </row>
    <row r="235" spans="1:6" ht="14.45" customHeight="1">
      <c r="A235" s="261"/>
      <c r="B235" s="677" t="s">
        <v>316</v>
      </c>
      <c r="D235" s="1835" t="s">
        <v>1295</v>
      </c>
      <c r="E235" s="1835"/>
      <c r="F235" s="1835"/>
    </row>
    <row r="236" spans="1:6">
      <c r="D236" s="1835"/>
      <c r="E236" s="1835"/>
      <c r="F236" s="1835"/>
    </row>
    <row r="237" spans="1:6">
      <c r="D237" s="1835"/>
      <c r="E237" s="1835"/>
      <c r="F237" s="1835"/>
    </row>
    <row r="238" spans="1:6">
      <c r="D238" s="1835"/>
      <c r="E238" s="1835"/>
      <c r="F238" s="1835"/>
    </row>
    <row r="239" spans="1:6">
      <c r="D239" s="1835"/>
      <c r="E239" s="1835"/>
      <c r="F239" s="1835"/>
    </row>
    <row r="240" spans="1:6">
      <c r="D240" s="135"/>
      <c r="E240" s="135"/>
      <c r="F240" s="135"/>
    </row>
    <row r="241" spans="1:7" ht="14.25">
      <c r="A241" s="261"/>
      <c r="B241" s="677" t="s">
        <v>316</v>
      </c>
      <c r="D241" s="1821" t="s">
        <v>1294</v>
      </c>
      <c r="E241" s="1821"/>
      <c r="F241" s="1821"/>
    </row>
    <row r="242" spans="1:7">
      <c r="D242" s="1821"/>
      <c r="E242" s="1821"/>
      <c r="F242" s="1821"/>
    </row>
    <row r="243" spans="1:7">
      <c r="D243" s="1821"/>
      <c r="E243" s="1821"/>
      <c r="F243" s="1821"/>
    </row>
    <row r="244" spans="1:7">
      <c r="D244" s="263"/>
      <c r="E244" s="135"/>
      <c r="F244" s="135"/>
    </row>
    <row r="245" spans="1:7">
      <c r="A245" s="1841" t="s">
        <v>1163</v>
      </c>
      <c r="B245" s="1841"/>
      <c r="C245" s="1841"/>
      <c r="D245" s="1841"/>
      <c r="E245" s="1841"/>
      <c r="F245" s="1841"/>
      <c r="G245" s="1841"/>
    </row>
    <row r="246" spans="1:7">
      <c r="D246" s="263"/>
      <c r="E246" s="135"/>
      <c r="F246" s="135"/>
    </row>
    <row r="247" spans="1:7">
      <c r="C247" s="255"/>
      <c r="D247" s="1870" t="s">
        <v>1296</v>
      </c>
      <c r="E247" s="1870"/>
      <c r="F247" s="1870"/>
    </row>
    <row r="248" spans="1:7">
      <c r="C248" s="255"/>
      <c r="D248" s="1870"/>
      <c r="E248" s="1870"/>
      <c r="F248" s="1870"/>
    </row>
    <row r="249" spans="1:7">
      <c r="A249" s="260"/>
      <c r="B249" s="260"/>
      <c r="C249" s="260"/>
      <c r="D249" s="5"/>
      <c r="E249" s="6"/>
      <c r="F249" s="6"/>
    </row>
    <row r="250" spans="1:7">
      <c r="C250" s="260"/>
      <c r="D250" s="1844" t="s">
        <v>215</v>
      </c>
      <c r="E250" s="1844"/>
      <c r="F250" s="1844"/>
    </row>
    <row r="251" spans="1:7" ht="15.75" customHeight="1">
      <c r="A251" s="261"/>
      <c r="B251" s="261"/>
      <c r="D251" s="1852" t="s">
        <v>1297</v>
      </c>
      <c r="E251" s="1852"/>
      <c r="F251" s="1852"/>
    </row>
    <row r="252" spans="1:7">
      <c r="E252" s="135"/>
      <c r="F252" s="135"/>
    </row>
    <row r="253" spans="1:7" ht="14.25">
      <c r="A253" s="261"/>
      <c r="B253" s="677" t="s">
        <v>316</v>
      </c>
      <c r="D253" s="1821" t="s">
        <v>1298</v>
      </c>
      <c r="E253" s="1821"/>
      <c r="F253" s="1821"/>
    </row>
    <row r="254" spans="1:7" ht="14.25">
      <c r="A254" s="261"/>
      <c r="B254" s="261"/>
      <c r="D254" s="1821"/>
      <c r="E254" s="1821"/>
      <c r="F254" s="1821"/>
    </row>
    <row r="255" spans="1:7">
      <c r="D255" s="135"/>
      <c r="E255" s="135"/>
      <c r="F255" s="135"/>
    </row>
    <row r="256" spans="1:7" ht="14.25">
      <c r="A256" s="261"/>
      <c r="B256" s="677" t="s">
        <v>316</v>
      </c>
      <c r="D256" s="1835" t="s">
        <v>1299</v>
      </c>
      <c r="E256" s="1835"/>
      <c r="F256" s="1835"/>
    </row>
    <row r="257" spans="1:7" ht="14.25">
      <c r="A257" s="261"/>
      <c r="B257" s="261"/>
      <c r="D257" s="1835"/>
      <c r="E257" s="1835"/>
      <c r="F257" s="1835"/>
    </row>
    <row r="258" spans="1:7" ht="14.25">
      <c r="A258" s="261"/>
      <c r="B258" s="261"/>
      <c r="D258" s="1835"/>
      <c r="E258" s="1835"/>
      <c r="F258" s="1835"/>
    </row>
    <row r="259" spans="1:7">
      <c r="D259" s="135"/>
      <c r="E259" s="135"/>
      <c r="F259" s="135"/>
    </row>
    <row r="260" spans="1:7" ht="14.25">
      <c r="A260" s="261"/>
      <c r="B260" s="677" t="s">
        <v>316</v>
      </c>
      <c r="D260" s="1821" t="s">
        <v>1300</v>
      </c>
      <c r="E260" s="1821"/>
      <c r="F260" s="1821"/>
    </row>
    <row r="261" spans="1:7" ht="14.25">
      <c r="A261" s="261"/>
      <c r="B261" s="261"/>
      <c r="D261" s="1821"/>
      <c r="E261" s="1821"/>
      <c r="F261" s="1821"/>
    </row>
    <row r="262" spans="1:7">
      <c r="A262" s="23"/>
      <c r="B262" s="673"/>
      <c r="E262" s="135"/>
      <c r="F262" s="135"/>
    </row>
    <row r="263" spans="1:7">
      <c r="A263" s="1841" t="s">
        <v>1164</v>
      </c>
      <c r="B263" s="1841"/>
      <c r="C263" s="1841"/>
      <c r="D263" s="1841"/>
      <c r="E263" s="1841"/>
      <c r="F263" s="1841"/>
      <c r="G263" s="1841"/>
    </row>
    <row r="264" spans="1:7">
      <c r="A264" s="23"/>
      <c r="B264" s="673"/>
      <c r="D264" s="135"/>
      <c r="E264" s="135"/>
      <c r="F264" s="135"/>
    </row>
    <row r="265" spans="1:7">
      <c r="C265" s="23"/>
      <c r="D265" s="1844" t="s">
        <v>719</v>
      </c>
      <c r="E265" s="1844"/>
      <c r="F265" s="1844"/>
    </row>
    <row r="266" spans="1:7">
      <c r="C266" s="23"/>
      <c r="D266" s="1834" t="s">
        <v>1301</v>
      </c>
      <c r="E266" s="1834"/>
      <c r="F266" s="1834"/>
    </row>
    <row r="267" spans="1:7">
      <c r="C267" s="23"/>
      <c r="D267" s="259"/>
    </row>
    <row r="268" spans="1:7">
      <c r="A268" s="273"/>
      <c r="B268" s="677" t="s">
        <v>316</v>
      </c>
      <c r="D268" s="1834" t="s">
        <v>1302</v>
      </c>
      <c r="E268" s="1834"/>
      <c r="F268" s="1834"/>
    </row>
    <row r="269" spans="1:7" s="39" customFormat="1" ht="14.25">
      <c r="A269" s="403"/>
      <c r="B269" s="403"/>
      <c r="C269" s="273"/>
      <c r="D269" s="495"/>
      <c r="E269" s="496"/>
      <c r="F269" s="496"/>
      <c r="G269" s="130"/>
    </row>
    <row r="270" spans="1:7" s="39" customFormat="1" ht="13.15" customHeight="1">
      <c r="A270" s="273"/>
      <c r="B270" s="677" t="s">
        <v>316</v>
      </c>
      <c r="C270" s="273"/>
      <c r="D270" s="1847" t="s">
        <v>1303</v>
      </c>
      <c r="E270" s="1847"/>
      <c r="F270" s="1847"/>
      <c r="G270" s="130"/>
    </row>
    <row r="271" spans="1:7" s="39" customFormat="1" ht="14.25">
      <c r="A271" s="403"/>
      <c r="B271" s="403"/>
      <c r="C271" s="273"/>
      <c r="D271" s="1847"/>
      <c r="E271" s="1847"/>
      <c r="F271" s="1847"/>
      <c r="G271" s="130"/>
    </row>
    <row r="272" spans="1:7" s="39" customFormat="1" ht="14.25">
      <c r="A272" s="403"/>
      <c r="B272" s="403"/>
      <c r="C272" s="273"/>
      <c r="D272" s="1847"/>
      <c r="E272" s="1847"/>
      <c r="F272" s="1847"/>
      <c r="G272" s="130"/>
    </row>
    <row r="273" spans="1:7" s="39" customFormat="1" ht="14.25">
      <c r="A273" s="403"/>
      <c r="B273" s="403"/>
      <c r="C273" s="273"/>
      <c r="D273" s="1847"/>
      <c r="E273" s="1847"/>
      <c r="F273" s="1847"/>
      <c r="G273" s="130"/>
    </row>
    <row r="274" spans="1:7" s="39" customFormat="1" ht="14.25">
      <c r="A274" s="403"/>
      <c r="B274" s="403"/>
      <c r="C274" s="273"/>
      <c r="D274" s="1847"/>
      <c r="E274" s="1847"/>
      <c r="F274" s="1847"/>
      <c r="G274" s="130"/>
    </row>
    <row r="275" spans="1:7" s="39" customFormat="1" ht="14.25">
      <c r="A275" s="403"/>
      <c r="B275" s="403"/>
      <c r="C275" s="273"/>
      <c r="D275" s="495"/>
      <c r="E275" s="496"/>
      <c r="F275" s="496"/>
      <c r="G275" s="130"/>
    </row>
    <row r="276" spans="1:7" s="39" customFormat="1" ht="13.15" customHeight="1">
      <c r="A276" s="273"/>
      <c r="B276" s="677" t="s">
        <v>316</v>
      </c>
      <c r="C276" s="273"/>
      <c r="D276" s="1847" t="s">
        <v>1304</v>
      </c>
      <c r="E276" s="1847"/>
      <c r="F276" s="1847"/>
      <c r="G276" s="130"/>
    </row>
    <row r="277" spans="1:7" s="39" customFormat="1">
      <c r="A277" s="273"/>
      <c r="B277" s="273"/>
      <c r="C277" s="273"/>
      <c r="D277" s="1847"/>
      <c r="E277" s="1847"/>
      <c r="F277" s="1847"/>
      <c r="G277" s="130"/>
    </row>
    <row r="278" spans="1:7" s="39" customFormat="1" ht="14.25">
      <c r="A278" s="403"/>
      <c r="B278" s="403"/>
      <c r="C278" s="273"/>
      <c r="D278" s="495"/>
      <c r="E278" s="496"/>
      <c r="F278" s="496"/>
      <c r="G278" s="130"/>
    </row>
    <row r="279" spans="1:7">
      <c r="A279" s="273"/>
      <c r="B279" s="677" t="s">
        <v>316</v>
      </c>
      <c r="D279" s="1834" t="s">
        <v>1305</v>
      </c>
      <c r="E279" s="1834"/>
      <c r="F279" s="1834"/>
    </row>
    <row r="280" spans="1:7">
      <c r="E280" s="135"/>
      <c r="F280" s="135"/>
    </row>
    <row r="281" spans="1:7" ht="14.25">
      <c r="A281" s="261"/>
      <c r="B281" s="677" t="s">
        <v>316</v>
      </c>
      <c r="D281" s="1835" t="s">
        <v>1306</v>
      </c>
      <c r="E281" s="1835"/>
      <c r="F281" s="1835"/>
    </row>
    <row r="282" spans="1:7" ht="14.25">
      <c r="A282" s="261"/>
      <c r="B282" s="261"/>
      <c r="D282" s="1835"/>
      <c r="E282" s="1835"/>
      <c r="F282" s="1835"/>
    </row>
    <row r="283" spans="1:7" s="717" customFormat="1" ht="14.25">
      <c r="A283" s="712"/>
      <c r="B283" s="712"/>
      <c r="C283" s="729"/>
      <c r="D283" s="1835"/>
      <c r="E283" s="1835"/>
      <c r="F283" s="1835"/>
      <c r="G283" s="7"/>
    </row>
    <row r="284" spans="1:7" s="717" customFormat="1" ht="14.25">
      <c r="A284" s="712"/>
      <c r="B284" s="712"/>
      <c r="C284" s="729"/>
      <c r="D284" s="1835"/>
      <c r="E284" s="1835"/>
      <c r="F284" s="1835"/>
      <c r="G284" s="7"/>
    </row>
    <row r="285" spans="1:7" s="717" customFormat="1" ht="14.25">
      <c r="A285" s="712"/>
      <c r="B285" s="712"/>
      <c r="C285" s="729"/>
      <c r="D285" s="1835"/>
      <c r="E285" s="1835"/>
      <c r="F285" s="1835"/>
      <c r="G285" s="7"/>
    </row>
    <row r="286" spans="1:7" s="717" customFormat="1" ht="14.25">
      <c r="A286" s="712"/>
      <c r="B286" s="712"/>
      <c r="C286" s="729"/>
      <c r="D286" s="1835"/>
      <c r="E286" s="1835"/>
      <c r="F286" s="1835"/>
      <c r="G286" s="7"/>
    </row>
    <row r="287" spans="1:7" s="717" customFormat="1" ht="14.25">
      <c r="A287" s="712"/>
      <c r="B287" s="712"/>
      <c r="C287" s="729"/>
      <c r="D287" s="1835"/>
      <c r="E287" s="1835"/>
      <c r="F287" s="1835"/>
      <c r="G287" s="7"/>
    </row>
    <row r="288" spans="1:7" s="717" customFormat="1" ht="14.25">
      <c r="A288" s="712"/>
      <c r="B288" s="712"/>
      <c r="C288" s="729"/>
      <c r="D288" s="1835"/>
      <c r="E288" s="1835"/>
      <c r="F288" s="1835"/>
      <c r="G288" s="7"/>
    </row>
    <row r="289" spans="1:7" s="717" customFormat="1" ht="14.25">
      <c r="A289" s="712"/>
      <c r="B289" s="712"/>
      <c r="C289" s="729"/>
      <c r="D289" s="1835"/>
      <c r="E289" s="1835"/>
      <c r="F289" s="1835"/>
      <c r="G289" s="7"/>
    </row>
    <row r="290" spans="1:7" s="717" customFormat="1" ht="14.25">
      <c r="A290" s="712"/>
      <c r="B290" s="712"/>
      <c r="C290" s="729"/>
      <c r="D290" s="1835"/>
      <c r="E290" s="1835"/>
      <c r="F290" s="1835"/>
      <c r="G290" s="7"/>
    </row>
    <row r="291" spans="1:7" s="717" customFormat="1" ht="14.25">
      <c r="A291" s="712"/>
      <c r="B291" s="712"/>
      <c r="C291" s="729"/>
      <c r="D291" s="1835"/>
      <c r="E291" s="1835"/>
      <c r="F291" s="1835"/>
      <c r="G291" s="7"/>
    </row>
    <row r="292" spans="1:7" s="717" customFormat="1" ht="14.25">
      <c r="A292" s="712"/>
      <c r="B292" s="712"/>
      <c r="C292" s="729"/>
      <c r="D292" s="1835"/>
      <c r="E292" s="1835"/>
      <c r="F292" s="1835"/>
      <c r="G292" s="7"/>
    </row>
    <row r="293" spans="1:7" ht="14.25">
      <c r="A293" s="261"/>
      <c r="B293" s="261"/>
      <c r="D293" s="1835"/>
      <c r="E293" s="1835"/>
      <c r="F293" s="1835"/>
    </row>
    <row r="294" spans="1:7" ht="14.25">
      <c r="A294" s="261"/>
      <c r="B294" s="261"/>
      <c r="D294" s="1835"/>
      <c r="E294" s="1835"/>
      <c r="F294" s="1835"/>
    </row>
    <row r="295" spans="1:7" ht="14.25">
      <c r="A295" s="261"/>
      <c r="B295" s="261"/>
      <c r="D295" s="1835"/>
      <c r="E295" s="1835"/>
      <c r="F295" s="1835"/>
    </row>
    <row r="296" spans="1:7">
      <c r="D296" s="135"/>
      <c r="E296" s="135"/>
      <c r="F296" s="135"/>
    </row>
    <row r="297" spans="1:7" ht="14.25">
      <c r="A297" s="261"/>
      <c r="B297" s="677" t="s">
        <v>316</v>
      </c>
      <c r="D297" s="1835" t="s">
        <v>1307</v>
      </c>
      <c r="E297" s="1835"/>
      <c r="F297" s="1835"/>
    </row>
    <row r="298" spans="1:7">
      <c r="D298" s="1835"/>
      <c r="E298" s="1835"/>
      <c r="F298" s="1835"/>
    </row>
    <row r="299" spans="1:7">
      <c r="D299" s="1835"/>
      <c r="E299" s="1835"/>
      <c r="F299" s="1835"/>
    </row>
    <row r="300" spans="1:7">
      <c r="D300" s="1835"/>
      <c r="E300" s="1835"/>
      <c r="F300" s="1835"/>
    </row>
    <row r="301" spans="1:7">
      <c r="D301" s="1835"/>
      <c r="E301" s="1835"/>
      <c r="F301" s="1835"/>
    </row>
    <row r="302" spans="1:7">
      <c r="D302" s="1835"/>
      <c r="E302" s="1835"/>
      <c r="F302" s="1835"/>
    </row>
    <row r="303" spans="1:7">
      <c r="D303" s="1835"/>
      <c r="E303" s="1835"/>
      <c r="F303" s="1835"/>
    </row>
    <row r="304" spans="1:7">
      <c r="D304" s="1835"/>
      <c r="E304" s="1835"/>
      <c r="F304" s="1835"/>
    </row>
    <row r="305" spans="1:7">
      <c r="D305" s="1835"/>
      <c r="E305" s="1835"/>
      <c r="F305" s="1835"/>
    </row>
    <row r="306" spans="1:7">
      <c r="D306" s="135"/>
      <c r="E306" s="135"/>
      <c r="F306" s="135"/>
    </row>
    <row r="307" spans="1:7" ht="14.25">
      <c r="A307" s="261"/>
      <c r="B307" s="677" t="s">
        <v>316</v>
      </c>
      <c r="D307" s="1821" t="s">
        <v>1308</v>
      </c>
      <c r="E307" s="1821"/>
      <c r="F307" s="1821"/>
    </row>
    <row r="308" spans="1:7">
      <c r="D308" s="1821"/>
      <c r="E308" s="1821"/>
      <c r="F308" s="1821"/>
      <c r="G308" s="12"/>
    </row>
    <row r="309" spans="1:7">
      <c r="D309" s="1821"/>
      <c r="E309" s="1821"/>
      <c r="F309" s="1821"/>
      <c r="G309" s="12"/>
    </row>
    <row r="310" spans="1:7">
      <c r="D310" s="1821"/>
      <c r="E310" s="1821"/>
      <c r="F310" s="1821"/>
      <c r="G310" s="12"/>
    </row>
    <row r="311" spans="1:7">
      <c r="D311" s="1821"/>
      <c r="E311" s="1821"/>
      <c r="F311" s="1821"/>
      <c r="G311" s="12"/>
    </row>
    <row r="312" spans="1:7">
      <c r="D312" s="1821"/>
      <c r="E312" s="1821"/>
      <c r="F312" s="1821"/>
      <c r="G312" s="12"/>
    </row>
    <row r="313" spans="1:7" s="717" customFormat="1">
      <c r="A313" s="729"/>
      <c r="B313" s="729"/>
      <c r="C313" s="729"/>
      <c r="D313" s="726"/>
      <c r="E313" s="726"/>
      <c r="F313" s="726"/>
    </row>
    <row r="314" spans="1:7" ht="13.5" thickBot="1">
      <c r="D314" s="1853" t="s">
        <v>1060</v>
      </c>
      <c r="E314" s="1853"/>
      <c r="F314" s="1853"/>
      <c r="G314" s="12"/>
    </row>
    <row r="315" spans="1:7" s="717" customFormat="1" ht="13.5" thickTop="1">
      <c r="A315" s="729"/>
      <c r="B315" s="729"/>
      <c r="C315" s="729"/>
      <c r="D315" s="1854" t="s">
        <v>1309</v>
      </c>
      <c r="E315" s="1854"/>
      <c r="F315" s="1854"/>
    </row>
    <row r="316" spans="1:7">
      <c r="A316" s="325"/>
      <c r="B316" s="325"/>
      <c r="C316" s="325"/>
      <c r="D316" s="467"/>
      <c r="E316" s="467"/>
      <c r="F316" s="135"/>
      <c r="G316" s="12"/>
    </row>
    <row r="317" spans="1:7" ht="14.25">
      <c r="A317" s="261"/>
      <c r="B317" s="677" t="s">
        <v>316</v>
      </c>
      <c r="C317" s="325"/>
      <c r="D317" s="1855" t="s">
        <v>1310</v>
      </c>
      <c r="E317" s="1855"/>
      <c r="F317" s="1855"/>
      <c r="G317" s="12"/>
    </row>
    <row r="318" spans="1:7">
      <c r="A318" s="325"/>
      <c r="B318" s="325"/>
      <c r="C318" s="325"/>
      <c r="D318" s="467"/>
      <c r="E318" s="467"/>
      <c r="F318" s="135"/>
      <c r="G318" s="12"/>
    </row>
    <row r="319" spans="1:7">
      <c r="A319" s="325"/>
      <c r="B319" s="677" t="s">
        <v>316</v>
      </c>
      <c r="C319" s="325"/>
      <c r="D319" s="1850" t="s">
        <v>1311</v>
      </c>
      <c r="E319" s="1850"/>
      <c r="F319" s="1850"/>
      <c r="G319" s="12"/>
    </row>
    <row r="320" spans="1:7">
      <c r="A320" s="325"/>
      <c r="B320" s="325"/>
      <c r="C320" s="325"/>
      <c r="D320" s="1850"/>
      <c r="E320" s="1850"/>
      <c r="F320" s="1850"/>
      <c r="G320" s="12"/>
    </row>
    <row r="321" spans="1:7">
      <c r="A321" s="325"/>
      <c r="B321" s="325"/>
      <c r="C321" s="325"/>
      <c r="D321" s="1850"/>
      <c r="E321" s="1850"/>
      <c r="F321" s="1850"/>
      <c r="G321" s="12"/>
    </row>
    <row r="322" spans="1:7">
      <c r="A322" s="325"/>
      <c r="B322" s="325"/>
      <c r="C322" s="325"/>
      <c r="D322" s="1850"/>
      <c r="E322" s="1850"/>
      <c r="F322" s="1850"/>
      <c r="G322" s="12"/>
    </row>
    <row r="323" spans="1:7" s="717" customFormat="1">
      <c r="A323" s="325"/>
      <c r="B323" s="325"/>
      <c r="C323" s="325"/>
      <c r="D323" s="1850"/>
      <c r="E323" s="1850"/>
      <c r="F323" s="1850"/>
    </row>
    <row r="324" spans="1:7" s="717" customFormat="1">
      <c r="A324" s="325"/>
      <c r="B324" s="325"/>
      <c r="C324" s="325"/>
      <c r="D324" s="1850"/>
      <c r="E324" s="1850"/>
      <c r="F324" s="1850"/>
    </row>
    <row r="325" spans="1:7" s="717" customFormat="1">
      <c r="A325" s="325"/>
      <c r="B325" s="325"/>
      <c r="C325" s="325"/>
      <c r="D325" s="1850"/>
      <c r="E325" s="1850"/>
      <c r="F325" s="1850"/>
    </row>
    <row r="326" spans="1:7" s="717" customFormat="1">
      <c r="A326" s="325"/>
      <c r="B326" s="325"/>
      <c r="C326" s="325"/>
      <c r="D326" s="1850"/>
      <c r="E326" s="1850"/>
      <c r="F326" s="1850"/>
    </row>
    <row r="327" spans="1:7">
      <c r="A327" s="325"/>
      <c r="B327" s="325"/>
      <c r="C327" s="325"/>
      <c r="D327" s="1850"/>
      <c r="E327" s="1850"/>
      <c r="F327" s="1850"/>
      <c r="G327" s="12"/>
    </row>
    <row r="328" spans="1:7">
      <c r="A328" s="325"/>
      <c r="B328" s="325"/>
      <c r="C328" s="325"/>
      <c r="D328" s="1850"/>
      <c r="E328" s="1850"/>
      <c r="F328" s="1850"/>
      <c r="G328" s="12"/>
    </row>
    <row r="329" spans="1:7">
      <c r="A329" s="325"/>
      <c r="B329" s="325"/>
      <c r="C329" s="325"/>
      <c r="D329" s="1850"/>
      <c r="E329" s="1850"/>
      <c r="F329" s="1850"/>
      <c r="G329" s="12"/>
    </row>
    <row r="330" spans="1:7">
      <c r="A330" s="325"/>
      <c r="B330" s="325"/>
      <c r="C330" s="325"/>
      <c r="D330" s="12"/>
      <c r="E330" s="467"/>
      <c r="F330" s="135"/>
      <c r="G330" s="12"/>
    </row>
    <row r="331" spans="1:7" ht="14.25">
      <c r="A331" s="261"/>
      <c r="B331" s="677" t="s">
        <v>316</v>
      </c>
      <c r="C331" s="325"/>
      <c r="D331" s="1848" t="s">
        <v>1312</v>
      </c>
      <c r="E331" s="1848"/>
      <c r="F331" s="1848"/>
      <c r="G331" s="12"/>
    </row>
    <row r="332" spans="1:7">
      <c r="A332" s="325"/>
      <c r="B332" s="325"/>
      <c r="C332" s="325"/>
      <c r="D332" s="1848"/>
      <c r="E332" s="1848"/>
      <c r="F332" s="1848"/>
      <c r="G332" s="12"/>
    </row>
    <row r="333" spans="1:7">
      <c r="A333" s="325"/>
      <c r="B333" s="325"/>
      <c r="C333" s="325"/>
      <c r="D333" s="1848"/>
      <c r="E333" s="1848"/>
      <c r="F333" s="1848"/>
      <c r="G333" s="12"/>
    </row>
    <row r="334" spans="1:7">
      <c r="A334" s="325"/>
      <c r="B334" s="325"/>
      <c r="C334" s="325"/>
      <c r="D334" s="1848"/>
      <c r="E334" s="1848"/>
      <c r="F334" s="1848"/>
      <c r="G334" s="12"/>
    </row>
    <row r="335" spans="1:7">
      <c r="A335" s="325"/>
      <c r="B335" s="325"/>
      <c r="C335" s="325"/>
      <c r="D335" s="503"/>
      <c r="E335" s="467"/>
      <c r="F335" s="135"/>
      <c r="G335" s="12"/>
    </row>
    <row r="336" spans="1:7">
      <c r="A336" s="325"/>
      <c r="B336" s="325"/>
      <c r="C336" s="325"/>
      <c r="D336" s="1848" t="s">
        <v>1313</v>
      </c>
      <c r="E336" s="1848"/>
      <c r="F336" s="1848"/>
      <c r="G336" s="12"/>
    </row>
    <row r="337" spans="1:7">
      <c r="A337" s="325"/>
      <c r="B337" s="325"/>
      <c r="C337" s="325"/>
      <c r="D337" s="1848"/>
      <c r="E337" s="1848"/>
      <c r="F337" s="1848"/>
      <c r="G337" s="12"/>
    </row>
    <row r="338" spans="1:7">
      <c r="A338" s="325"/>
      <c r="B338" s="325"/>
      <c r="C338" s="325"/>
      <c r="D338" s="1848"/>
      <c r="E338" s="1848"/>
      <c r="F338" s="1848"/>
      <c r="G338" s="12"/>
    </row>
    <row r="339" spans="1:7">
      <c r="A339" s="325"/>
      <c r="B339" s="325"/>
      <c r="C339" s="325"/>
      <c r="D339" s="1848"/>
      <c r="E339" s="1848"/>
      <c r="F339" s="1848"/>
      <c r="G339" s="12"/>
    </row>
    <row r="340" spans="1:7" ht="18" customHeight="1">
      <c r="A340" s="325"/>
      <c r="B340" s="325"/>
      <c r="C340" s="325"/>
      <c r="D340" s="1848"/>
      <c r="E340" s="1848"/>
      <c r="F340" s="1848"/>
      <c r="G340" s="12"/>
    </row>
    <row r="341" spans="1:7">
      <c r="A341" s="325"/>
      <c r="B341" s="325"/>
      <c r="C341" s="325"/>
      <c r="D341" s="1848"/>
      <c r="E341" s="1848"/>
      <c r="F341" s="1848"/>
      <c r="G341" s="12"/>
    </row>
    <row r="342" spans="1:7">
      <c r="A342" s="325"/>
      <c r="B342" s="325"/>
      <c r="C342" s="325"/>
      <c r="D342" s="1848"/>
      <c r="E342" s="1848"/>
      <c r="F342" s="1848"/>
      <c r="G342" s="12"/>
    </row>
    <row r="343" spans="1:7">
      <c r="A343" s="325"/>
      <c r="B343" s="325"/>
      <c r="C343" s="325"/>
      <c r="D343" s="1848"/>
      <c r="E343" s="1848"/>
      <c r="F343" s="1848"/>
      <c r="G343" s="12"/>
    </row>
    <row r="344" spans="1:7" ht="8.25" customHeight="1">
      <c r="A344" s="325"/>
      <c r="B344" s="325"/>
      <c r="C344" s="325"/>
      <c r="D344" s="1848"/>
      <c r="E344" s="1848"/>
      <c r="F344" s="1848"/>
      <c r="G344" s="12"/>
    </row>
    <row r="345" spans="1:7" ht="13.15" customHeight="1">
      <c r="A345" s="325"/>
      <c r="B345" s="325"/>
      <c r="C345" s="325"/>
      <c r="D345" s="1849" t="s">
        <v>1314</v>
      </c>
      <c r="E345" s="1849"/>
      <c r="F345" s="1849"/>
      <c r="G345" s="12"/>
    </row>
    <row r="346" spans="1:7">
      <c r="A346" s="325"/>
      <c r="B346" s="325"/>
      <c r="C346" s="325"/>
      <c r="D346" s="1849"/>
      <c r="E346" s="1849"/>
      <c r="F346" s="1849"/>
      <c r="G346" s="12"/>
    </row>
    <row r="347" spans="1:7">
      <c r="A347" s="325"/>
      <c r="B347" s="325"/>
      <c r="C347" s="325"/>
      <c r="D347" s="1849"/>
      <c r="E347" s="1849"/>
      <c r="F347" s="1849"/>
      <c r="G347" s="12"/>
    </row>
    <row r="348" spans="1:7" s="717" customFormat="1">
      <c r="A348" s="325"/>
      <c r="B348" s="325"/>
      <c r="C348" s="325"/>
      <c r="D348" s="1849"/>
      <c r="E348" s="1849"/>
      <c r="F348" s="1849"/>
    </row>
    <row r="349" spans="1:7" s="717" customFormat="1">
      <c r="A349" s="325"/>
      <c r="B349" s="325"/>
      <c r="C349" s="325"/>
      <c r="D349" s="1849"/>
      <c r="E349" s="1849"/>
      <c r="F349" s="1849"/>
    </row>
    <row r="350" spans="1:7" s="717" customFormat="1">
      <c r="A350" s="325"/>
      <c r="B350" s="325"/>
      <c r="C350" s="325"/>
      <c r="D350" s="1849"/>
      <c r="E350" s="1849"/>
      <c r="F350" s="1849"/>
    </row>
    <row r="351" spans="1:7" s="717" customFormat="1">
      <c r="A351" s="325"/>
      <c r="B351" s="325"/>
      <c r="C351" s="325"/>
      <c r="D351" s="1849"/>
      <c r="E351" s="1849"/>
      <c r="F351" s="1849"/>
    </row>
    <row r="352" spans="1:7" s="717" customFormat="1">
      <c r="A352" s="325"/>
      <c r="B352" s="325"/>
      <c r="C352" s="325"/>
      <c r="D352" s="1849"/>
      <c r="E352" s="1849"/>
      <c r="F352" s="1849"/>
    </row>
    <row r="353" spans="1:7">
      <c r="A353" s="325"/>
      <c r="B353" s="325"/>
      <c r="C353" s="325"/>
      <c r="D353" s="1849"/>
      <c r="E353" s="1849"/>
      <c r="F353" s="1849"/>
      <c r="G353" s="12"/>
    </row>
    <row r="354" spans="1:7">
      <c r="A354" s="325"/>
      <c r="B354" s="325"/>
      <c r="C354" s="325"/>
      <c r="D354" s="1849"/>
      <c r="E354" s="1849"/>
      <c r="F354" s="1849"/>
      <c r="G354" s="12"/>
    </row>
    <row r="355" spans="1:7">
      <c r="A355" s="325"/>
      <c r="B355" s="325"/>
      <c r="C355" s="325"/>
      <c r="D355" s="1849"/>
      <c r="E355" s="1849"/>
      <c r="F355" s="1849"/>
      <c r="G355" s="12"/>
    </row>
    <row r="356" spans="1:7">
      <c r="A356" s="325"/>
      <c r="B356" s="325"/>
      <c r="C356" s="325"/>
      <c r="D356" s="1849"/>
      <c r="E356" s="1849"/>
      <c r="F356" s="1849"/>
      <c r="G356" s="12"/>
    </row>
    <row r="357" spans="1:7">
      <c r="A357" s="325"/>
      <c r="B357" s="325"/>
      <c r="C357" s="505"/>
      <c r="D357" s="1849"/>
      <c r="E357" s="1849"/>
      <c r="F357" s="1849"/>
      <c r="G357" s="12"/>
    </row>
    <row r="358" spans="1:7">
      <c r="A358" s="325"/>
      <c r="B358" s="325"/>
      <c r="C358" s="505"/>
      <c r="D358" s="1849"/>
      <c r="E358" s="1849"/>
      <c r="F358" s="1849"/>
      <c r="G358" s="12"/>
    </row>
    <row r="359" spans="1:7">
      <c r="A359" s="325"/>
      <c r="B359" s="325"/>
      <c r="C359" s="325"/>
      <c r="D359" s="1849"/>
      <c r="E359" s="1849"/>
      <c r="F359" s="1849"/>
      <c r="G359" s="12"/>
    </row>
    <row r="360" spans="1:7">
      <c r="A360" s="325"/>
      <c r="B360" s="325"/>
      <c r="C360" s="505"/>
      <c r="D360" s="1849"/>
      <c r="E360" s="1849"/>
      <c r="F360" s="1849"/>
      <c r="G360" s="12"/>
    </row>
    <row r="361" spans="1:7">
      <c r="A361" s="325"/>
      <c r="B361" s="325"/>
      <c r="C361" s="505"/>
      <c r="D361" s="1849"/>
      <c r="E361" s="1849"/>
      <c r="F361" s="1849"/>
      <c r="G361" s="12"/>
    </row>
    <row r="362" spans="1:7">
      <c r="A362" s="325"/>
      <c r="B362" s="325"/>
      <c r="C362" s="505"/>
      <c r="D362" s="1849"/>
      <c r="E362" s="1849"/>
      <c r="F362" s="1849"/>
      <c r="G362" s="12"/>
    </row>
    <row r="363" spans="1:7">
      <c r="A363" s="325"/>
      <c r="B363" s="325"/>
      <c r="C363" s="325"/>
      <c r="D363" s="503"/>
      <c r="E363" s="467"/>
      <c r="F363" s="135"/>
      <c r="G363" s="12"/>
    </row>
    <row r="364" spans="1:7">
      <c r="A364" s="325"/>
      <c r="B364" s="677" t="s">
        <v>316</v>
      </c>
      <c r="C364" s="325"/>
      <c r="D364" s="1849" t="s">
        <v>1315</v>
      </c>
      <c r="E364" s="1849"/>
      <c r="F364" s="1849"/>
      <c r="G364" s="12"/>
    </row>
    <row r="365" spans="1:7">
      <c r="A365" s="325"/>
      <c r="B365" s="325"/>
      <c r="C365" s="325"/>
      <c r="D365" s="1849"/>
      <c r="E365" s="1849"/>
      <c r="F365" s="1849"/>
      <c r="G365" s="12"/>
    </row>
    <row r="366" spans="1:7">
      <c r="A366" s="325"/>
      <c r="B366" s="325"/>
      <c r="C366" s="325"/>
      <c r="D366" s="467"/>
      <c r="E366" s="467"/>
      <c r="F366" s="135"/>
      <c r="G366" s="12"/>
    </row>
    <row r="367" spans="1:7" ht="14.25">
      <c r="A367" s="261"/>
      <c r="B367" s="677" t="s">
        <v>316</v>
      </c>
      <c r="C367" s="325"/>
      <c r="D367" s="1850" t="s">
        <v>1316</v>
      </c>
      <c r="E367" s="1850"/>
      <c r="F367" s="1850"/>
      <c r="G367" s="12"/>
    </row>
    <row r="368" spans="1:7" ht="14.25">
      <c r="A368" s="504"/>
      <c r="B368" s="504"/>
      <c r="C368" s="325"/>
      <c r="D368" s="1850"/>
      <c r="E368" s="1850"/>
      <c r="F368" s="1850"/>
      <c r="G368" s="12"/>
    </row>
    <row r="369" spans="1:7" ht="14.25">
      <c r="A369" s="504"/>
      <c r="B369" s="504"/>
      <c r="C369" s="325"/>
      <c r="D369" s="1850"/>
      <c r="E369" s="1850"/>
      <c r="F369" s="1850"/>
      <c r="G369" s="12"/>
    </row>
    <row r="370" spans="1:7" ht="14.25">
      <c r="A370" s="504"/>
      <c r="B370" s="504"/>
      <c r="C370" s="325"/>
      <c r="D370" s="1850"/>
      <c r="E370" s="1850"/>
      <c r="F370" s="1850"/>
      <c r="G370" s="12"/>
    </row>
    <row r="371" spans="1:7" ht="14.25">
      <c r="A371" s="504"/>
      <c r="B371" s="504"/>
      <c r="C371" s="325"/>
      <c r="D371" s="1850"/>
      <c r="E371" s="1850"/>
      <c r="F371" s="1850"/>
      <c r="G371" s="12"/>
    </row>
    <row r="372" spans="1:7">
      <c r="D372" s="135"/>
      <c r="E372" s="135"/>
      <c r="F372" s="135"/>
      <c r="G372" s="12"/>
    </row>
    <row r="373" spans="1:7" ht="14.25">
      <c r="A373" s="261"/>
      <c r="B373" s="677" t="s">
        <v>316</v>
      </c>
      <c r="C373" s="266"/>
      <c r="D373" s="1821" t="s">
        <v>1317</v>
      </c>
      <c r="E373" s="1821"/>
      <c r="F373" s="1821"/>
      <c r="G373" s="12"/>
    </row>
    <row r="374" spans="1:7" ht="14.25">
      <c r="A374" s="261"/>
      <c r="B374" s="261"/>
      <c r="D374" s="1821"/>
      <c r="E374" s="1821"/>
      <c r="F374" s="1821"/>
      <c r="G374" s="12"/>
    </row>
    <row r="375" spans="1:7">
      <c r="D375" s="1821"/>
      <c r="E375" s="1821"/>
      <c r="F375" s="1821"/>
      <c r="G375" s="12"/>
    </row>
    <row r="376" spans="1:7">
      <c r="D376" s="1821"/>
      <c r="E376" s="1821"/>
      <c r="F376" s="1821"/>
      <c r="G376" s="12"/>
    </row>
    <row r="377" spans="1:7">
      <c r="D377" s="1821"/>
      <c r="E377" s="1821"/>
      <c r="F377" s="1821"/>
      <c r="G377" s="12"/>
    </row>
    <row r="378" spans="1:7">
      <c r="D378" s="1821"/>
      <c r="E378" s="1821"/>
      <c r="F378" s="1821"/>
      <c r="G378" s="12"/>
    </row>
    <row r="379" spans="1:7">
      <c r="D379" s="1821"/>
      <c r="E379" s="1821"/>
      <c r="F379" s="1821"/>
      <c r="G379" s="12"/>
    </row>
    <row r="380" spans="1:7">
      <c r="D380" s="1821"/>
      <c r="E380" s="1821"/>
      <c r="F380" s="1821"/>
      <c r="G380" s="12"/>
    </row>
    <row r="381" spans="1:7">
      <c r="D381" s="1821"/>
      <c r="E381" s="1821"/>
      <c r="F381" s="1821"/>
      <c r="G381" s="12"/>
    </row>
    <row r="382" spans="1:7">
      <c r="D382" s="1821"/>
      <c r="E382" s="1821"/>
      <c r="F382" s="1821"/>
      <c r="G382" s="12"/>
    </row>
    <row r="383" spans="1:7">
      <c r="D383" s="1821"/>
      <c r="E383" s="1821"/>
      <c r="F383" s="1821"/>
      <c r="G383" s="12"/>
    </row>
    <row r="384" spans="1:7">
      <c r="D384" s="1821"/>
      <c r="E384" s="1821"/>
      <c r="F384" s="1821"/>
      <c r="G384" s="12"/>
    </row>
    <row r="385" spans="1:7">
      <c r="D385" s="1821"/>
      <c r="E385" s="1821"/>
      <c r="F385" s="1821"/>
      <c r="G385" s="12"/>
    </row>
    <row r="386" spans="1:7">
      <c r="A386" s="12"/>
      <c r="B386" s="12"/>
      <c r="C386" s="12"/>
      <c r="D386" s="1821"/>
      <c r="E386" s="1821"/>
      <c r="F386" s="1821"/>
      <c r="G386" s="12"/>
    </row>
    <row r="387" spans="1:7">
      <c r="A387" s="12"/>
      <c r="B387" s="12"/>
      <c r="C387" s="12"/>
      <c r="D387" s="1821"/>
      <c r="E387" s="1821"/>
      <c r="F387" s="1821"/>
      <c r="G387" s="12"/>
    </row>
    <row r="388" spans="1:7">
      <c r="A388" s="12"/>
      <c r="B388" s="12"/>
      <c r="C388" s="12"/>
      <c r="D388" s="1821"/>
      <c r="E388" s="1821"/>
      <c r="F388" s="1821"/>
      <c r="G388" s="12"/>
    </row>
    <row r="389" spans="1:7">
      <c r="A389" s="12"/>
      <c r="B389" s="12"/>
      <c r="C389" s="12"/>
      <c r="D389" s="1821"/>
      <c r="E389" s="1821"/>
      <c r="F389" s="1821"/>
      <c r="G389" s="12"/>
    </row>
    <row r="390" spans="1:7">
      <c r="A390" s="12"/>
      <c r="B390" s="12"/>
      <c r="C390" s="12"/>
      <c r="D390" s="1821"/>
      <c r="E390" s="1821"/>
      <c r="F390" s="1821"/>
      <c r="G390" s="12"/>
    </row>
    <row r="391" spans="1:7">
      <c r="A391" s="12"/>
      <c r="B391" s="12"/>
      <c r="C391" s="12"/>
      <c r="D391" s="1821"/>
      <c r="E391" s="1821"/>
      <c r="F391" s="1821"/>
      <c r="G391" s="12"/>
    </row>
    <row r="392" spans="1:7">
      <c r="A392" s="12"/>
      <c r="B392" s="12"/>
      <c r="C392" s="12"/>
      <c r="D392" s="1821"/>
      <c r="E392" s="1821"/>
      <c r="F392" s="1821"/>
      <c r="G392" s="12"/>
    </row>
    <row r="393" spans="1:7">
      <c r="A393" s="12"/>
      <c r="B393" s="12"/>
      <c r="C393" s="12"/>
      <c r="D393" s="1821"/>
      <c r="E393" s="1821"/>
      <c r="F393" s="1821"/>
      <c r="G393" s="12"/>
    </row>
    <row r="394" spans="1:7">
      <c r="A394" s="12"/>
      <c r="B394" s="12"/>
      <c r="C394" s="12"/>
      <c r="D394" s="1821"/>
      <c r="E394" s="1821"/>
      <c r="F394" s="1821"/>
      <c r="G394" s="12"/>
    </row>
    <row r="395" spans="1:7">
      <c r="A395" s="12"/>
      <c r="B395" s="12"/>
      <c r="C395" s="12"/>
      <c r="D395" s="1821"/>
      <c r="E395" s="1821"/>
      <c r="F395" s="1821"/>
      <c r="G395" s="12"/>
    </row>
    <row r="396" spans="1:7">
      <c r="A396" s="12"/>
      <c r="B396" s="12"/>
      <c r="C396" s="12"/>
      <c r="D396" s="1821"/>
      <c r="E396" s="1821"/>
      <c r="F396" s="1821"/>
      <c r="G396" s="12"/>
    </row>
    <row r="397" spans="1:7">
      <c r="A397" s="12"/>
      <c r="B397" s="12"/>
      <c r="C397" s="12"/>
      <c r="D397" s="1821"/>
      <c r="E397" s="1821"/>
      <c r="F397" s="1821"/>
      <c r="G397" s="12"/>
    </row>
    <row r="398" spans="1:7">
      <c r="A398" s="12"/>
      <c r="B398" s="12"/>
      <c r="C398" s="12"/>
      <c r="D398" s="1821"/>
      <c r="E398" s="1821"/>
      <c r="F398" s="1821"/>
      <c r="G398" s="12"/>
    </row>
    <row r="399" spans="1:7">
      <c r="A399" s="12"/>
      <c r="B399" s="12"/>
      <c r="C399" s="12"/>
      <c r="D399" s="1821"/>
      <c r="E399" s="1821"/>
      <c r="F399" s="1821"/>
      <c r="G399" s="12"/>
    </row>
    <row r="400" spans="1:7">
      <c r="A400" s="12"/>
      <c r="B400" s="12"/>
      <c r="C400" s="12"/>
      <c r="D400" s="1821"/>
      <c r="E400" s="1821"/>
      <c r="F400" s="1821"/>
      <c r="G400" s="12"/>
    </row>
    <row r="401" spans="1:7">
      <c r="A401" s="12"/>
      <c r="B401" s="12"/>
      <c r="C401" s="12"/>
      <c r="D401" s="1821"/>
      <c r="E401" s="1821"/>
      <c r="F401" s="1821"/>
      <c r="G401" s="12"/>
    </row>
    <row r="402" spans="1:7" s="32" customFormat="1">
      <c r="A402" s="132"/>
      <c r="B402" s="674"/>
      <c r="C402" s="132"/>
      <c r="D402" s="1821"/>
      <c r="E402" s="1821"/>
      <c r="F402" s="1821"/>
      <c r="G402" s="30"/>
    </row>
    <row r="403" spans="1:7" s="32" customFormat="1" ht="40.700000000000003" customHeight="1">
      <c r="A403" s="132"/>
      <c r="B403" s="674"/>
      <c r="C403" s="132"/>
      <c r="D403" s="1821"/>
      <c r="E403" s="1821"/>
      <c r="F403" s="1821"/>
      <c r="G403" s="30"/>
    </row>
    <row r="404" spans="1:7" s="32" customFormat="1">
      <c r="A404" s="132"/>
      <c r="B404" s="674"/>
      <c r="C404" s="132"/>
      <c r="D404" s="135"/>
      <c r="E404" s="135"/>
      <c r="F404" s="135"/>
      <c r="G404" s="30"/>
    </row>
    <row r="405" spans="1:7" ht="14.25">
      <c r="A405" s="261"/>
      <c r="B405" s="677" t="s">
        <v>316</v>
      </c>
      <c r="C405" s="266"/>
      <c r="D405" s="1834" t="s">
        <v>1318</v>
      </c>
      <c r="E405" s="1834"/>
      <c r="F405" s="1834"/>
    </row>
    <row r="406" spans="1:7">
      <c r="D406" s="1851" t="s">
        <v>1082</v>
      </c>
      <c r="E406" s="1851"/>
      <c r="F406" s="1851"/>
    </row>
    <row r="407" spans="1:7">
      <c r="D407" s="1835" t="s">
        <v>1319</v>
      </c>
      <c r="E407" s="1835"/>
      <c r="F407" s="1835"/>
    </row>
    <row r="408" spans="1:7">
      <c r="D408" s="1835"/>
      <c r="E408" s="1835"/>
      <c r="F408" s="1835"/>
    </row>
    <row r="409" spans="1:7">
      <c r="D409" s="1835"/>
      <c r="E409" s="1835"/>
      <c r="F409" s="1835"/>
    </row>
    <row r="410" spans="1:7">
      <c r="D410" s="1835"/>
      <c r="E410" s="1835"/>
      <c r="F410" s="1835"/>
    </row>
    <row r="411" spans="1:7">
      <c r="D411" s="135"/>
      <c r="E411" s="135"/>
      <c r="F411" s="135"/>
      <c r="G411" s="12"/>
    </row>
    <row r="412" spans="1:7" ht="14.25">
      <c r="A412" s="261"/>
      <c r="B412" s="677" t="s">
        <v>316</v>
      </c>
      <c r="C412" s="266"/>
      <c r="D412" s="1821" t="s">
        <v>1320</v>
      </c>
      <c r="E412" s="1821"/>
      <c r="F412" s="1821"/>
      <c r="G412" s="12"/>
    </row>
    <row r="413" spans="1:7">
      <c r="D413" s="1821"/>
      <c r="E413" s="1821"/>
      <c r="F413" s="1821"/>
      <c r="G413" s="12"/>
    </row>
    <row r="414" spans="1:7">
      <c r="D414" s="1821"/>
      <c r="E414" s="1821"/>
      <c r="F414" s="1821"/>
      <c r="G414" s="12"/>
    </row>
    <row r="415" spans="1:7" s="717" customFormat="1">
      <c r="A415" s="729"/>
      <c r="B415" s="729"/>
      <c r="C415" s="729"/>
      <c r="D415" s="726"/>
      <c r="E415" s="726"/>
      <c r="F415" s="726"/>
    </row>
    <row r="416" spans="1:7" ht="14.25">
      <c r="B416" s="677" t="s">
        <v>316</v>
      </c>
      <c r="C416" s="261"/>
      <c r="D416" s="1835" t="s">
        <v>1321</v>
      </c>
      <c r="E416" s="1835"/>
      <c r="F416" s="1835"/>
      <c r="G416" s="12"/>
    </row>
    <row r="417" spans="1:7">
      <c r="D417" s="1835"/>
      <c r="E417" s="1835"/>
      <c r="F417" s="1835"/>
      <c r="G417" s="12"/>
    </row>
    <row r="418" spans="1:7">
      <c r="D418" s="135"/>
      <c r="E418" s="135"/>
      <c r="F418" s="135"/>
      <c r="G418" s="12"/>
    </row>
    <row r="419" spans="1:7" ht="14.25">
      <c r="B419" s="677" t="s">
        <v>316</v>
      </c>
      <c r="C419" s="261"/>
      <c r="D419" s="1835" t="s">
        <v>1322</v>
      </c>
      <c r="E419" s="1835"/>
      <c r="F419" s="1835"/>
      <c r="G419" s="12"/>
    </row>
    <row r="420" spans="1:7">
      <c r="D420" s="1835"/>
      <c r="E420" s="1835"/>
      <c r="F420" s="1835"/>
      <c r="G420" s="12"/>
    </row>
    <row r="421" spans="1:7">
      <c r="D421" s="1835"/>
      <c r="E421" s="1835"/>
      <c r="F421" s="1835"/>
      <c r="G421" s="12"/>
    </row>
    <row r="422" spans="1:7">
      <c r="D422" s="1835"/>
      <c r="E422" s="1835"/>
      <c r="F422" s="1835"/>
      <c r="G422" s="12"/>
    </row>
    <row r="423" spans="1:7">
      <c r="B423" s="677" t="s">
        <v>316</v>
      </c>
      <c r="D423" s="1835"/>
      <c r="E423" s="1835"/>
      <c r="F423" s="1835"/>
      <c r="G423" s="12"/>
    </row>
    <row r="424" spans="1:7">
      <c r="A424" s="12"/>
      <c r="B424" s="12"/>
      <c r="C424" s="12"/>
      <c r="D424" s="1835"/>
      <c r="E424" s="1835"/>
      <c r="F424" s="1835"/>
      <c r="G424" s="12"/>
    </row>
    <row r="425" spans="1:7">
      <c r="A425" s="12"/>
      <c r="C425" s="12"/>
      <c r="D425" s="1835"/>
      <c r="E425" s="1835"/>
      <c r="F425" s="1835"/>
      <c r="G425" s="12"/>
    </row>
    <row r="426" spans="1:7">
      <c r="A426" s="12"/>
      <c r="B426" s="677" t="s">
        <v>316</v>
      </c>
      <c r="C426" s="12"/>
      <c r="D426" s="1835"/>
      <c r="E426" s="1835"/>
      <c r="F426" s="1835"/>
      <c r="G426" s="12"/>
    </row>
    <row r="427" spans="1:7">
      <c r="A427" s="12"/>
      <c r="B427" s="12"/>
      <c r="C427" s="12"/>
      <c r="D427" s="1835"/>
      <c r="E427" s="1835"/>
      <c r="F427" s="1835"/>
      <c r="G427" s="12"/>
    </row>
    <row r="428" spans="1:7">
      <c r="A428" s="12"/>
      <c r="C428" s="12"/>
      <c r="D428" s="1835"/>
      <c r="E428" s="1835"/>
      <c r="F428" s="1835"/>
      <c r="G428" s="12"/>
    </row>
    <row r="429" spans="1:7">
      <c r="A429" s="12"/>
      <c r="C429" s="12"/>
      <c r="D429" s="1835"/>
      <c r="E429" s="1835"/>
      <c r="F429" s="1835"/>
      <c r="G429" s="12"/>
    </row>
    <row r="430" spans="1:7">
      <c r="A430" s="12"/>
      <c r="B430" s="677" t="s">
        <v>316</v>
      </c>
      <c r="C430" s="12"/>
      <c r="D430" s="1835"/>
      <c r="E430" s="1835"/>
      <c r="F430" s="1835"/>
      <c r="G430" s="12"/>
    </row>
    <row r="431" spans="1:7">
      <c r="A431" s="12"/>
      <c r="B431" s="12"/>
      <c r="C431" s="12"/>
      <c r="D431" s="1835"/>
      <c r="E431" s="1835"/>
      <c r="F431" s="1835"/>
      <c r="G431" s="12"/>
    </row>
    <row r="432" spans="1:7">
      <c r="A432" s="12"/>
      <c r="B432" s="677" t="s">
        <v>316</v>
      </c>
      <c r="C432" s="12"/>
      <c r="D432" s="1835"/>
      <c r="E432" s="1835"/>
      <c r="F432" s="1835"/>
      <c r="G432" s="12"/>
    </row>
    <row r="433" spans="1:7" s="717" customFormat="1">
      <c r="D433" s="727"/>
      <c r="E433" s="727"/>
      <c r="F433" s="727"/>
    </row>
    <row r="434" spans="1:7">
      <c r="A434" s="12"/>
      <c r="B434" s="716" t="s">
        <v>316</v>
      </c>
      <c r="C434" s="12"/>
      <c r="D434" s="1835" t="s">
        <v>1323</v>
      </c>
      <c r="E434" s="1835"/>
      <c r="F434" s="1835"/>
      <c r="G434" s="12"/>
    </row>
    <row r="435" spans="1:7">
      <c r="A435" s="12"/>
      <c r="B435" s="12"/>
      <c r="C435" s="12"/>
      <c r="D435" s="1835"/>
      <c r="E435" s="1835"/>
      <c r="F435" s="1835"/>
      <c r="G435" s="12"/>
    </row>
    <row r="436" spans="1:7">
      <c r="A436" s="12"/>
      <c r="B436" s="12"/>
      <c r="C436" s="12"/>
      <c r="D436" s="1835"/>
      <c r="E436" s="1835"/>
      <c r="F436" s="1835"/>
      <c r="G436" s="12"/>
    </row>
    <row r="437" spans="1:7">
      <c r="A437" s="12"/>
      <c r="B437" s="12"/>
      <c r="C437" s="12"/>
      <c r="D437" s="1835"/>
      <c r="E437" s="1835"/>
      <c r="F437" s="1835"/>
      <c r="G437" s="12"/>
    </row>
    <row r="438" spans="1:7">
      <c r="D438" s="1835"/>
      <c r="E438" s="1835"/>
      <c r="F438" s="1835"/>
    </row>
    <row r="439" spans="1:7">
      <c r="D439" s="135"/>
      <c r="E439" s="135"/>
      <c r="F439" s="135"/>
    </row>
    <row r="440" spans="1:7">
      <c r="B440" s="677" t="s">
        <v>316</v>
      </c>
      <c r="D440" s="1836" t="s">
        <v>1324</v>
      </c>
      <c r="E440" s="1836"/>
      <c r="F440" s="1836"/>
    </row>
    <row r="441" spans="1:7">
      <c r="A441" s="135"/>
      <c r="B441" s="135"/>
    </row>
    <row r="442" spans="1:7">
      <c r="A442" s="1841" t="s">
        <v>1165</v>
      </c>
      <c r="B442" s="1841"/>
      <c r="C442" s="1841"/>
      <c r="D442" s="1841"/>
      <c r="E442" s="1841"/>
      <c r="F442" s="1841"/>
      <c r="G442" s="1841"/>
    </row>
    <row r="443" spans="1:7">
      <c r="A443" s="135"/>
      <c r="B443" s="135"/>
    </row>
    <row r="444" spans="1:7">
      <c r="D444" s="1837" t="s">
        <v>948</v>
      </c>
      <c r="E444" s="1837"/>
      <c r="F444" s="1837"/>
    </row>
    <row r="445" spans="1:7" s="39" customFormat="1" ht="14.25">
      <c r="A445" s="403"/>
      <c r="B445" s="403"/>
      <c r="C445" s="273"/>
      <c r="D445" s="1838" t="s">
        <v>1325</v>
      </c>
      <c r="E445" s="1838"/>
      <c r="F445" s="1838"/>
      <c r="G445" s="130"/>
    </row>
    <row r="446" spans="1:7" s="39" customFormat="1" ht="14.25">
      <c r="A446" s="403"/>
      <c r="B446" s="403"/>
      <c r="C446" s="273"/>
      <c r="D446" s="730"/>
      <c r="E446" s="6"/>
      <c r="F446" s="6"/>
      <c r="G446" s="130"/>
    </row>
    <row r="447" spans="1:7" s="39" customFormat="1" ht="14.25">
      <c r="A447" s="261"/>
      <c r="B447" s="677" t="s">
        <v>316</v>
      </c>
      <c r="C447" s="273"/>
      <c r="D447" s="1839" t="s">
        <v>1326</v>
      </c>
      <c r="E447" s="1839"/>
      <c r="F447" s="1839"/>
      <c r="G447" s="130"/>
    </row>
    <row r="448" spans="1:7" s="39" customFormat="1" ht="14.25">
      <c r="A448" s="261"/>
      <c r="B448" s="261"/>
      <c r="C448" s="273"/>
      <c r="D448" s="1839"/>
      <c r="E448" s="1839"/>
      <c r="F448" s="1839"/>
      <c r="G448" s="130"/>
    </row>
    <row r="449" spans="1:7" s="39" customFormat="1" ht="14.25">
      <c r="A449" s="261"/>
      <c r="B449" s="261"/>
      <c r="C449" s="273"/>
      <c r="D449" s="728"/>
      <c r="E449" s="6"/>
      <c r="F449" s="6"/>
      <c r="G449" s="130"/>
    </row>
    <row r="450" spans="1:7">
      <c r="B450" s="677" t="s">
        <v>316</v>
      </c>
      <c r="D450" s="1840" t="s">
        <v>1327</v>
      </c>
      <c r="E450" s="1840"/>
      <c r="F450" s="1840"/>
    </row>
    <row r="451" spans="1:7" ht="14.25">
      <c r="A451" s="261"/>
      <c r="D451" s="1840"/>
      <c r="E451" s="1840"/>
      <c r="F451" s="1840"/>
    </row>
    <row r="452" spans="1:7" ht="14.25">
      <c r="A452" s="261"/>
      <c r="B452" s="261"/>
      <c r="D452" s="1840"/>
      <c r="E452" s="1840"/>
      <c r="F452" s="1840"/>
    </row>
    <row r="453" spans="1:7" ht="14.25">
      <c r="A453" s="261"/>
      <c r="B453" s="261"/>
      <c r="D453" s="1840"/>
      <c r="E453" s="1840"/>
      <c r="F453" s="1840"/>
    </row>
    <row r="454" spans="1:7">
      <c r="D454" s="676"/>
      <c r="E454" s="676"/>
      <c r="F454" s="676"/>
      <c r="G454" s="12"/>
    </row>
    <row r="455" spans="1:7" ht="14.25">
      <c r="A455" s="261"/>
      <c r="B455" s="677" t="s">
        <v>316</v>
      </c>
      <c r="D455" s="1822" t="s">
        <v>1328</v>
      </c>
      <c r="E455" s="1822"/>
      <c r="F455" s="1822"/>
      <c r="G455" s="12"/>
    </row>
    <row r="456" spans="1:7" ht="14.25">
      <c r="A456" s="261"/>
      <c r="B456" s="261"/>
      <c r="D456" s="1822"/>
      <c r="E456" s="1822"/>
      <c r="F456" s="1822"/>
      <c r="G456" s="12"/>
    </row>
    <row r="457" spans="1:7" ht="14.25">
      <c r="A457" s="261"/>
      <c r="D457" s="1822"/>
      <c r="E457" s="1822"/>
      <c r="F457" s="1822"/>
      <c r="G457" s="12"/>
    </row>
    <row r="458" spans="1:7" ht="14.25">
      <c r="A458" s="261"/>
      <c r="B458" s="261"/>
      <c r="D458" s="676"/>
      <c r="E458" s="676"/>
      <c r="F458" s="676"/>
      <c r="G458" s="12"/>
    </row>
    <row r="459" spans="1:7" ht="14.25">
      <c r="A459" s="261"/>
      <c r="B459" s="716" t="s">
        <v>316</v>
      </c>
      <c r="D459" s="1834" t="s">
        <v>1329</v>
      </c>
      <c r="E459" s="1834"/>
      <c r="F459" s="1834"/>
      <c r="G459" s="12"/>
    </row>
    <row r="460" spans="1:7" ht="14.25">
      <c r="A460" s="261"/>
      <c r="B460" s="261"/>
      <c r="D460" s="728"/>
      <c r="E460" s="6"/>
      <c r="F460" s="6"/>
      <c r="G460" s="12"/>
    </row>
    <row r="461" spans="1:7" ht="14.25">
      <c r="A461" s="261"/>
      <c r="B461" s="677" t="s">
        <v>316</v>
      </c>
      <c r="D461" s="1821" t="s">
        <v>1330</v>
      </c>
      <c r="E461" s="1821"/>
      <c r="F461" s="1821"/>
      <c r="G461" s="12"/>
    </row>
    <row r="462" spans="1:7" ht="14.25">
      <c r="A462" s="261"/>
      <c r="D462" s="1821"/>
      <c r="E462" s="1821"/>
      <c r="F462" s="1821"/>
      <c r="G462" s="12"/>
    </row>
    <row r="463" spans="1:7">
      <c r="A463" s="23"/>
      <c r="B463" s="673"/>
      <c r="D463" s="731"/>
      <c r="E463" s="6"/>
      <c r="F463" s="6"/>
      <c r="G463" s="12"/>
    </row>
    <row r="464" spans="1:7">
      <c r="A464" s="23"/>
      <c r="B464" s="716" t="s">
        <v>316</v>
      </c>
      <c r="D464" s="1834" t="s">
        <v>1331</v>
      </c>
      <c r="E464" s="1834"/>
      <c r="F464" s="1834"/>
      <c r="G464" s="12"/>
    </row>
    <row r="465" spans="1:7" ht="14.25">
      <c r="A465" s="261"/>
      <c r="B465" s="261"/>
      <c r="D465" s="135"/>
    </row>
    <row r="466" spans="1:7">
      <c r="A466" s="1841" t="s">
        <v>1166</v>
      </c>
      <c r="B466" s="1841"/>
      <c r="C466" s="1841"/>
      <c r="D466" s="1841"/>
      <c r="E466" s="1841"/>
      <c r="F466" s="1841"/>
      <c r="G466" s="1841"/>
    </row>
    <row r="467" spans="1:7" customFormat="1" ht="12" customHeight="1">
      <c r="A467" s="261"/>
      <c r="B467" s="261"/>
      <c r="C467" s="10"/>
      <c r="D467" s="151"/>
      <c r="E467" s="149"/>
      <c r="F467" s="149"/>
      <c r="G467" s="149"/>
    </row>
    <row r="468" spans="1:7" customFormat="1">
      <c r="A468" s="273"/>
      <c r="B468" s="273"/>
      <c r="C468" s="312"/>
      <c r="D468" s="1842" t="s">
        <v>851</v>
      </c>
      <c r="E468" s="1842"/>
      <c r="F468" s="1842"/>
      <c r="G468" s="182"/>
    </row>
    <row r="469" spans="1:7" customFormat="1" ht="13.15" customHeight="1">
      <c r="A469" s="260"/>
      <c r="B469" s="260"/>
      <c r="C469" s="313"/>
      <c r="D469" s="1843" t="s">
        <v>1209</v>
      </c>
      <c r="E469" s="1843"/>
      <c r="F469" s="1843"/>
      <c r="G469" s="149"/>
    </row>
    <row r="470" spans="1:7" customFormat="1">
      <c r="A470" s="260"/>
      <c r="B470" s="260"/>
      <c r="C470" s="313"/>
      <c r="D470" s="1843"/>
      <c r="E470" s="1843"/>
      <c r="F470" s="1843"/>
      <c r="G470" s="149"/>
    </row>
    <row r="471" spans="1:7" customFormat="1">
      <c r="A471" s="260"/>
      <c r="B471" s="260"/>
      <c r="C471" s="313"/>
      <c r="D471" s="1843"/>
      <c r="E471" s="1843"/>
      <c r="F471" s="1843"/>
      <c r="G471" s="149"/>
    </row>
    <row r="472" spans="1:7" customFormat="1">
      <c r="A472" s="260"/>
      <c r="B472" s="260"/>
      <c r="C472" s="313"/>
      <c r="D472" s="1843"/>
      <c r="E472" s="1843"/>
      <c r="F472" s="1843"/>
      <c r="G472" s="149"/>
    </row>
    <row r="473" spans="1:7" customFormat="1">
      <c r="A473" s="260"/>
      <c r="B473" s="260"/>
      <c r="C473" s="313"/>
      <c r="D473" s="1843"/>
      <c r="E473" s="1843"/>
      <c r="F473" s="1843"/>
      <c r="G473" s="149"/>
    </row>
    <row r="474" spans="1:7" customFormat="1">
      <c r="A474" s="260"/>
      <c r="B474" s="260"/>
      <c r="C474" s="313"/>
      <c r="D474" s="471"/>
      <c r="E474" s="149"/>
      <c r="F474" s="151"/>
      <c r="G474" s="149"/>
    </row>
    <row r="475" spans="1:7" customFormat="1" ht="14.45" customHeight="1">
      <c r="A475" s="261"/>
      <c r="B475" s="677" t="s">
        <v>316</v>
      </c>
      <c r="C475" s="313"/>
      <c r="D475" s="1883" t="s">
        <v>1200</v>
      </c>
      <c r="E475" s="1883"/>
      <c r="F475" s="1883"/>
      <c r="G475" s="149"/>
    </row>
    <row r="476" spans="1:7" customFormat="1">
      <c r="A476" s="260"/>
      <c r="B476" s="260"/>
      <c r="C476" s="313"/>
      <c r="D476" s="1883"/>
      <c r="E476" s="1883"/>
      <c r="F476" s="1883"/>
      <c r="G476" s="149"/>
    </row>
    <row r="477" spans="1:7" s="678" customFormat="1">
      <c r="A477" s="260"/>
      <c r="B477" s="260"/>
      <c r="C477" s="313"/>
      <c r="D477" s="1883"/>
      <c r="E477" s="1883"/>
      <c r="F477" s="1883"/>
      <c r="G477" s="149"/>
    </row>
    <row r="478" spans="1:7" s="678" customFormat="1">
      <c r="A478" s="260"/>
      <c r="B478" s="260"/>
      <c r="C478" s="313"/>
      <c r="D478" s="1883"/>
      <c r="E478" s="1883"/>
      <c r="F478" s="1883"/>
      <c r="G478" s="149"/>
    </row>
    <row r="479" spans="1:7" customFormat="1">
      <c r="A479" s="260"/>
      <c r="B479" s="260"/>
      <c r="C479" s="313"/>
      <c r="D479" s="1883"/>
      <c r="E479" s="1883"/>
      <c r="F479" s="1883"/>
      <c r="G479" s="149"/>
    </row>
    <row r="480" spans="1:7" customFormat="1">
      <c r="A480" s="260"/>
      <c r="B480" s="260"/>
      <c r="C480" s="313"/>
      <c r="D480" s="443"/>
      <c r="E480" s="149"/>
      <c r="F480" s="151"/>
      <c r="G480" s="149"/>
    </row>
    <row r="481" spans="1:7" customFormat="1" ht="14.45" customHeight="1">
      <c r="A481" s="261"/>
      <c r="B481" s="677" t="s">
        <v>316</v>
      </c>
      <c r="C481" s="313"/>
      <c r="D481" s="1883" t="s">
        <v>1203</v>
      </c>
      <c r="E481" s="1883"/>
      <c r="F481" s="1883"/>
      <c r="G481" s="149"/>
    </row>
    <row r="482" spans="1:7" customFormat="1">
      <c r="A482" s="260"/>
      <c r="B482" s="260"/>
      <c r="C482" s="313"/>
      <c r="D482" s="1883"/>
      <c r="E482" s="1883"/>
      <c r="F482" s="1883"/>
      <c r="G482" s="149"/>
    </row>
    <row r="483" spans="1:7" s="678" customFormat="1">
      <c r="A483" s="260"/>
      <c r="B483" s="260"/>
      <c r="C483" s="313"/>
      <c r="D483" s="1883"/>
      <c r="E483" s="1883"/>
      <c r="F483" s="1883"/>
      <c r="G483" s="149"/>
    </row>
    <row r="484" spans="1:7" customFormat="1">
      <c r="A484" s="260"/>
      <c r="B484" s="260"/>
      <c r="C484" s="313"/>
      <c r="D484" s="1883"/>
      <c r="E484" s="1883"/>
      <c r="F484" s="1883"/>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83" t="s">
        <v>1201</v>
      </c>
      <c r="E486" s="1883"/>
      <c r="F486" s="1883"/>
      <c r="G486" s="149"/>
    </row>
    <row r="487" spans="1:7" customFormat="1">
      <c r="A487" s="260"/>
      <c r="B487" s="260"/>
      <c r="C487" s="313"/>
      <c r="D487" s="1883"/>
      <c r="E487" s="1883"/>
      <c r="F487" s="1883"/>
      <c r="G487" s="149"/>
    </row>
    <row r="488" spans="1:7" customFormat="1">
      <c r="A488" s="260"/>
      <c r="B488" s="260"/>
      <c r="C488" s="313"/>
      <c r="D488" s="1883"/>
      <c r="E488" s="1883"/>
      <c r="F488" s="1883"/>
      <c r="G488" s="149"/>
    </row>
    <row r="489" spans="1:7" s="678" customFormat="1">
      <c r="A489" s="260"/>
      <c r="B489" s="260"/>
      <c r="C489" s="313"/>
      <c r="D489" s="698"/>
      <c r="E489" s="698"/>
      <c r="F489" s="698"/>
      <c r="G489" s="149"/>
    </row>
    <row r="490" spans="1:7" customFormat="1" ht="14.45" customHeight="1">
      <c r="A490" s="261"/>
      <c r="B490" s="677" t="s">
        <v>316</v>
      </c>
      <c r="C490" s="313"/>
      <c r="D490" s="1883" t="s">
        <v>1202</v>
      </c>
      <c r="E490" s="1883"/>
      <c r="F490" s="1883"/>
      <c r="G490" s="149"/>
    </row>
    <row r="491" spans="1:7" customFormat="1">
      <c r="A491" s="260"/>
      <c r="B491" s="260"/>
      <c r="C491" s="313"/>
      <c r="D491" s="1883"/>
      <c r="E491" s="1883"/>
      <c r="F491" s="1883"/>
      <c r="G491" s="149"/>
    </row>
    <row r="492" spans="1:7" customFormat="1">
      <c r="A492" s="260"/>
      <c r="B492" s="260"/>
      <c r="C492" s="313"/>
      <c r="D492" s="1883"/>
      <c r="E492" s="1883"/>
      <c r="F492" s="1883"/>
      <c r="G492" s="149"/>
    </row>
    <row r="493" spans="1:7" customFormat="1">
      <c r="A493" s="260"/>
      <c r="B493" s="260"/>
      <c r="C493" s="313"/>
      <c r="D493" s="1883"/>
      <c r="E493" s="1883"/>
      <c r="F493" s="1883"/>
      <c r="G493" s="149"/>
    </row>
    <row r="494" spans="1:7" customFormat="1">
      <c r="A494" s="260"/>
      <c r="B494" s="260"/>
      <c r="C494" s="313"/>
      <c r="D494" s="1883"/>
      <c r="E494" s="1883"/>
      <c r="F494" s="1883"/>
      <c r="G494" s="149"/>
    </row>
    <row r="495" spans="1:7" customFormat="1">
      <c r="A495" s="260"/>
      <c r="B495" s="260"/>
      <c r="C495" s="313"/>
      <c r="D495" s="1883"/>
      <c r="E495" s="1883"/>
      <c r="F495" s="1883"/>
      <c r="G495" s="149"/>
    </row>
    <row r="496" spans="1:7" customFormat="1">
      <c r="A496" s="260"/>
      <c r="B496" s="260"/>
      <c r="C496" s="313"/>
      <c r="D496" s="1883"/>
      <c r="E496" s="1883"/>
      <c r="F496" s="1883"/>
      <c r="G496" s="149"/>
    </row>
    <row r="497" spans="1:7" customFormat="1">
      <c r="A497" s="487"/>
      <c r="B497" s="487"/>
      <c r="C497" s="486"/>
      <c r="D497" s="1883"/>
      <c r="E497" s="1883"/>
      <c r="F497" s="1883"/>
      <c r="G497" s="149"/>
    </row>
    <row r="498" spans="1:7" customFormat="1">
      <c r="A498" s="487"/>
      <c r="B498" s="487"/>
      <c r="C498" s="486"/>
      <c r="D498" s="1883"/>
      <c r="E498" s="1883"/>
      <c r="F498" s="1883"/>
      <c r="G498" s="149"/>
    </row>
    <row r="499" spans="1:7" customFormat="1">
      <c r="A499" s="487"/>
      <c r="B499" s="487"/>
      <c r="C499" s="486"/>
      <c r="D499" s="443"/>
      <c r="E499" s="149"/>
      <c r="F499" s="151"/>
      <c r="G499" s="149"/>
    </row>
    <row r="500" spans="1:7" customFormat="1" ht="13.15" customHeight="1">
      <c r="A500" s="487"/>
      <c r="B500" s="677" t="s">
        <v>316</v>
      </c>
      <c r="C500" s="486"/>
      <c r="D500" s="1833" t="s">
        <v>1346</v>
      </c>
      <c r="E500" s="1833"/>
      <c r="F500" s="1833"/>
      <c r="G500" s="149"/>
    </row>
    <row r="501" spans="1:7" customFormat="1">
      <c r="A501" s="487"/>
      <c r="B501" s="487"/>
      <c r="C501" s="486"/>
      <c r="D501" s="1833"/>
      <c r="E501" s="1833"/>
      <c r="F501" s="1833"/>
      <c r="G501" s="149"/>
    </row>
    <row r="502" spans="1:7" customFormat="1">
      <c r="A502" s="487"/>
      <c r="B502" s="487"/>
      <c r="C502" s="486"/>
      <c r="D502" s="1833"/>
      <c r="E502" s="1833"/>
      <c r="F502" s="1833"/>
      <c r="G502" s="149"/>
    </row>
    <row r="503" spans="1:7" customFormat="1">
      <c r="A503" s="487"/>
      <c r="B503" s="487"/>
      <c r="C503" s="486"/>
      <c r="D503" s="1833"/>
      <c r="E503" s="1833"/>
      <c r="F503" s="1833"/>
      <c r="G503" s="149"/>
    </row>
    <row r="504" spans="1:7" customFormat="1">
      <c r="A504" s="260"/>
      <c r="B504" s="260"/>
      <c r="C504" s="313"/>
      <c r="D504" s="1833"/>
      <c r="E504" s="1833"/>
      <c r="F504" s="1833"/>
      <c r="G504" s="149"/>
    </row>
    <row r="505" spans="1:7" s="715" customFormat="1">
      <c r="A505" s="718"/>
      <c r="B505" s="718"/>
      <c r="C505" s="313"/>
      <c r="D505" s="739"/>
      <c r="E505" s="739"/>
      <c r="F505" s="739"/>
      <c r="G505" s="149"/>
    </row>
    <row r="506" spans="1:7" customFormat="1" ht="14.45" customHeight="1">
      <c r="A506" s="261"/>
      <c r="B506" s="677" t="s">
        <v>316</v>
      </c>
      <c r="C506" s="10"/>
      <c r="D506" s="1883" t="s">
        <v>1204</v>
      </c>
      <c r="E506" s="1883"/>
      <c r="F506" s="1883"/>
      <c r="G506" s="149"/>
    </row>
    <row r="507" spans="1:7" customFormat="1">
      <c r="A507" s="132"/>
      <c r="B507" s="674"/>
      <c r="C507" s="10"/>
      <c r="D507" s="1883"/>
      <c r="E507" s="1883"/>
      <c r="F507" s="1883"/>
      <c r="G507" s="149"/>
    </row>
    <row r="508" spans="1:7" customFormat="1">
      <c r="A508" s="132"/>
      <c r="B508" s="674"/>
      <c r="C508" s="10"/>
      <c r="D508" s="1883"/>
      <c r="E508" s="1883"/>
      <c r="F508" s="1883"/>
      <c r="G508" s="149"/>
    </row>
    <row r="509" spans="1:7" customFormat="1" ht="12" customHeight="1">
      <c r="A509" s="135"/>
      <c r="B509" s="135"/>
      <c r="C509" s="315"/>
      <c r="D509" s="135"/>
      <c r="E509" s="149"/>
      <c r="F509" s="314"/>
      <c r="G509" s="149"/>
    </row>
    <row r="510" spans="1:7">
      <c r="A510" s="1841" t="s">
        <v>1167</v>
      </c>
      <c r="B510" s="1841"/>
      <c r="C510" s="1841"/>
      <c r="D510" s="1841"/>
      <c r="E510" s="1841"/>
      <c r="F510" s="1841"/>
      <c r="G510" s="1841"/>
    </row>
    <row r="511" spans="1:7">
      <c r="A511" s="135"/>
      <c r="B511" s="135"/>
      <c r="C511" s="266"/>
      <c r="F511" s="134"/>
    </row>
    <row r="512" spans="1:7">
      <c r="B512" s="1869" t="s">
        <v>470</v>
      </c>
      <c r="C512" s="1869"/>
      <c r="D512" s="1869"/>
      <c r="E512" s="1869"/>
      <c r="F512" s="1869"/>
    </row>
    <row r="513" spans="1:7">
      <c r="A513" s="135"/>
      <c r="B513" s="135"/>
      <c r="C513" s="266"/>
      <c r="D513" s="135"/>
      <c r="F513" s="135"/>
    </row>
    <row r="514" spans="1:7">
      <c r="A514" s="1891" t="s">
        <v>1168</v>
      </c>
      <c r="B514" s="1891"/>
      <c r="C514" s="1891"/>
      <c r="D514" s="1891"/>
      <c r="E514" s="1891"/>
      <c r="F514" s="1891"/>
      <c r="G514" s="1891"/>
    </row>
    <row r="515" spans="1:7">
      <c r="A515" s="135"/>
      <c r="B515" s="135"/>
      <c r="C515" s="266"/>
      <c r="D515" s="135"/>
      <c r="F515" s="135"/>
    </row>
    <row r="516" spans="1:7">
      <c r="C516" s="266"/>
      <c r="D516" s="1844" t="s">
        <v>720</v>
      </c>
      <c r="E516" s="1844"/>
      <c r="F516" s="1844"/>
    </row>
    <row r="517" spans="1:7" s="680" customFormat="1">
      <c r="A517" s="697"/>
      <c r="B517" s="697"/>
      <c r="C517" s="266"/>
      <c r="D517" s="1834" t="s">
        <v>1225</v>
      </c>
      <c r="E517" s="1834"/>
      <c r="F517" s="1834"/>
      <c r="G517" s="7"/>
    </row>
    <row r="518" spans="1:7" s="680" customFormat="1">
      <c r="A518" s="697"/>
      <c r="B518" s="697"/>
      <c r="C518" s="266"/>
      <c r="D518" s="702"/>
      <c r="E518" s="702"/>
      <c r="F518" s="702"/>
      <c r="G518" s="7"/>
    </row>
    <row r="519" spans="1:7" ht="13.15" customHeight="1">
      <c r="A519" s="261"/>
      <c r="B519" s="677" t="s">
        <v>316</v>
      </c>
      <c r="C519" s="266"/>
      <c r="D519" s="1834" t="s">
        <v>949</v>
      </c>
      <c r="E519" s="1834"/>
      <c r="F519" s="1834"/>
      <c r="G519" s="12"/>
    </row>
    <row r="520" spans="1:7" ht="13.15" customHeight="1">
      <c r="A520" s="266"/>
      <c r="B520" s="266"/>
      <c r="C520" s="266"/>
      <c r="D520" s="702"/>
      <c r="E520" s="675"/>
      <c r="F520" s="675"/>
      <c r="G520" s="12"/>
    </row>
    <row r="521" spans="1:7" ht="14.25">
      <c r="A521" s="261"/>
      <c r="B521" s="677" t="s">
        <v>316</v>
      </c>
      <c r="C521" s="266"/>
      <c r="D521" s="1821" t="s">
        <v>1226</v>
      </c>
      <c r="E521" s="1821"/>
      <c r="F521" s="1821"/>
      <c r="G521" s="12"/>
    </row>
    <row r="522" spans="1:7">
      <c r="A522" s="266"/>
      <c r="B522" s="266"/>
      <c r="C522" s="266"/>
      <c r="D522" s="1821"/>
      <c r="E522" s="1821"/>
      <c r="F522" s="1821"/>
      <c r="G522" s="12"/>
    </row>
    <row r="523" spans="1:7">
      <c r="A523" s="266"/>
      <c r="B523" s="266"/>
      <c r="C523" s="266"/>
      <c r="D523" s="135"/>
      <c r="E523" s="135"/>
      <c r="F523" s="135"/>
      <c r="G523" s="12"/>
    </row>
    <row r="524" spans="1:7" ht="14.25">
      <c r="A524" s="261"/>
      <c r="B524" s="677" t="s">
        <v>316</v>
      </c>
      <c r="C524" s="266"/>
      <c r="D524" s="1821" t="s">
        <v>1227</v>
      </c>
      <c r="E524" s="1821"/>
      <c r="F524" s="1821"/>
      <c r="G524" s="12"/>
    </row>
    <row r="525" spans="1:7">
      <c r="A525" s="266"/>
      <c r="B525" s="266"/>
      <c r="C525" s="266"/>
      <c r="D525" s="1821"/>
      <c r="E525" s="1821"/>
      <c r="F525" s="1821"/>
      <c r="G525" s="12"/>
    </row>
    <row r="526" spans="1:7">
      <c r="A526" s="266"/>
      <c r="B526" s="266"/>
      <c r="C526" s="266"/>
      <c r="D526" s="135"/>
      <c r="E526" s="135"/>
      <c r="F526" s="135"/>
      <c r="G526" s="12"/>
    </row>
    <row r="527" spans="1:7" ht="14.25">
      <c r="A527" s="261"/>
      <c r="B527" s="677" t="s">
        <v>316</v>
      </c>
      <c r="C527" s="266"/>
      <c r="D527" s="1821" t="s">
        <v>1228</v>
      </c>
      <c r="E527" s="1821"/>
      <c r="F527" s="1821"/>
      <c r="G527" s="12"/>
    </row>
    <row r="528" spans="1:7">
      <c r="A528" s="266"/>
      <c r="B528" s="266"/>
      <c r="C528" s="266"/>
      <c r="D528" s="1821"/>
      <c r="E528" s="1821"/>
      <c r="F528" s="1821"/>
      <c r="G528" s="12"/>
    </row>
    <row r="529" spans="1:7">
      <c r="A529" s="266"/>
      <c r="B529" s="266"/>
      <c r="C529" s="266"/>
      <c r="D529" s="135"/>
      <c r="E529" s="135"/>
      <c r="F529" s="135"/>
      <c r="G529" s="12"/>
    </row>
    <row r="530" spans="1:7" ht="14.25">
      <c r="A530" s="261"/>
      <c r="B530" s="677" t="s">
        <v>316</v>
      </c>
      <c r="C530" s="266"/>
      <c r="D530" s="1821" t="s">
        <v>1229</v>
      </c>
      <c r="E530" s="1821"/>
      <c r="F530" s="1821"/>
      <c r="G530" s="12"/>
    </row>
    <row r="531" spans="1:7">
      <c r="A531" s="266"/>
      <c r="B531" s="266"/>
      <c r="C531" s="266"/>
      <c r="D531" s="1821"/>
      <c r="E531" s="1821"/>
      <c r="F531" s="1821"/>
      <c r="G531" s="12"/>
    </row>
    <row r="532" spans="1:7">
      <c r="A532" s="266"/>
      <c r="B532" s="266"/>
      <c r="C532" s="266"/>
      <c r="D532" s="1821"/>
      <c r="E532" s="1821"/>
      <c r="F532" s="1821"/>
      <c r="G532" s="12"/>
    </row>
    <row r="533" spans="1:7">
      <c r="A533" s="266"/>
      <c r="B533" s="266"/>
      <c r="C533" s="266"/>
      <c r="D533" s="135"/>
      <c r="E533" s="135"/>
      <c r="F533" s="135"/>
    </row>
    <row r="534" spans="1:7" ht="14.25">
      <c r="A534" s="261"/>
      <c r="B534" s="677" t="s">
        <v>316</v>
      </c>
      <c r="C534" s="266"/>
      <c r="D534" s="1856" t="s">
        <v>1347</v>
      </c>
      <c r="E534" s="1856"/>
      <c r="F534" s="1856"/>
    </row>
    <row r="535" spans="1:7">
      <c r="A535" s="266"/>
      <c r="B535" s="266"/>
      <c r="C535" s="266"/>
      <c r="D535" s="1856"/>
      <c r="E535" s="1856"/>
      <c r="F535" s="1856"/>
    </row>
    <row r="536" spans="1:7">
      <c r="A536" s="266"/>
      <c r="B536" s="266"/>
      <c r="C536" s="266"/>
      <c r="D536" s="135"/>
      <c r="E536" s="135"/>
      <c r="F536" s="135"/>
    </row>
    <row r="537" spans="1:7" ht="14.25">
      <c r="A537" s="261"/>
      <c r="B537" s="677" t="s">
        <v>316</v>
      </c>
      <c r="C537" s="266"/>
      <c r="D537" s="1856" t="s">
        <v>1230</v>
      </c>
      <c r="E537" s="1856"/>
      <c r="F537" s="1856"/>
    </row>
    <row r="538" spans="1:7">
      <c r="A538" s="266"/>
      <c r="B538" s="266"/>
      <c r="C538" s="266"/>
      <c r="D538" s="1856"/>
      <c r="E538" s="1856"/>
      <c r="F538" s="1856"/>
    </row>
    <row r="539" spans="1:7">
      <c r="A539" s="266"/>
      <c r="B539" s="266"/>
      <c r="C539" s="266"/>
      <c r="D539" s="135"/>
      <c r="E539" s="135"/>
      <c r="F539" s="135"/>
    </row>
    <row r="540" spans="1:7" ht="14.25">
      <c r="A540" s="261"/>
      <c r="B540" s="677" t="s">
        <v>316</v>
      </c>
      <c r="C540" s="266"/>
      <c r="D540" s="1821" t="s">
        <v>1231</v>
      </c>
      <c r="E540" s="1821"/>
      <c r="F540" s="1821"/>
    </row>
    <row r="541" spans="1:7">
      <c r="A541" s="266"/>
      <c r="B541" s="266"/>
      <c r="C541" s="266"/>
      <c r="D541" s="1821"/>
      <c r="E541" s="1821"/>
      <c r="F541" s="1821"/>
      <c r="G541" s="57"/>
    </row>
    <row r="542" spans="1:7">
      <c r="A542" s="266"/>
      <c r="B542" s="266"/>
      <c r="C542" s="266"/>
      <c r="D542" s="135"/>
      <c r="E542" s="135"/>
      <c r="F542" s="135"/>
      <c r="G542" s="57"/>
    </row>
    <row r="543" spans="1:7" ht="14.25">
      <c r="A543" s="261"/>
      <c r="B543" s="677" t="s">
        <v>316</v>
      </c>
      <c r="C543" s="266"/>
      <c r="D543" s="1834" t="s">
        <v>1232</v>
      </c>
      <c r="E543" s="1834"/>
      <c r="F543" s="1834"/>
      <c r="G543" s="57"/>
    </row>
    <row r="544" spans="1:7">
      <c r="A544" s="23"/>
      <c r="B544" s="673"/>
      <c r="C544" s="266"/>
      <c r="D544" s="1834" t="s">
        <v>881</v>
      </c>
      <c r="E544" s="1834"/>
      <c r="F544" s="1834"/>
      <c r="G544" s="57"/>
    </row>
    <row r="545" spans="1:7">
      <c r="A545" s="23"/>
      <c r="B545" s="673"/>
      <c r="C545" s="266"/>
      <c r="D545" s="6"/>
      <c r="E545" s="1852" t="s">
        <v>1233</v>
      </c>
      <c r="F545" s="1852"/>
      <c r="G545" s="57"/>
    </row>
    <row r="546" spans="1:7" ht="14.25">
      <c r="A546" s="261"/>
      <c r="B546" s="261"/>
      <c r="C546" s="266"/>
      <c r="E546" s="135"/>
      <c r="F546" s="135"/>
      <c r="G546" s="57"/>
    </row>
    <row r="547" spans="1:7" ht="14.25">
      <c r="A547" s="261"/>
      <c r="B547" s="677" t="s">
        <v>316</v>
      </c>
      <c r="C547" s="266"/>
      <c r="D547" s="1896" t="s">
        <v>1234</v>
      </c>
      <c r="E547" s="1896"/>
      <c r="F547" s="1896"/>
      <c r="G547" s="57"/>
    </row>
    <row r="548" spans="1:7">
      <c r="C548" s="266"/>
      <c r="D548" s="1821" t="s">
        <v>1235</v>
      </c>
      <c r="E548" s="1821"/>
      <c r="F548" s="1821"/>
      <c r="G548" s="57"/>
    </row>
    <row r="549" spans="1:7">
      <c r="A549" s="266"/>
      <c r="B549" s="266"/>
      <c r="C549" s="266"/>
      <c r="D549" s="1821"/>
      <c r="E549" s="1821"/>
      <c r="F549" s="1821"/>
      <c r="G549" s="57"/>
    </row>
    <row r="550" spans="1:7">
      <c r="A550" s="266"/>
      <c r="B550" s="266"/>
      <c r="C550" s="266"/>
      <c r="D550" s="1821"/>
      <c r="E550" s="1821"/>
      <c r="F550" s="1821"/>
      <c r="G550" s="57"/>
    </row>
    <row r="551" spans="1:7">
      <c r="A551" s="266"/>
      <c r="B551" s="266"/>
      <c r="C551" s="266"/>
      <c r="D551" s="135"/>
      <c r="E551" s="135"/>
      <c r="F551" s="135"/>
      <c r="G551" s="57"/>
    </row>
    <row r="552" spans="1:7" ht="14.25">
      <c r="A552" s="261"/>
      <c r="B552" s="677" t="s">
        <v>316</v>
      </c>
      <c r="C552" s="266"/>
      <c r="D552" s="1821" t="s">
        <v>1236</v>
      </c>
      <c r="E552" s="1821"/>
      <c r="F552" s="1821"/>
      <c r="G552" s="57"/>
    </row>
    <row r="553" spans="1:7" ht="14.25">
      <c r="A553" s="261"/>
      <c r="B553" s="261"/>
      <c r="C553" s="266"/>
      <c r="D553" s="1821"/>
      <c r="E553" s="1821"/>
      <c r="F553" s="1821"/>
      <c r="G553" s="57"/>
    </row>
    <row r="554" spans="1:7" ht="14.25">
      <c r="A554" s="261"/>
      <c r="B554" s="261"/>
      <c r="C554" s="266"/>
      <c r="D554" s="1821"/>
      <c r="E554" s="1821"/>
      <c r="F554" s="1821"/>
      <c r="G554" s="57"/>
    </row>
    <row r="555" spans="1:7" ht="14.25">
      <c r="A555" s="261"/>
      <c r="B555" s="261"/>
      <c r="C555" s="266"/>
      <c r="D555" s="1821"/>
      <c r="E555" s="1821"/>
      <c r="F555" s="1821"/>
      <c r="G555" s="57"/>
    </row>
    <row r="556" spans="1:7" ht="14.25">
      <c r="A556" s="261"/>
      <c r="B556" s="261"/>
      <c r="C556" s="266"/>
      <c r="D556" s="135"/>
      <c r="E556" s="135"/>
      <c r="F556" s="135"/>
      <c r="G556" s="57"/>
    </row>
    <row r="557" spans="1:7">
      <c r="A557" s="1841" t="s">
        <v>1169</v>
      </c>
      <c r="B557" s="1841"/>
      <c r="C557" s="1841"/>
      <c r="D557" s="1841"/>
      <c r="E557" s="1841"/>
      <c r="F557" s="1841"/>
      <c r="G557" s="1841"/>
    </row>
    <row r="558" spans="1:7">
      <c r="A558" s="266"/>
      <c r="B558" s="266"/>
      <c r="C558" s="266"/>
      <c r="E558" s="135"/>
      <c r="F558" s="135"/>
      <c r="G558" s="57"/>
    </row>
    <row r="559" spans="1:7" ht="12.75" customHeight="1">
      <c r="C559" s="255"/>
      <c r="D559" s="1870" t="s">
        <v>216</v>
      </c>
      <c r="E559" s="1870"/>
      <c r="F559" s="1870"/>
      <c r="G559" s="57"/>
    </row>
    <row r="560" spans="1:7">
      <c r="A560" s="260"/>
      <c r="B560" s="260"/>
      <c r="C560" s="260"/>
      <c r="D560" s="1864" t="s">
        <v>1185</v>
      </c>
      <c r="E560" s="1864"/>
      <c r="F560" s="1864"/>
      <c r="G560" s="57"/>
    </row>
    <row r="561" spans="1:7">
      <c r="A561" s="12"/>
      <c r="B561" s="12"/>
      <c r="C561" s="260"/>
      <c r="D561" s="377"/>
      <c r="G561" s="57"/>
    </row>
    <row r="562" spans="1:7">
      <c r="A562" s="260"/>
      <c r="B562" s="677" t="s">
        <v>316</v>
      </c>
      <c r="D562" s="1864" t="s">
        <v>955</v>
      </c>
      <c r="E562" s="1864"/>
      <c r="F562" s="1864"/>
      <c r="G562" s="57"/>
    </row>
    <row r="563" spans="1:7">
      <c r="A563" s="23"/>
      <c r="B563" s="673"/>
      <c r="D563" s="325"/>
    </row>
    <row r="564" spans="1:7">
      <c r="A564" s="23"/>
      <c r="B564" s="677" t="s">
        <v>316</v>
      </c>
      <c r="D564" s="1840" t="s">
        <v>1186</v>
      </c>
      <c r="E564" s="1840"/>
      <c r="F564" s="1840"/>
    </row>
    <row r="565" spans="1:7">
      <c r="A565" s="23"/>
      <c r="B565" s="673"/>
      <c r="D565" s="1840"/>
      <c r="E565" s="1840"/>
      <c r="F565" s="1840"/>
    </row>
    <row r="566" spans="1:7">
      <c r="A566" s="23"/>
      <c r="B566" s="686"/>
      <c r="D566" s="1840"/>
      <c r="E566" s="1840"/>
      <c r="F566" s="1840"/>
    </row>
    <row r="567" spans="1:7">
      <c r="A567" s="23"/>
      <c r="B567" s="673"/>
      <c r="D567" s="478"/>
    </row>
    <row r="568" spans="1:7" s="680" customFormat="1">
      <c r="A568" s="686"/>
      <c r="B568" s="677" t="s">
        <v>316</v>
      </c>
      <c r="C568" s="687"/>
      <c r="D568" s="1840" t="s">
        <v>1187</v>
      </c>
      <c r="E568" s="1840"/>
      <c r="F568" s="1840"/>
      <c r="G568" s="7"/>
    </row>
    <row r="569" spans="1:7" s="680" customFormat="1">
      <c r="A569" s="686"/>
      <c r="B569" s="686"/>
      <c r="C569" s="687"/>
      <c r="D569" s="1840"/>
      <c r="E569" s="1840"/>
      <c r="F569" s="1840"/>
      <c r="G569" s="7"/>
    </row>
    <row r="570" spans="1:7" s="680" customFormat="1">
      <c r="A570" s="686"/>
      <c r="B570" s="686"/>
      <c r="C570" s="687"/>
      <c r="D570" s="1840"/>
      <c r="E570" s="1840"/>
      <c r="F570" s="1840"/>
      <c r="G570" s="7"/>
    </row>
    <row r="571" spans="1:7" s="680" customFormat="1">
      <c r="A571" s="686"/>
      <c r="B571" s="686"/>
      <c r="C571" s="687"/>
      <c r="D571" s="1840"/>
      <c r="E571" s="1840"/>
      <c r="F571" s="1840"/>
      <c r="G571" s="7"/>
    </row>
    <row r="572" spans="1:7" s="680" customFormat="1">
      <c r="A572" s="686"/>
      <c r="B572" s="686"/>
      <c r="C572" s="687"/>
      <c r="D572" s="692"/>
      <c r="E572" s="692"/>
      <c r="F572" s="692"/>
      <c r="G572" s="7"/>
    </row>
    <row r="573" spans="1:7">
      <c r="A573" s="23"/>
      <c r="B573" s="677" t="s">
        <v>316</v>
      </c>
      <c r="D573" s="1840" t="s">
        <v>1188</v>
      </c>
      <c r="E573" s="1840"/>
      <c r="F573" s="1840"/>
    </row>
    <row r="574" spans="1:7">
      <c r="A574" s="23"/>
      <c r="B574" s="673"/>
      <c r="D574" s="1840"/>
      <c r="E574" s="1840"/>
      <c r="F574" s="1840"/>
    </row>
    <row r="575" spans="1:7">
      <c r="A575" s="23"/>
      <c r="B575" s="673"/>
      <c r="D575" s="377"/>
    </row>
    <row r="576" spans="1:7" s="680" customFormat="1">
      <c r="A576" s="686"/>
      <c r="B576" s="677" t="s">
        <v>316</v>
      </c>
      <c r="C576" s="687"/>
      <c r="D576" s="1864" t="s">
        <v>1189</v>
      </c>
      <c r="E576" s="1864"/>
      <c r="F576" s="1864"/>
      <c r="G576" s="7"/>
    </row>
    <row r="577" spans="1:7" s="680" customFormat="1">
      <c r="A577" s="686"/>
      <c r="B577" s="686"/>
      <c r="C577" s="687"/>
      <c r="D577" s="1864"/>
      <c r="E577" s="1864"/>
      <c r="F577" s="1864"/>
      <c r="G577" s="7"/>
    </row>
    <row r="578" spans="1:7" s="680" customFormat="1">
      <c r="A578" s="686"/>
      <c r="B578" s="686"/>
      <c r="C578" s="687"/>
      <c r="D578" s="377"/>
      <c r="E578" s="7"/>
      <c r="F578" s="7"/>
      <c r="G578" s="7"/>
    </row>
    <row r="579" spans="1:7" ht="14.25">
      <c r="A579" s="261"/>
      <c r="B579" s="677" t="s">
        <v>316</v>
      </c>
      <c r="D579" s="1864" t="s">
        <v>950</v>
      </c>
      <c r="E579" s="1864"/>
      <c r="F579" s="1864"/>
    </row>
    <row r="580" spans="1:7" ht="14.25">
      <c r="A580" s="261"/>
      <c r="B580" s="261"/>
      <c r="D580" s="377"/>
    </row>
    <row r="581" spans="1:7" ht="14.25">
      <c r="A581" s="261"/>
      <c r="B581" s="677" t="s">
        <v>316</v>
      </c>
      <c r="D581" s="1864" t="s">
        <v>1190</v>
      </c>
      <c r="E581" s="1864"/>
      <c r="F581" s="1864"/>
    </row>
    <row r="582" spans="1:7" ht="14.25">
      <c r="A582" s="261"/>
      <c r="B582" s="261"/>
      <c r="D582" s="1864"/>
      <c r="E582" s="1864"/>
      <c r="F582" s="1864"/>
    </row>
    <row r="583" spans="1:7">
      <c r="D583" s="1864"/>
      <c r="E583" s="1864"/>
      <c r="F583" s="1864"/>
    </row>
    <row r="584" spans="1:7">
      <c r="D584" s="1864"/>
      <c r="E584" s="1864"/>
      <c r="F584" s="1864"/>
    </row>
    <row r="585" spans="1:7" s="680" customFormat="1">
      <c r="A585" s="687"/>
      <c r="B585" s="687"/>
      <c r="C585" s="687"/>
      <c r="D585" s="1864"/>
      <c r="E585" s="1864"/>
      <c r="F585" s="1864"/>
      <c r="G585" s="7"/>
    </row>
    <row r="586" spans="1:7" s="680" customFormat="1">
      <c r="A586" s="687"/>
      <c r="B586" s="687"/>
      <c r="C586" s="687"/>
      <c r="D586" s="1864"/>
      <c r="E586" s="1864"/>
      <c r="F586" s="1864"/>
      <c r="G586" s="7"/>
    </row>
    <row r="587" spans="1:7"/>
    <row r="588" spans="1:7">
      <c r="A588" s="1841" t="s">
        <v>1170</v>
      </c>
      <c r="B588" s="1841"/>
      <c r="C588" s="1841"/>
      <c r="D588" s="1841"/>
      <c r="E588" s="1841"/>
      <c r="F588" s="1841"/>
      <c r="G588" s="1841"/>
    </row>
    <row r="589" spans="1:7"/>
    <row r="590" spans="1:7">
      <c r="D590" s="1858" t="s">
        <v>1270</v>
      </c>
      <c r="E590" s="1858"/>
      <c r="F590" s="1858"/>
    </row>
    <row r="591" spans="1:7">
      <c r="D591" s="1897" t="s">
        <v>1271</v>
      </c>
      <c r="E591" s="1897"/>
      <c r="F591" s="1897"/>
    </row>
    <row r="592" spans="1:7" s="717" customFormat="1">
      <c r="A592" s="703"/>
      <c r="B592" s="703"/>
      <c r="C592" s="703"/>
      <c r="D592" s="721"/>
      <c r="E592" s="720"/>
      <c r="F592" s="720"/>
      <c r="G592" s="7"/>
    </row>
    <row r="593" spans="1:7" s="39" customFormat="1" ht="14.25">
      <c r="A593" s="403"/>
      <c r="B593" s="677" t="s">
        <v>316</v>
      </c>
      <c r="C593" s="273"/>
      <c r="D593" s="1860" t="s">
        <v>1272</v>
      </c>
      <c r="E593" s="1860"/>
      <c r="F593" s="1860"/>
      <c r="G593" s="130"/>
    </row>
    <row r="594" spans="1:7">
      <c r="D594" s="1860"/>
      <c r="E594" s="1860"/>
      <c r="F594" s="1860"/>
    </row>
    <row r="595" spans="1:7">
      <c r="D595" s="1860"/>
      <c r="E595" s="1860"/>
      <c r="F595" s="1860"/>
    </row>
    <row r="596" spans="1:7"/>
    <row r="597" spans="1:7">
      <c r="A597" s="1841" t="s">
        <v>1171</v>
      </c>
      <c r="B597" s="1841"/>
      <c r="C597" s="1841"/>
      <c r="D597" s="1841"/>
      <c r="E597" s="1841"/>
      <c r="F597" s="1841"/>
      <c r="G597" s="1841"/>
    </row>
    <row r="598" spans="1:7">
      <c r="A598" s="135"/>
      <c r="B598" s="135"/>
      <c r="G598" s="57"/>
    </row>
    <row r="599" spans="1:7">
      <c r="A599" s="257"/>
      <c r="B599" s="672"/>
      <c r="C599" s="255"/>
      <c r="D599" s="1898" t="s">
        <v>1273</v>
      </c>
      <c r="E599" s="1898"/>
      <c r="F599" s="1898"/>
      <c r="G599" s="57"/>
    </row>
    <row r="600" spans="1:7">
      <c r="A600" s="257"/>
      <c r="B600" s="672"/>
      <c r="C600" s="255"/>
      <c r="D600" s="1898"/>
      <c r="E600" s="1898"/>
      <c r="F600" s="1898"/>
      <c r="G600" s="57"/>
    </row>
    <row r="601" spans="1:7">
      <c r="C601" s="260"/>
      <c r="D601" s="1897" t="s">
        <v>1274</v>
      </c>
      <c r="E601" s="1897"/>
      <c r="F601" s="1897"/>
      <c r="G601" s="57"/>
    </row>
    <row r="602" spans="1:7" s="717" customFormat="1">
      <c r="A602" s="703"/>
      <c r="B602" s="703"/>
      <c r="C602" s="718"/>
      <c r="D602" s="722"/>
      <c r="E602" s="722"/>
      <c r="F602" s="722"/>
      <c r="G602" s="57"/>
    </row>
    <row r="603" spans="1:7">
      <c r="A603" s="23"/>
      <c r="B603" s="677" t="s">
        <v>316</v>
      </c>
      <c r="D603" s="1897" t="s">
        <v>453</v>
      </c>
      <c r="E603" s="1897"/>
      <c r="F603" s="1897"/>
      <c r="G603" s="57"/>
    </row>
    <row r="604" spans="1:7">
      <c r="C604" s="268"/>
      <c r="E604" s="12"/>
      <c r="G604" s="57"/>
    </row>
    <row r="605" spans="1:7">
      <c r="A605" s="23"/>
      <c r="B605" s="677" t="s">
        <v>316</v>
      </c>
      <c r="D605" s="1857" t="s">
        <v>1275</v>
      </c>
      <c r="E605" s="1857"/>
      <c r="F605" s="1857"/>
      <c r="G605" s="57"/>
    </row>
    <row r="606" spans="1:7">
      <c r="D606" s="1857"/>
      <c r="E606" s="1857"/>
      <c r="F606" s="1857"/>
      <c r="G606" s="57"/>
    </row>
    <row r="607" spans="1:7">
      <c r="D607" s="12"/>
      <c r="G607" s="57"/>
    </row>
    <row r="608" spans="1:7">
      <c r="B608" s="677" t="s">
        <v>316</v>
      </c>
      <c r="D608" s="1857" t="s">
        <v>1276</v>
      </c>
      <c r="E608" s="1857"/>
      <c r="F608" s="1857"/>
      <c r="G608" s="57"/>
    </row>
    <row r="609" spans="1:7">
      <c r="C609" s="268"/>
      <c r="D609" s="1857"/>
      <c r="E609" s="1857"/>
      <c r="F609" s="1857"/>
      <c r="G609" s="57"/>
    </row>
    <row r="610" spans="1:7">
      <c r="C610" s="268"/>
      <c r="G610" s="57"/>
    </row>
    <row r="611" spans="1:7">
      <c r="B611" s="677" t="s">
        <v>316</v>
      </c>
      <c r="C611" s="268"/>
      <c r="D611" s="1857" t="s">
        <v>1277</v>
      </c>
      <c r="E611" s="1857"/>
      <c r="F611" s="1857"/>
      <c r="G611" s="57"/>
    </row>
    <row r="612" spans="1:7">
      <c r="C612" s="268"/>
      <c r="D612" s="1857"/>
      <c r="E612" s="1857"/>
      <c r="F612" s="1857"/>
      <c r="G612" s="57"/>
    </row>
    <row r="613" spans="1:7">
      <c r="C613" s="268"/>
      <c r="G613" s="57"/>
    </row>
    <row r="614" spans="1:7">
      <c r="A614" s="1841" t="s">
        <v>1172</v>
      </c>
      <c r="B614" s="1841"/>
      <c r="C614" s="1841"/>
      <c r="D614" s="1841"/>
      <c r="E614" s="1841"/>
      <c r="F614" s="1841"/>
      <c r="G614" s="1841"/>
    </row>
    <row r="615" spans="1:7">
      <c r="A615" s="267"/>
      <c r="B615" s="267"/>
      <c r="C615" s="267"/>
      <c r="G615" s="57"/>
    </row>
    <row r="616" spans="1:7">
      <c r="C616" s="23"/>
      <c r="D616" s="1858" t="s">
        <v>1278</v>
      </c>
      <c r="E616" s="1858"/>
      <c r="F616" s="1858"/>
      <c r="G616" s="57"/>
    </row>
    <row r="617" spans="1:7">
      <c r="A617" s="23"/>
      <c r="B617" s="673"/>
      <c r="C617" s="265"/>
      <c r="D617" s="50"/>
      <c r="G617" s="57"/>
    </row>
    <row r="618" spans="1:7" ht="14.25">
      <c r="A618" s="261"/>
      <c r="B618" s="677" t="s">
        <v>316</v>
      </c>
      <c r="C618" s="265"/>
      <c r="D618" s="1859" t="s">
        <v>1279</v>
      </c>
      <c r="E618" s="1859"/>
      <c r="F618" s="1859"/>
      <c r="G618" s="57"/>
    </row>
    <row r="619" spans="1:7">
      <c r="C619" s="265"/>
      <c r="D619" s="1859"/>
      <c r="E619" s="1859"/>
      <c r="F619" s="1859"/>
      <c r="G619" s="57"/>
    </row>
    <row r="620" spans="1:7">
      <c r="C620" s="265"/>
      <c r="D620" s="1859"/>
      <c r="E620" s="1859"/>
      <c r="F620" s="1859"/>
      <c r="G620" s="57"/>
    </row>
    <row r="621" spans="1:7">
      <c r="C621" s="265"/>
      <c r="D621" s="1859"/>
      <c r="E621" s="1859"/>
      <c r="F621" s="1859"/>
      <c r="G621" s="57"/>
    </row>
    <row r="622" spans="1:7">
      <c r="C622" s="265"/>
      <c r="D622" s="1859"/>
      <c r="E622" s="1859"/>
      <c r="F622" s="1859"/>
      <c r="G622" s="57"/>
    </row>
    <row r="623" spans="1:7">
      <c r="C623" s="265"/>
      <c r="D623" s="1859"/>
      <c r="E623" s="1859"/>
      <c r="F623" s="1859"/>
      <c r="G623" s="57"/>
    </row>
    <row r="624" spans="1:7" s="717" customFormat="1">
      <c r="A624" s="703"/>
      <c r="B624" s="703"/>
      <c r="C624" s="265"/>
      <c r="D624" s="723"/>
      <c r="E624" s="723"/>
      <c r="F624" s="723"/>
      <c r="G624" s="57"/>
    </row>
    <row r="625" spans="1:7" ht="14.25">
      <c r="A625" s="261"/>
      <c r="B625" s="677" t="s">
        <v>316</v>
      </c>
      <c r="C625" s="265"/>
      <c r="D625" s="1859" t="s">
        <v>1280</v>
      </c>
      <c r="E625" s="1859"/>
      <c r="F625" s="1859"/>
      <c r="G625" s="57"/>
    </row>
    <row r="626" spans="1:7">
      <c r="A626" s="266"/>
      <c r="B626" s="266"/>
      <c r="C626" s="266"/>
      <c r="D626" s="1859"/>
      <c r="E626" s="1859"/>
      <c r="F626" s="1859"/>
      <c r="G626" s="57"/>
    </row>
    <row r="627" spans="1:7">
      <c r="A627" s="266"/>
      <c r="B627" s="266"/>
      <c r="C627" s="266"/>
      <c r="D627" s="151"/>
      <c r="E627" s="147"/>
      <c r="F627" s="147"/>
      <c r="G627" s="57"/>
    </row>
    <row r="628" spans="1:7" ht="14.25">
      <c r="A628" s="261"/>
      <c r="B628" s="677" t="s">
        <v>316</v>
      </c>
      <c r="C628" s="266"/>
      <c r="D628" s="1860" t="s">
        <v>1281</v>
      </c>
      <c r="E628" s="1860"/>
      <c r="F628" s="1860"/>
      <c r="G628" s="57"/>
    </row>
    <row r="629" spans="1:7" ht="14.25">
      <c r="A629" s="261"/>
      <c r="B629" s="261"/>
      <c r="C629" s="266"/>
      <c r="D629" s="1860"/>
      <c r="E629" s="1860"/>
      <c r="F629" s="1860"/>
      <c r="G629" s="57"/>
    </row>
    <row r="630" spans="1:7" ht="14.25">
      <c r="A630" s="261"/>
      <c r="B630" s="261"/>
      <c r="C630" s="266"/>
      <c r="D630" s="1860"/>
      <c r="E630" s="1860"/>
      <c r="F630" s="1860"/>
      <c r="G630" s="57"/>
    </row>
    <row r="631" spans="1:7">
      <c r="A631" s="266"/>
      <c r="B631" s="266"/>
      <c r="C631" s="266"/>
      <c r="D631" s="1860"/>
      <c r="E631" s="1860"/>
      <c r="F631" s="1860"/>
      <c r="G631" s="57"/>
    </row>
    <row r="632" spans="1:7" s="717" customFormat="1">
      <c r="A632" s="266"/>
      <c r="B632" s="266"/>
      <c r="C632" s="266"/>
      <c r="D632" s="724"/>
      <c r="E632" s="724"/>
      <c r="F632" s="724"/>
      <c r="G632" s="57"/>
    </row>
    <row r="633" spans="1:7">
      <c r="A633" s="266"/>
      <c r="B633" s="677" t="s">
        <v>316</v>
      </c>
      <c r="C633" s="266"/>
      <c r="D633" s="1861" t="s">
        <v>1282</v>
      </c>
      <c r="E633" s="1861"/>
      <c r="F633" s="1861"/>
      <c r="G633" s="57"/>
    </row>
    <row r="634" spans="1:7">
      <c r="A634" s="266"/>
      <c r="B634" s="266"/>
      <c r="C634" s="266"/>
      <c r="D634" s="725"/>
      <c r="E634" s="725"/>
      <c r="F634" s="725"/>
      <c r="G634" s="57"/>
    </row>
    <row r="635" spans="1:7">
      <c r="A635" s="1841" t="s">
        <v>1173</v>
      </c>
      <c r="B635" s="1841"/>
      <c r="C635" s="1841"/>
      <c r="D635" s="1841"/>
      <c r="E635" s="1841"/>
      <c r="F635" s="1841"/>
      <c r="G635" s="1841"/>
    </row>
    <row r="636" spans="1:7">
      <c r="A636" s="135"/>
      <c r="B636" s="135"/>
      <c r="C636" s="266"/>
      <c r="D636" s="147"/>
      <c r="E636" s="147"/>
      <c r="F636" s="147"/>
      <c r="G636" s="57"/>
    </row>
    <row r="637" spans="1:7">
      <c r="C637" s="267"/>
      <c r="D637" s="1862" t="s">
        <v>1332</v>
      </c>
      <c r="E637" s="1862"/>
      <c r="F637" s="1862"/>
      <c r="G637" s="57"/>
    </row>
    <row r="638" spans="1:7">
      <c r="A638" s="260"/>
      <c r="B638" s="260"/>
      <c r="C638" s="260"/>
      <c r="D638" s="1863" t="s">
        <v>1333</v>
      </c>
      <c r="E638" s="1863"/>
      <c r="F638" s="1863"/>
      <c r="G638" s="57"/>
    </row>
    <row r="639" spans="1:7" s="717" customFormat="1">
      <c r="A639" s="718"/>
      <c r="B639" s="718"/>
      <c r="C639" s="718"/>
      <c r="D639" s="732"/>
      <c r="E639" s="732"/>
      <c r="F639" s="732"/>
      <c r="G639" s="57"/>
    </row>
    <row r="640" spans="1:7" ht="14.45" customHeight="1">
      <c r="A640" s="261"/>
      <c r="B640" s="677" t="s">
        <v>316</v>
      </c>
      <c r="C640" s="266"/>
      <c r="D640" s="1819" t="s">
        <v>1334</v>
      </c>
      <c r="E640" s="1819"/>
      <c r="F640" s="1819"/>
      <c r="G640" s="57"/>
    </row>
    <row r="641" spans="1:11" ht="14.25">
      <c r="A641" s="261"/>
      <c r="B641" s="261"/>
      <c r="C641" s="266"/>
      <c r="D641" s="1819"/>
      <c r="E641" s="1819"/>
      <c r="F641" s="1819"/>
      <c r="G641" s="57"/>
    </row>
    <row r="642" spans="1:11" ht="14.25">
      <c r="A642" s="261"/>
      <c r="B642" s="261"/>
      <c r="C642" s="266"/>
      <c r="D642" s="1819"/>
      <c r="E642" s="1819"/>
      <c r="F642" s="1819"/>
      <c r="G642" s="57"/>
    </row>
    <row r="643" spans="1:11" ht="14.25">
      <c r="A643" s="261"/>
      <c r="B643" s="261"/>
      <c r="C643" s="266"/>
      <c r="D643" s="1819"/>
      <c r="E643" s="1819"/>
      <c r="F643" s="1819"/>
      <c r="G643" s="57"/>
    </row>
    <row r="644" spans="1:11" s="680" customFormat="1" ht="14.25">
      <c r="A644" s="261"/>
      <c r="B644" s="261"/>
      <c r="C644" s="266"/>
      <c r="D644" s="1819"/>
      <c r="E644" s="1819"/>
      <c r="F644" s="1819"/>
      <c r="G644" s="57"/>
    </row>
    <row r="645" spans="1:11" s="717" customFormat="1" ht="14.25">
      <c r="A645" s="712"/>
      <c r="B645" s="712"/>
      <c r="C645" s="266"/>
      <c r="D645" s="734"/>
      <c r="E645" s="734"/>
      <c r="F645" s="734"/>
      <c r="G645" s="57"/>
    </row>
    <row r="646" spans="1:11" s="680" customFormat="1" ht="14.25">
      <c r="A646" s="261"/>
      <c r="B646" s="677" t="s">
        <v>316</v>
      </c>
      <c r="C646" s="266"/>
      <c r="D646" s="1880" t="s">
        <v>1184</v>
      </c>
      <c r="E646" s="1880"/>
      <c r="F646" s="1880"/>
      <c r="G646" s="57"/>
    </row>
    <row r="647" spans="1:11" s="680" customFormat="1" ht="14.25">
      <c r="A647" s="261"/>
      <c r="B647" s="261"/>
      <c r="C647" s="266"/>
      <c r="D647" s="1881" t="s">
        <v>1335</v>
      </c>
      <c r="E647" s="1881"/>
      <c r="F647" s="1881"/>
      <c r="G647" s="57"/>
    </row>
    <row r="648" spans="1:11" s="680" customFormat="1" ht="14.25">
      <c r="A648" s="261"/>
      <c r="B648" s="261"/>
      <c r="C648" s="266"/>
      <c r="D648" s="1881"/>
      <c r="E648" s="1881"/>
      <c r="F648" s="1881"/>
      <c r="G648" s="57"/>
    </row>
    <row r="649" spans="1:11" s="680" customFormat="1" ht="14.25">
      <c r="A649" s="261"/>
      <c r="B649" s="261"/>
      <c r="C649" s="266"/>
      <c r="D649" s="1881"/>
      <c r="E649" s="1881"/>
      <c r="F649" s="1881"/>
      <c r="G649" s="57"/>
    </row>
    <row r="650" spans="1:11" s="680" customFormat="1" ht="14.25">
      <c r="A650" s="261"/>
      <c r="B650" s="261"/>
      <c r="C650" s="266"/>
      <c r="D650" s="1881"/>
      <c r="E650" s="1881"/>
      <c r="F650" s="1881"/>
      <c r="G650" s="57"/>
    </row>
    <row r="651" spans="1:11" s="680" customFormat="1" ht="14.25">
      <c r="A651" s="261"/>
      <c r="B651" s="261"/>
      <c r="C651" s="266"/>
      <c r="D651" s="1881"/>
      <c r="E651" s="1881"/>
      <c r="F651" s="1881"/>
      <c r="G651" s="57"/>
    </row>
    <row r="652" spans="1:11" s="680" customFormat="1" ht="14.25">
      <c r="A652" s="261"/>
      <c r="B652" s="261"/>
      <c r="C652" s="266"/>
      <c r="D652" s="1882" t="s">
        <v>1336</v>
      </c>
      <c r="E652" s="1882"/>
      <c r="F652" s="1882"/>
      <c r="G652" s="57"/>
    </row>
    <row r="653" spans="1:11">
      <c r="A653" s="266"/>
      <c r="B653" s="266"/>
      <c r="C653" s="266"/>
      <c r="D653" s="147"/>
      <c r="E653" s="147"/>
      <c r="F653" s="147"/>
      <c r="G653" s="57"/>
    </row>
    <row r="654" spans="1:11">
      <c r="A654" s="1841" t="s">
        <v>1174</v>
      </c>
      <c r="B654" s="1841"/>
      <c r="C654" s="1841"/>
      <c r="D654" s="1841"/>
      <c r="E654" s="1841"/>
      <c r="F654" s="1841"/>
      <c r="G654" s="1841"/>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4" t="s">
        <v>104</v>
      </c>
      <c r="E656" s="1844"/>
      <c r="F656" s="1844"/>
      <c r="G656" s="57"/>
      <c r="H656" s="269"/>
      <c r="I656" s="269"/>
      <c r="J656" s="269"/>
      <c r="K656" s="269"/>
    </row>
    <row r="657" spans="1:11">
      <c r="A657" s="267"/>
      <c r="B657" s="267"/>
      <c r="C657" s="267"/>
      <c r="D657" s="1844" t="s">
        <v>128</v>
      </c>
      <c r="E657" s="1844"/>
      <c r="F657" s="1844"/>
      <c r="G657" s="57"/>
      <c r="H657" s="269"/>
      <c r="I657" s="269"/>
      <c r="J657" s="269"/>
      <c r="K657" s="269"/>
    </row>
    <row r="658" spans="1:11">
      <c r="A658" s="260"/>
      <c r="B658" s="260"/>
      <c r="C658" s="260"/>
      <c r="D658" s="1834" t="s">
        <v>1210</v>
      </c>
      <c r="E658" s="1834"/>
      <c r="F658" s="1834"/>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34" t="s">
        <v>951</v>
      </c>
      <c r="E660" s="1834"/>
      <c r="F660" s="1834"/>
      <c r="G660" s="57"/>
      <c r="H660" s="269"/>
      <c r="I660" s="269"/>
      <c r="J660" s="269"/>
      <c r="K660" s="269"/>
    </row>
    <row r="661" spans="1:11">
      <c r="A661" s="260"/>
      <c r="B661" s="260"/>
      <c r="C661" s="260"/>
      <c r="D661" s="1834" t="s">
        <v>962</v>
      </c>
      <c r="E661" s="1834"/>
      <c r="F661" s="1834"/>
      <c r="G661" s="57"/>
      <c r="H661" s="269"/>
      <c r="I661" s="269"/>
      <c r="J661" s="269"/>
      <c r="K661" s="269"/>
    </row>
    <row r="662" spans="1:11">
      <c r="A662" s="260"/>
      <c r="B662" s="260"/>
      <c r="C662" s="260"/>
      <c r="D662" s="6"/>
      <c r="E662" s="1830" t="s">
        <v>1211</v>
      </c>
      <c r="F662" s="1830"/>
      <c r="G662" s="57"/>
      <c r="H662" s="269"/>
      <c r="I662" s="269"/>
      <c r="J662" s="269"/>
      <c r="K662" s="269"/>
    </row>
    <row r="663" spans="1:11">
      <c r="A663" s="260"/>
      <c r="B663" s="260"/>
      <c r="C663" s="260"/>
      <c r="D663" s="6"/>
      <c r="E663" s="1830"/>
      <c r="F663" s="1830"/>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21" t="s">
        <v>1212</v>
      </c>
      <c r="E665" s="1821"/>
      <c r="F665" s="1821"/>
      <c r="G665" s="57"/>
      <c r="H665" s="269"/>
      <c r="I665" s="269"/>
      <c r="J665" s="269"/>
      <c r="K665" s="269"/>
    </row>
    <row r="666" spans="1:11">
      <c r="A666" s="23"/>
      <c r="B666" s="673"/>
      <c r="C666" s="260"/>
      <c r="D666" s="1821"/>
      <c r="E666" s="1821"/>
      <c r="F666" s="1821"/>
      <c r="G666" s="57"/>
      <c r="H666" s="269"/>
      <c r="I666" s="269"/>
      <c r="J666" s="269"/>
      <c r="K666" s="269"/>
    </row>
    <row r="667" spans="1:11">
      <c r="A667" s="260"/>
      <c r="B667" s="260"/>
      <c r="C667" s="260"/>
      <c r="D667" s="1821"/>
      <c r="E667" s="1821"/>
      <c r="F667" s="1821"/>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34" t="s">
        <v>991</v>
      </c>
      <c r="E669" s="1834"/>
      <c r="F669" s="1834"/>
      <c r="G669" s="57"/>
      <c r="H669" s="269"/>
      <c r="I669" s="269"/>
      <c r="J669" s="269"/>
      <c r="K669" s="269"/>
    </row>
    <row r="670" spans="1:11" ht="14.25">
      <c r="A670" s="261"/>
      <c r="B670" s="261"/>
      <c r="C670" s="260"/>
      <c r="D670" s="1834" t="s">
        <v>962</v>
      </c>
      <c r="E670" s="1834"/>
      <c r="F670" s="1834"/>
      <c r="G670" s="57"/>
      <c r="H670" s="269"/>
      <c r="I670" s="269"/>
      <c r="J670" s="269"/>
      <c r="K670" s="269"/>
    </row>
    <row r="671" spans="1:11">
      <c r="A671" s="260"/>
      <c r="B671" s="260"/>
      <c r="C671" s="260"/>
      <c r="D671" s="6"/>
      <c r="E671" s="1852" t="s">
        <v>1213</v>
      </c>
      <c r="F671" s="1852"/>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56" t="s">
        <v>1223</v>
      </c>
      <c r="E673" s="1856"/>
      <c r="F673" s="1856"/>
      <c r="G673" s="57"/>
      <c r="H673" s="269"/>
      <c r="I673" s="269"/>
      <c r="J673" s="269"/>
      <c r="K673" s="269"/>
    </row>
    <row r="674" spans="1:11">
      <c r="A674" s="260"/>
      <c r="B674" s="260"/>
      <c r="C674" s="260"/>
      <c r="D674" s="1856"/>
      <c r="E674" s="1856"/>
      <c r="F674" s="1856"/>
      <c r="G674" s="57"/>
      <c r="H674" s="269"/>
      <c r="I674" s="269"/>
      <c r="J674" s="269"/>
      <c r="K674" s="269"/>
    </row>
    <row r="675" spans="1:11">
      <c r="A675" s="260"/>
      <c r="B675" s="260"/>
      <c r="C675" s="260"/>
      <c r="D675" s="1856"/>
      <c r="E675" s="1856"/>
      <c r="F675" s="1856"/>
      <c r="G675" s="57"/>
      <c r="H675" s="269"/>
      <c r="I675" s="269"/>
      <c r="J675" s="269"/>
      <c r="K675" s="269"/>
    </row>
    <row r="676" spans="1:11">
      <c r="A676" s="260"/>
      <c r="B676" s="260"/>
      <c r="C676" s="260"/>
      <c r="D676" s="1856"/>
      <c r="E676" s="1856"/>
      <c r="F676" s="1856"/>
      <c r="G676" s="57"/>
      <c r="H676" s="269"/>
      <c r="I676" s="269"/>
      <c r="J676" s="269"/>
      <c r="K676" s="269"/>
    </row>
    <row r="677" spans="1:11">
      <c r="A677" s="260"/>
      <c r="B677" s="260"/>
      <c r="C677" s="260"/>
      <c r="D677" s="1856"/>
      <c r="E677" s="1856"/>
      <c r="F677" s="1856"/>
      <c r="G677" s="57"/>
      <c r="H677" s="269"/>
      <c r="I677" s="269"/>
      <c r="J677" s="269"/>
      <c r="K677" s="269"/>
    </row>
    <row r="678" spans="1:11" s="39" customFormat="1">
      <c r="A678" s="487"/>
      <c r="B678" s="487"/>
      <c r="C678" s="487"/>
      <c r="D678" s="1856"/>
      <c r="E678" s="1856"/>
      <c r="F678" s="1856"/>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56" t="s">
        <v>1214</v>
      </c>
      <c r="E680" s="1856"/>
      <c r="F680" s="1856"/>
      <c r="G680" s="57"/>
      <c r="H680" s="269"/>
      <c r="I680" s="269"/>
      <c r="J680" s="269"/>
      <c r="K680" s="269"/>
    </row>
    <row r="681" spans="1:11">
      <c r="A681" s="260"/>
      <c r="B681" s="260"/>
      <c r="C681" s="260"/>
      <c r="D681" s="1856"/>
      <c r="E681" s="1856"/>
      <c r="F681" s="1856"/>
      <c r="G681" s="57"/>
      <c r="H681" s="269"/>
      <c r="I681" s="269"/>
      <c r="J681" s="269"/>
      <c r="K681" s="269"/>
    </row>
    <row r="682" spans="1:11">
      <c r="A682" s="260"/>
      <c r="B682" s="260"/>
      <c r="C682" s="260"/>
      <c r="D682" s="1856"/>
      <c r="E682" s="1856"/>
      <c r="F682" s="1856"/>
      <c r="G682" s="57"/>
      <c r="H682" s="269"/>
      <c r="I682" s="269"/>
      <c r="J682" s="269"/>
      <c r="K682" s="269"/>
    </row>
    <row r="683" spans="1:11" ht="15" customHeight="1">
      <c r="A683" s="260"/>
      <c r="B683" s="260"/>
      <c r="C683" s="260"/>
      <c r="D683" s="1856"/>
      <c r="E683" s="1856"/>
      <c r="F683" s="1856"/>
      <c r="G683" s="57"/>
      <c r="H683" s="269"/>
      <c r="I683" s="269"/>
      <c r="J683" s="269"/>
      <c r="K683" s="269"/>
    </row>
    <row r="684" spans="1:11" ht="15" customHeight="1">
      <c r="A684" s="260"/>
      <c r="B684" s="260"/>
      <c r="C684" s="260"/>
      <c r="D684" s="1856"/>
      <c r="E684" s="1856"/>
      <c r="F684" s="1856"/>
      <c r="G684" s="57"/>
      <c r="H684" s="269"/>
      <c r="I684" s="269"/>
      <c r="J684" s="269"/>
      <c r="K684" s="269"/>
    </row>
    <row r="685" spans="1:11">
      <c r="A685" s="260"/>
      <c r="B685" s="260"/>
      <c r="C685" s="260"/>
      <c r="D685" s="1856"/>
      <c r="E685" s="1856"/>
      <c r="F685" s="1856"/>
      <c r="G685" s="57"/>
      <c r="H685" s="269"/>
      <c r="I685" s="269"/>
      <c r="J685" s="269"/>
      <c r="K685" s="269"/>
    </row>
    <row r="686" spans="1:11">
      <c r="A686" s="260"/>
      <c r="B686" s="260"/>
      <c r="C686" s="260"/>
      <c r="D686" s="1856"/>
      <c r="E686" s="1856"/>
      <c r="F686" s="1856"/>
      <c r="G686" s="57"/>
      <c r="H686" s="269"/>
      <c r="I686" s="269"/>
      <c r="J686" s="269"/>
      <c r="K686" s="269"/>
    </row>
    <row r="687" spans="1:11">
      <c r="A687" s="260"/>
      <c r="B687" s="260"/>
      <c r="C687" s="260"/>
      <c r="D687" s="1856"/>
      <c r="E687" s="1856"/>
      <c r="F687" s="1856"/>
      <c r="G687" s="57"/>
      <c r="H687" s="269"/>
      <c r="I687" s="269"/>
      <c r="J687" s="269"/>
      <c r="K687" s="269"/>
    </row>
    <row r="688" spans="1:11" ht="15" customHeight="1">
      <c r="A688" s="260"/>
      <c r="B688" s="260"/>
      <c r="C688" s="260"/>
      <c r="D688" s="1856"/>
      <c r="E688" s="1856"/>
      <c r="F688" s="1856"/>
      <c r="G688" s="57"/>
      <c r="H688" s="269"/>
      <c r="I688" s="269"/>
      <c r="J688" s="269"/>
      <c r="K688" s="269"/>
    </row>
    <row r="689" spans="1:11">
      <c r="A689" s="260"/>
      <c r="B689" s="260"/>
      <c r="C689" s="260"/>
      <c r="D689" s="1856"/>
      <c r="E689" s="1856"/>
      <c r="F689" s="1856"/>
      <c r="G689" s="57"/>
      <c r="H689" s="269"/>
      <c r="I689" s="269"/>
      <c r="J689" s="269"/>
      <c r="K689" s="269"/>
    </row>
    <row r="690" spans="1:11">
      <c r="A690" s="260"/>
      <c r="B690" s="260"/>
      <c r="C690" s="260"/>
      <c r="D690" s="1856"/>
      <c r="E690" s="1856"/>
      <c r="F690" s="1856"/>
      <c r="G690" s="57"/>
      <c r="H690" s="269"/>
      <c r="I690" s="269"/>
      <c r="J690" s="269"/>
      <c r="K690" s="269"/>
    </row>
    <row r="691" spans="1:11">
      <c r="A691" s="260"/>
      <c r="B691" s="260"/>
      <c r="C691" s="260"/>
      <c r="D691" s="1856"/>
      <c r="E691" s="1856"/>
      <c r="F691" s="1856"/>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56" t="s">
        <v>1224</v>
      </c>
      <c r="E693" s="1856"/>
      <c r="F693" s="1856"/>
      <c r="G693" s="57"/>
      <c r="H693" s="269"/>
      <c r="I693" s="269"/>
      <c r="J693" s="269"/>
      <c r="K693" s="269"/>
    </row>
    <row r="694" spans="1:11">
      <c r="A694" s="260"/>
      <c r="B694" s="260"/>
      <c r="C694" s="260"/>
      <c r="D694" s="1856"/>
      <c r="E694" s="1856"/>
      <c r="F694" s="1856"/>
      <c r="G694" s="57"/>
      <c r="H694" s="269"/>
      <c r="I694" s="269"/>
      <c r="J694" s="269"/>
      <c r="K694" s="269"/>
    </row>
    <row r="695" spans="1:11">
      <c r="A695" s="260"/>
      <c r="B695" s="260"/>
      <c r="C695" s="260"/>
      <c r="D695" s="1856"/>
      <c r="E695" s="1856"/>
      <c r="F695" s="1856"/>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56" t="s">
        <v>1221</v>
      </c>
      <c r="E697" s="1856"/>
      <c r="F697" s="1856"/>
      <c r="G697" s="57"/>
      <c r="H697" s="269"/>
      <c r="I697" s="269"/>
      <c r="J697" s="269"/>
      <c r="K697" s="269"/>
    </row>
    <row r="698" spans="1:11" s="680" customFormat="1">
      <c r="A698" s="260"/>
      <c r="B698" s="260"/>
      <c r="C698" s="260"/>
      <c r="D698" s="1856"/>
      <c r="E698" s="1856"/>
      <c r="F698" s="1856"/>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56" t="s">
        <v>1222</v>
      </c>
      <c r="E700" s="1856"/>
      <c r="F700" s="1856"/>
      <c r="G700" s="57"/>
      <c r="H700" s="269"/>
      <c r="I700" s="269"/>
      <c r="J700" s="269"/>
      <c r="K700" s="269"/>
    </row>
    <row r="701" spans="1:11" s="680" customFormat="1">
      <c r="A701" s="260"/>
      <c r="B701" s="260"/>
      <c r="C701" s="260"/>
      <c r="D701" s="1856"/>
      <c r="E701" s="1856"/>
      <c r="F701" s="1856"/>
      <c r="G701" s="57"/>
      <c r="H701" s="269"/>
      <c r="I701" s="269"/>
      <c r="J701" s="269"/>
      <c r="K701" s="269"/>
    </row>
    <row r="702" spans="1:11" s="680" customFormat="1">
      <c r="A702" s="260"/>
      <c r="B702" s="260"/>
      <c r="C702" s="260"/>
      <c r="D702" s="1856"/>
      <c r="E702" s="1856"/>
      <c r="F702" s="1856"/>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56" t="s">
        <v>1215</v>
      </c>
      <c r="E704" s="1856"/>
      <c r="F704" s="1856"/>
      <c r="G704" s="57"/>
      <c r="H704" s="269"/>
      <c r="I704" s="269"/>
      <c r="J704" s="269"/>
      <c r="K704" s="269"/>
    </row>
    <row r="705" spans="1:11">
      <c r="A705" s="260"/>
      <c r="B705" s="260"/>
      <c r="C705" s="260"/>
      <c r="D705" s="1856"/>
      <c r="E705" s="1856"/>
      <c r="F705" s="1856"/>
      <c r="G705" s="57"/>
      <c r="H705" s="269"/>
      <c r="I705" s="269"/>
      <c r="J705" s="269"/>
      <c r="K705" s="269"/>
    </row>
    <row r="706" spans="1:11">
      <c r="A706" s="260"/>
      <c r="B706" s="260"/>
      <c r="C706" s="260"/>
      <c r="D706" s="1856"/>
      <c r="E706" s="1856"/>
      <c r="F706" s="1856"/>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56" t="s">
        <v>1216</v>
      </c>
      <c r="E708" s="1856"/>
      <c r="F708" s="1856"/>
      <c r="G708" s="57"/>
      <c r="H708" s="269"/>
      <c r="I708" s="269"/>
      <c r="J708" s="269"/>
      <c r="K708" s="269"/>
    </row>
    <row r="709" spans="1:11">
      <c r="A709" s="260"/>
      <c r="B709" s="260"/>
      <c r="C709" s="260"/>
      <c r="D709" s="1856"/>
      <c r="E709" s="1856"/>
      <c r="F709" s="1856"/>
      <c r="G709" s="57"/>
      <c r="H709" s="269"/>
      <c r="I709" s="269"/>
      <c r="J709" s="269"/>
      <c r="K709" s="269"/>
    </row>
    <row r="710" spans="1:11">
      <c r="A710" s="260"/>
      <c r="B710" s="260"/>
      <c r="C710" s="260"/>
      <c r="D710" s="1856"/>
      <c r="E710" s="1856"/>
      <c r="F710" s="1856"/>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21" t="s">
        <v>1217</v>
      </c>
      <c r="E712" s="1821"/>
      <c r="F712" s="1821"/>
      <c r="G712" s="57"/>
      <c r="H712" s="269"/>
      <c r="I712" s="269"/>
      <c r="J712" s="269"/>
      <c r="K712" s="269"/>
    </row>
    <row r="713" spans="1:11">
      <c r="A713" s="260"/>
      <c r="B713" s="260"/>
      <c r="C713" s="260"/>
      <c r="D713" s="1821"/>
      <c r="E713" s="1821"/>
      <c r="F713" s="1821"/>
      <c r="G713" s="57"/>
      <c r="H713" s="269"/>
      <c r="I713" s="269"/>
      <c r="J713" s="269"/>
      <c r="K713" s="269"/>
    </row>
    <row r="714" spans="1:11">
      <c r="A714" s="260"/>
      <c r="B714" s="260"/>
      <c r="C714" s="260"/>
      <c r="D714" s="1821"/>
      <c r="E714" s="1821"/>
      <c r="F714" s="1821"/>
      <c r="G714" s="57"/>
      <c r="H714" s="269"/>
      <c r="I714" s="269"/>
      <c r="J714" s="269"/>
      <c r="K714" s="269"/>
    </row>
    <row r="715" spans="1:11">
      <c r="A715" s="260"/>
      <c r="B715" s="260"/>
      <c r="C715" s="260"/>
      <c r="D715" s="1821"/>
      <c r="E715" s="1821"/>
      <c r="F715" s="1821"/>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56" t="s">
        <v>1350</v>
      </c>
      <c r="E717" s="1856"/>
      <c r="F717" s="1856"/>
      <c r="G717" s="57"/>
      <c r="H717" s="269"/>
      <c r="I717" s="269"/>
      <c r="J717" s="269"/>
      <c r="K717" s="269"/>
    </row>
    <row r="718" spans="1:11">
      <c r="A718" s="260"/>
      <c r="B718" s="260"/>
      <c r="C718" s="260"/>
      <c r="D718" s="1856"/>
      <c r="E718" s="1856"/>
      <c r="F718" s="1856"/>
      <c r="G718" s="57"/>
      <c r="H718" s="269"/>
      <c r="I718" s="269"/>
      <c r="J718" s="269"/>
      <c r="K718" s="269"/>
    </row>
    <row r="719" spans="1:11">
      <c r="A719" s="260"/>
      <c r="B719" s="260"/>
      <c r="C719" s="260"/>
      <c r="D719" s="1856"/>
      <c r="E719" s="1856"/>
      <c r="F719" s="1856"/>
      <c r="G719" s="57"/>
      <c r="H719" s="269"/>
      <c r="I719" s="269"/>
      <c r="J719" s="269"/>
      <c r="K719" s="269"/>
    </row>
    <row r="720" spans="1:11">
      <c r="A720" s="260"/>
      <c r="B720" s="260"/>
      <c r="C720" s="260"/>
      <c r="D720" s="1856"/>
      <c r="E720" s="1856"/>
      <c r="F720" s="1856"/>
      <c r="G720" s="57"/>
      <c r="H720" s="269"/>
      <c r="I720" s="269"/>
      <c r="J720" s="269"/>
      <c r="K720" s="269"/>
    </row>
    <row r="721" spans="1:11">
      <c r="A721" s="260"/>
      <c r="B721" s="260"/>
      <c r="C721" s="260"/>
      <c r="D721" s="1856"/>
      <c r="E721" s="1856"/>
      <c r="F721" s="1856"/>
      <c r="G721" s="57"/>
      <c r="H721" s="269"/>
      <c r="I721" s="269"/>
      <c r="J721" s="269"/>
      <c r="K721" s="269"/>
    </row>
    <row r="722" spans="1:11">
      <c r="A722" s="260"/>
      <c r="B722" s="260"/>
      <c r="C722" s="260"/>
      <c r="D722" s="1856"/>
      <c r="E722" s="1856"/>
      <c r="F722" s="1856"/>
      <c r="G722" s="57"/>
      <c r="H722" s="269"/>
      <c r="I722" s="269"/>
      <c r="J722" s="269"/>
      <c r="K722" s="269"/>
    </row>
    <row r="723" spans="1:11">
      <c r="A723" s="260"/>
      <c r="B723" s="260"/>
      <c r="C723" s="260"/>
      <c r="D723" s="1856"/>
      <c r="E723" s="1856"/>
      <c r="F723" s="1856"/>
      <c r="G723" s="57"/>
      <c r="H723" s="269"/>
      <c r="I723" s="269"/>
      <c r="J723" s="269"/>
      <c r="K723" s="269"/>
    </row>
    <row r="724" spans="1:11">
      <c r="A724" s="260"/>
      <c r="B724" s="260"/>
      <c r="C724" s="260"/>
      <c r="D724" s="1889" t="s">
        <v>1218</v>
      </c>
      <c r="E724" s="1889"/>
      <c r="F724" s="1889"/>
      <c r="G724" s="57"/>
      <c r="H724" s="269"/>
      <c r="I724" s="269"/>
      <c r="J724" s="269"/>
      <c r="K724" s="269"/>
    </row>
    <row r="725" spans="1:11" s="680" customFormat="1">
      <c r="A725" s="260"/>
      <c r="B725" s="260"/>
      <c r="C725" s="260"/>
      <c r="D725" s="531"/>
      <c r="E725" s="7"/>
      <c r="F725" s="7"/>
      <c r="G725" s="57"/>
      <c r="H725" s="269"/>
      <c r="I725" s="269"/>
      <c r="J725" s="269"/>
      <c r="K725" s="269"/>
    </row>
    <row r="726" spans="1:11">
      <c r="A726" s="1891" t="s">
        <v>1175</v>
      </c>
      <c r="B726" s="1891"/>
      <c r="C726" s="1891"/>
      <c r="D726" s="1891"/>
      <c r="E726" s="1891"/>
      <c r="F726" s="1891"/>
      <c r="G726" s="1891"/>
      <c r="H726" s="269"/>
      <c r="I726" s="269"/>
      <c r="J726" s="269"/>
      <c r="K726" s="269"/>
    </row>
    <row r="727" spans="1:11">
      <c r="A727" s="260"/>
      <c r="B727" s="260"/>
      <c r="C727" s="260"/>
      <c r="D727" s="263"/>
      <c r="G727" s="271"/>
      <c r="H727" s="269"/>
      <c r="I727" s="269"/>
      <c r="J727" s="269"/>
      <c r="K727" s="269"/>
    </row>
    <row r="728" spans="1:11" ht="13.15" customHeight="1">
      <c r="C728" s="260"/>
      <c r="D728" s="1870" t="s">
        <v>1191</v>
      </c>
      <c r="E728" s="1870"/>
      <c r="F728" s="1870"/>
      <c r="G728" s="271"/>
      <c r="H728" s="269"/>
      <c r="I728" s="269"/>
      <c r="J728" s="269"/>
      <c r="K728" s="269"/>
    </row>
    <row r="729" spans="1:11">
      <c r="A729" s="260"/>
      <c r="B729" s="260"/>
      <c r="C729" s="260"/>
      <c r="D729" s="1887" t="s">
        <v>1192</v>
      </c>
      <c r="E729" s="1887"/>
      <c r="F729" s="1887"/>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21" t="s">
        <v>1193</v>
      </c>
      <c r="E731" s="1821"/>
      <c r="F731" s="1821"/>
      <c r="G731" s="271"/>
      <c r="H731" s="272"/>
      <c r="I731" s="272"/>
      <c r="J731" s="272"/>
      <c r="K731" s="272"/>
    </row>
    <row r="732" spans="1:11" s="39" customFormat="1" ht="10.5" customHeight="1">
      <c r="A732" s="132"/>
      <c r="B732" s="674"/>
      <c r="C732" s="132"/>
      <c r="D732" s="1821"/>
      <c r="E732" s="1821"/>
      <c r="F732" s="1821"/>
      <c r="G732" s="271"/>
      <c r="H732" s="272"/>
      <c r="I732" s="272"/>
      <c r="J732" s="272"/>
      <c r="K732" s="272"/>
    </row>
    <row r="733" spans="1:11" s="39" customFormat="1">
      <c r="A733" s="132"/>
      <c r="B733" s="674"/>
      <c r="C733" s="132"/>
      <c r="D733" s="1821"/>
      <c r="E733" s="1821"/>
      <c r="F733" s="1821"/>
      <c r="G733" s="271"/>
      <c r="H733" s="272"/>
      <c r="I733" s="272"/>
      <c r="J733" s="272"/>
      <c r="K733" s="272"/>
    </row>
    <row r="734" spans="1:11">
      <c r="D734" s="1821"/>
      <c r="E734" s="1821"/>
      <c r="F734" s="1821"/>
      <c r="G734" s="271"/>
      <c r="H734" s="269"/>
      <c r="I734" s="269"/>
      <c r="J734" s="269"/>
      <c r="K734" s="269"/>
    </row>
    <row r="735" spans="1:11">
      <c r="A735" s="273"/>
      <c r="B735" s="273"/>
      <c r="C735" s="273"/>
      <c r="D735" s="1821"/>
      <c r="E735" s="1821"/>
      <c r="F735" s="1821"/>
      <c r="G735" s="275"/>
      <c r="H735" s="269"/>
      <c r="I735" s="269"/>
      <c r="J735" s="269"/>
      <c r="K735" s="269"/>
    </row>
    <row r="736" spans="1:11" ht="15.6" customHeight="1">
      <c r="A736" s="273"/>
      <c r="B736" s="273"/>
      <c r="C736" s="273"/>
      <c r="D736" s="1821"/>
      <c r="E736" s="1821"/>
      <c r="F736" s="1821"/>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22" t="s">
        <v>1194</v>
      </c>
      <c r="E738" s="1822"/>
      <c r="F738" s="1822"/>
      <c r="G738" s="311"/>
    </row>
    <row r="739" spans="1:11" s="409" customFormat="1">
      <c r="A739" s="408"/>
      <c r="B739" s="408"/>
      <c r="C739" s="408"/>
      <c r="D739" s="1822"/>
      <c r="E739" s="1822"/>
      <c r="F739" s="1822"/>
      <c r="G739" s="311"/>
    </row>
    <row r="740" spans="1:11" s="409" customFormat="1">
      <c r="A740" s="408"/>
      <c r="B740" s="408"/>
      <c r="C740" s="408"/>
      <c r="D740" s="1822"/>
      <c r="E740" s="1822"/>
      <c r="F740" s="1822"/>
      <c r="G740" s="311"/>
    </row>
    <row r="741" spans="1:11" s="409" customFormat="1">
      <c r="A741" s="408"/>
      <c r="B741" s="408"/>
      <c r="C741" s="408"/>
      <c r="D741" s="1822"/>
      <c r="E741" s="1822"/>
      <c r="F741" s="1822"/>
      <c r="G741" s="311"/>
    </row>
    <row r="742" spans="1:11" s="409" customFormat="1">
      <c r="A742" s="408"/>
      <c r="B742" s="408"/>
      <c r="C742" s="408"/>
      <c r="D742" s="377"/>
      <c r="E742" s="311"/>
      <c r="F742" s="311"/>
      <c r="G742" s="311"/>
    </row>
    <row r="743" spans="1:11" s="409" customFormat="1" ht="14.25">
      <c r="A743" s="261"/>
      <c r="B743" s="677" t="s">
        <v>316</v>
      </c>
      <c r="C743" s="408"/>
      <c r="D743" s="1888" t="s">
        <v>1195</v>
      </c>
      <c r="E743" s="1888"/>
      <c r="F743" s="1888"/>
      <c r="G743" s="311"/>
    </row>
    <row r="744" spans="1:11" s="409" customFormat="1">
      <c r="A744" s="408"/>
      <c r="B744" s="408"/>
      <c r="C744" s="408"/>
      <c r="D744" s="1888"/>
      <c r="E744" s="1888"/>
      <c r="F744" s="1888"/>
      <c r="G744" s="311"/>
    </row>
    <row r="745" spans="1:11" s="409" customFormat="1">
      <c r="A745" s="408"/>
      <c r="B745" s="408"/>
      <c r="C745" s="408"/>
      <c r="D745" s="1888"/>
      <c r="E745" s="1888"/>
      <c r="F745" s="1888"/>
      <c r="G745" s="311"/>
    </row>
    <row r="746" spans="1:11">
      <c r="A746" s="273"/>
      <c r="B746" s="273"/>
      <c r="C746" s="273"/>
      <c r="D746" s="377"/>
      <c r="E746" s="274"/>
      <c r="F746" s="274"/>
      <c r="G746" s="275"/>
      <c r="H746" s="269"/>
      <c r="I746" s="269"/>
      <c r="J746" s="269"/>
      <c r="K746" s="269"/>
    </row>
    <row r="747" spans="1:11" ht="14.25">
      <c r="A747" s="261"/>
      <c r="B747" s="677" t="s">
        <v>316</v>
      </c>
      <c r="C747" s="273"/>
      <c r="D747" s="1822" t="s">
        <v>1196</v>
      </c>
      <c r="E747" s="1822"/>
      <c r="F747" s="1822"/>
      <c r="G747" s="275"/>
      <c r="H747" s="269"/>
      <c r="I747" s="269"/>
      <c r="J747" s="269"/>
      <c r="K747" s="269"/>
    </row>
    <row r="748" spans="1:11">
      <c r="A748" s="273"/>
      <c r="B748" s="273"/>
      <c r="C748" s="273"/>
      <c r="D748" s="1822"/>
      <c r="E748" s="1822"/>
      <c r="F748" s="1822"/>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2" t="s">
        <v>1197</v>
      </c>
      <c r="E750" s="1822"/>
      <c r="F750" s="1822"/>
      <c r="G750" s="275"/>
      <c r="H750" s="269"/>
      <c r="I750" s="269"/>
      <c r="J750" s="269"/>
      <c r="K750" s="269"/>
    </row>
    <row r="751" spans="1:11" s="680" customFormat="1">
      <c r="A751" s="273"/>
      <c r="B751" s="273"/>
      <c r="C751" s="273"/>
      <c r="D751" s="1822"/>
      <c r="E751" s="1822"/>
      <c r="F751" s="1822"/>
      <c r="G751" s="275"/>
      <c r="H751" s="269"/>
      <c r="I751" s="269"/>
      <c r="J751" s="269"/>
      <c r="K751" s="269"/>
    </row>
    <row r="752" spans="1:11" s="680" customFormat="1">
      <c r="A752" s="273"/>
      <c r="B752" s="273"/>
      <c r="C752" s="273"/>
      <c r="D752" s="1822"/>
      <c r="E752" s="1822"/>
      <c r="F752" s="1822"/>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93" t="s">
        <v>1198</v>
      </c>
      <c r="B754" s="1893"/>
      <c r="C754" s="1893"/>
      <c r="D754" s="1893"/>
      <c r="E754" s="1893"/>
      <c r="F754" s="1893"/>
      <c r="G754" s="1893"/>
    </row>
    <row r="755" spans="1:11">
      <c r="A755" s="260"/>
      <c r="B755" s="260"/>
      <c r="C755" s="260"/>
      <c r="D755" s="276"/>
      <c r="F755" s="147"/>
      <c r="G755" s="271"/>
    </row>
    <row r="756" spans="1:11">
      <c r="A756" s="273"/>
      <c r="B756" s="273"/>
      <c r="C756" s="442"/>
      <c r="D756" s="1894" t="s">
        <v>1182</v>
      </c>
      <c r="E756" s="1894"/>
      <c r="F756" s="1894"/>
      <c r="G756" s="271"/>
    </row>
    <row r="757" spans="1:11">
      <c r="A757" s="501"/>
      <c r="B757" s="501"/>
      <c r="C757" s="500"/>
      <c r="D757" s="1884" t="s">
        <v>1199</v>
      </c>
      <c r="E757" s="1884"/>
      <c r="F757" s="1884"/>
      <c r="G757" s="271"/>
    </row>
    <row r="758" spans="1:11">
      <c r="A758" s="273"/>
      <c r="B758" s="273"/>
      <c r="C758" s="442"/>
      <c r="D758" s="691"/>
      <c r="E758" s="691"/>
      <c r="F758" s="691"/>
      <c r="G758" s="271"/>
    </row>
    <row r="759" spans="1:11" ht="14.25">
      <c r="A759" s="261"/>
      <c r="B759" s="677" t="s">
        <v>316</v>
      </c>
      <c r="C759" s="442"/>
      <c r="D759" s="1885" t="s">
        <v>1067</v>
      </c>
      <c r="E759" s="1885"/>
      <c r="F759" s="1885"/>
      <c r="G759" s="271"/>
    </row>
    <row r="760" spans="1:11">
      <c r="A760" s="273"/>
      <c r="B760" s="273"/>
      <c r="C760" s="442"/>
      <c r="D760" s="690"/>
      <c r="E760" s="1886" t="s">
        <v>1183</v>
      </c>
      <c r="F760" s="1886"/>
      <c r="G760" s="271"/>
    </row>
    <row r="761" spans="1:11">
      <c r="A761" s="267"/>
      <c r="B761" s="267"/>
      <c r="C761" s="267"/>
      <c r="D761" s="135"/>
      <c r="F761" s="57"/>
      <c r="G761" s="271"/>
    </row>
    <row r="762" spans="1:11">
      <c r="A762" s="1890" t="s">
        <v>471</v>
      </c>
      <c r="B762" s="1890"/>
      <c r="C762" s="1890"/>
      <c r="D762" s="1890"/>
      <c r="E762" s="1890"/>
      <c r="F762" s="1890"/>
      <c r="G762" s="1890"/>
    </row>
    <row r="763" spans="1:11">
      <c r="A763" s="255"/>
      <c r="B763" s="671"/>
      <c r="C763" s="266"/>
      <c r="D763" s="271"/>
      <c r="E763" s="271"/>
      <c r="F763" s="271"/>
      <c r="G763" s="271"/>
    </row>
    <row r="764" spans="1:11">
      <c r="A764" s="135"/>
      <c r="B764" s="1892" t="s">
        <v>1066</v>
      </c>
      <c r="C764" s="1892"/>
      <c r="D764" s="1892"/>
      <c r="E764" s="1892"/>
      <c r="F764" s="1892"/>
      <c r="G764" s="271"/>
    </row>
    <row r="765" spans="1:11">
      <c r="A765" s="23"/>
      <c r="B765" s="673"/>
      <c r="G765" s="271"/>
    </row>
    <row r="766" spans="1:11">
      <c r="A766" s="1890" t="s">
        <v>472</v>
      </c>
      <c r="B766" s="1890"/>
      <c r="C766" s="1890"/>
      <c r="D766" s="1890"/>
      <c r="E766" s="1890"/>
      <c r="F766" s="1890"/>
      <c r="G766" s="1890"/>
    </row>
    <row r="767" spans="1:11">
      <c r="A767" s="255"/>
      <c r="B767" s="671"/>
      <c r="C767" s="255"/>
      <c r="D767" s="263"/>
      <c r="G767" s="271"/>
    </row>
    <row r="768" spans="1:11">
      <c r="A768" s="135"/>
      <c r="B768" s="1836" t="s">
        <v>470</v>
      </c>
      <c r="C768" s="1836"/>
      <c r="D768" s="1836"/>
      <c r="E768" s="1836"/>
      <c r="F768" s="1836"/>
      <c r="G768" s="271"/>
    </row>
    <row r="769" spans="1:7" ht="14.25">
      <c r="A769" s="261"/>
      <c r="B769" s="261"/>
      <c r="D769" s="135"/>
      <c r="E769" s="135"/>
      <c r="F769" s="271"/>
      <c r="G769" s="271"/>
    </row>
    <row r="770" spans="1:7">
      <c r="A770" s="1890" t="s">
        <v>473</v>
      </c>
      <c r="B770" s="1890"/>
      <c r="C770" s="1890"/>
      <c r="D770" s="1890"/>
      <c r="E770" s="1890"/>
      <c r="F770" s="1890"/>
      <c r="G770" s="1890"/>
    </row>
    <row r="771" spans="1:7">
      <c r="C771" s="260"/>
      <c r="D771" s="259"/>
      <c r="E771" s="135"/>
      <c r="F771" s="271"/>
      <c r="G771" s="271"/>
    </row>
    <row r="772" spans="1:7">
      <c r="A772" s="135"/>
      <c r="B772" s="1836" t="s">
        <v>470</v>
      </c>
      <c r="C772" s="1836"/>
      <c r="D772" s="1836"/>
      <c r="E772" s="1836"/>
      <c r="F772" s="1836"/>
      <c r="G772" s="271"/>
    </row>
    <row r="773" spans="1:7">
      <c r="A773" s="135"/>
      <c r="B773" s="135"/>
      <c r="C773" s="266"/>
      <c r="D773" s="271"/>
      <c r="E773" s="271"/>
      <c r="F773" s="271"/>
      <c r="G773" s="271"/>
    </row>
    <row r="774" spans="1:7">
      <c r="A774" s="1890" t="s">
        <v>474</v>
      </c>
      <c r="B774" s="1890"/>
      <c r="C774" s="1890"/>
      <c r="D774" s="1890"/>
      <c r="E774" s="1890"/>
      <c r="F774" s="1890"/>
      <c r="G774" s="1890"/>
    </row>
    <row r="775" spans="1:7">
      <c r="A775" s="135"/>
      <c r="B775" s="135"/>
    </row>
    <row r="776" spans="1:7">
      <c r="A776" s="135"/>
      <c r="B776" s="1836" t="s">
        <v>470</v>
      </c>
      <c r="C776" s="1836"/>
      <c r="D776" s="1836"/>
      <c r="E776" s="1836"/>
      <c r="F776" s="1836"/>
    </row>
    <row r="777" spans="1:7">
      <c r="A777" s="266"/>
      <c r="B777" s="266"/>
      <c r="C777" s="266"/>
      <c r="D777" s="258"/>
      <c r="F777" s="271"/>
    </row>
    <row r="778" spans="1:7">
      <c r="A778" s="1890" t="s">
        <v>475</v>
      </c>
      <c r="B778" s="1890"/>
      <c r="C778" s="1890"/>
      <c r="D778" s="1890"/>
      <c r="E778" s="1890"/>
      <c r="F778" s="1890"/>
      <c r="G778" s="1890"/>
    </row>
    <row r="779" spans="1:7">
      <c r="A779" s="135"/>
      <c r="B779" s="135"/>
    </row>
    <row r="780" spans="1:7">
      <c r="A780" s="135"/>
      <c r="B780" s="1836" t="s">
        <v>470</v>
      </c>
      <c r="C780" s="1836"/>
      <c r="D780" s="1836"/>
      <c r="E780" s="1836"/>
      <c r="F780" s="1836"/>
    </row>
    <row r="781" spans="1:7">
      <c r="A781" s="266"/>
      <c r="B781" s="266"/>
      <c r="C781" s="266"/>
      <c r="D781" s="258"/>
      <c r="F781" s="271"/>
    </row>
    <row r="782" spans="1:7">
      <c r="A782" s="1890" t="s">
        <v>476</v>
      </c>
      <c r="B782" s="1890"/>
      <c r="C782" s="1890"/>
      <c r="D782" s="1890"/>
      <c r="E782" s="1890"/>
      <c r="F782" s="1890"/>
      <c r="G782" s="1890"/>
    </row>
    <row r="783" spans="1:7">
      <c r="A783" s="135"/>
      <c r="B783" s="135"/>
    </row>
    <row r="784" spans="1:7">
      <c r="A784" s="135"/>
      <c r="B784" s="1836" t="s">
        <v>470</v>
      </c>
      <c r="C784" s="1836"/>
      <c r="D784" s="1836"/>
      <c r="E784" s="1836"/>
      <c r="F784" s="1836"/>
    </row>
    <row r="785" spans="1:7">
      <c r="A785" s="265"/>
      <c r="B785" s="265"/>
      <c r="C785" s="265"/>
      <c r="D785" s="277"/>
      <c r="E785" s="57"/>
      <c r="F785" s="57"/>
      <c r="G785" s="57"/>
    </row>
    <row r="786" spans="1:7">
      <c r="A786" s="1890" t="s">
        <v>192</v>
      </c>
      <c r="B786" s="1890"/>
      <c r="C786" s="1890"/>
      <c r="D786" s="1890"/>
      <c r="E786" s="1890"/>
      <c r="F786" s="1890"/>
      <c r="G786" s="1890"/>
    </row>
    <row r="787" spans="1:7">
      <c r="A787" s="135"/>
      <c r="B787" s="135"/>
    </row>
    <row r="788" spans="1:7">
      <c r="A788" s="135"/>
      <c r="B788" s="1836" t="s">
        <v>470</v>
      </c>
      <c r="C788" s="1836"/>
      <c r="D788" s="1836"/>
      <c r="E788" s="1836"/>
      <c r="F788" s="1836"/>
    </row>
    <row r="789" spans="1:7">
      <c r="A789" s="135"/>
      <c r="B789" s="135"/>
      <c r="D789" s="258"/>
    </row>
    <row r="790" spans="1:7">
      <c r="A790" s="1890" t="s">
        <v>938</v>
      </c>
      <c r="B790" s="1890"/>
      <c r="C790" s="1890"/>
      <c r="D790" s="1890"/>
      <c r="E790" s="1890"/>
      <c r="F790" s="1890"/>
      <c r="G790" s="1890"/>
    </row>
    <row r="791" spans="1:7">
      <c r="A791" s="135"/>
      <c r="B791" s="135"/>
    </row>
    <row r="792" spans="1:7">
      <c r="A792" s="135"/>
      <c r="B792" s="1836" t="s">
        <v>470</v>
      </c>
      <c r="C792" s="1836"/>
      <c r="D792" s="1836"/>
      <c r="E792" s="1836"/>
      <c r="F792" s="1836"/>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899" t="s">
        <v>2315</v>
      </c>
      <c r="B2" s="1900"/>
      <c r="C2" s="1900"/>
      <c r="D2" s="1900"/>
      <c r="E2" s="1900"/>
      <c r="F2" s="1900"/>
      <c r="G2" s="1900"/>
      <c r="H2" s="1900"/>
      <c r="I2" s="1900"/>
      <c r="J2" s="1900"/>
    </row>
    <row r="3" spans="1:10" ht="15">
      <c r="A3" s="1904" t="s">
        <v>1495</v>
      </c>
      <c r="B3" s="1905"/>
      <c r="C3" s="1905"/>
      <c r="D3" s="1905"/>
      <c r="E3" s="1905"/>
      <c r="F3" s="1905"/>
      <c r="G3" s="1905"/>
      <c r="H3" s="1905"/>
      <c r="I3" s="1905"/>
      <c r="J3" s="1905"/>
    </row>
    <row r="4" spans="1:10" ht="12.75"/>
    <row r="5" spans="1:10" ht="12.75" customHeight="1">
      <c r="A5" s="1901" t="s">
        <v>2318</v>
      </c>
      <c r="B5" s="1901"/>
      <c r="C5" s="1901"/>
      <c r="D5" s="1901"/>
      <c r="E5" s="1901"/>
      <c r="F5" s="1901"/>
      <c r="G5" s="1901"/>
      <c r="H5" s="1901"/>
      <c r="I5" s="1901"/>
      <c r="J5" s="1901"/>
    </row>
    <row r="6" spans="1:10" ht="12.75">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2.75">
      <c r="A8" s="770"/>
      <c r="B8" s="770"/>
      <c r="C8" s="770"/>
      <c r="D8" s="770"/>
      <c r="E8" s="770"/>
      <c r="F8" s="770"/>
      <c r="G8" s="770"/>
      <c r="H8" s="770"/>
      <c r="I8" s="770"/>
      <c r="J8" s="770"/>
    </row>
    <row r="9" spans="1:10" ht="12.75" customHeight="1">
      <c r="A9" s="1726" t="s">
        <v>2319</v>
      </c>
      <c r="B9" s="1725"/>
      <c r="C9" s="1725"/>
      <c r="D9" s="1725"/>
      <c r="E9" s="1725"/>
      <c r="F9" s="1725"/>
      <c r="G9" s="1725"/>
      <c r="H9" s="1725"/>
      <c r="I9" s="1725"/>
      <c r="J9" s="1725"/>
    </row>
    <row r="10" spans="1:10" ht="12.75"/>
    <row r="11" spans="1:10" ht="12.75" customHeight="1">
      <c r="A11" s="1906" t="s">
        <v>2321</v>
      </c>
      <c r="B11" s="1906"/>
      <c r="C11" s="1906"/>
      <c r="D11" s="1906"/>
      <c r="E11" s="1906"/>
      <c r="F11" s="1906"/>
      <c r="G11" s="1906"/>
      <c r="H11" s="1906"/>
      <c r="I11" s="1906"/>
      <c r="J11" s="1906"/>
    </row>
    <row r="12" spans="1:10" ht="12.75">
      <c r="A12" s="1906"/>
      <c r="B12" s="1906"/>
      <c r="C12" s="1906"/>
      <c r="D12" s="1906"/>
      <c r="E12" s="1906"/>
      <c r="F12" s="1906"/>
      <c r="G12" s="1906"/>
      <c r="H12" s="1906"/>
      <c r="I12" s="1906"/>
      <c r="J12" s="1906"/>
    </row>
    <row r="13" spans="1:10" s="1669" customFormat="1" ht="12.75">
      <c r="A13" s="1906"/>
      <c r="B13" s="1906"/>
      <c r="C13" s="1906"/>
      <c r="D13" s="1906"/>
      <c r="E13" s="1906"/>
      <c r="F13" s="1906"/>
      <c r="G13" s="1906"/>
      <c r="H13" s="1906"/>
      <c r="I13" s="1906"/>
      <c r="J13" s="1906"/>
    </row>
    <row r="14" spans="1:10" ht="12.75">
      <c r="A14" s="1907"/>
      <c r="B14" s="1907"/>
      <c r="C14" s="1907"/>
      <c r="D14" s="1907"/>
      <c r="E14" s="1907"/>
      <c r="F14" s="1907"/>
      <c r="G14" s="1907"/>
      <c r="H14" s="1907"/>
      <c r="I14" s="1907"/>
      <c r="J14" s="1907"/>
    </row>
    <row r="15" spans="1:10" ht="12.75">
      <c r="A15" s="1907"/>
      <c r="B15" s="1907"/>
      <c r="C15" s="1907"/>
      <c r="D15" s="1907"/>
      <c r="E15" s="1907"/>
      <c r="F15" s="1907"/>
      <c r="G15" s="1907"/>
      <c r="H15" s="1907"/>
      <c r="I15" s="1907"/>
      <c r="J15" s="1907"/>
    </row>
    <row r="16" spans="1:10" ht="12.75">
      <c r="A16" s="1907"/>
      <c r="B16" s="1907"/>
      <c r="C16" s="1907"/>
      <c r="D16" s="1907"/>
      <c r="E16" s="1907"/>
      <c r="F16" s="1907"/>
      <c r="G16" s="1907"/>
      <c r="H16" s="1907"/>
      <c r="I16" s="1907"/>
      <c r="J16" s="1907"/>
    </row>
    <row r="17" spans="1:10" s="1669" customFormat="1" ht="12.75">
      <c r="A17" s="1728"/>
      <c r="B17" s="1728"/>
      <c r="C17" s="1728"/>
      <c r="D17" s="1728"/>
      <c r="E17" s="1728"/>
      <c r="F17" s="1728"/>
      <c r="G17" s="1728"/>
      <c r="H17" s="1728"/>
      <c r="I17" s="1728"/>
      <c r="J17" s="1728"/>
    </row>
    <row r="18" spans="1:10" ht="12.75">
      <c r="A18" s="771" t="s">
        <v>2320</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08" t="s">
        <v>1388</v>
      </c>
      <c r="B20" s="1905"/>
      <c r="C20" s="1905"/>
      <c r="D20" s="1905"/>
      <c r="E20" s="190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1" t="s">
        <v>1389</v>
      </c>
      <c r="B57" s="1902"/>
      <c r="C57" s="1902"/>
      <c r="D57" s="1902"/>
      <c r="E57" s="1902"/>
      <c r="F57" s="1902"/>
      <c r="G57" s="1902"/>
      <c r="H57" s="1902"/>
      <c r="I57" s="1902"/>
      <c r="J57" s="1902"/>
    </row>
    <row r="58" spans="1:10" ht="12.75">
      <c r="A58" s="1902"/>
      <c r="B58" s="1902"/>
      <c r="C58" s="1902"/>
      <c r="D58" s="1902"/>
      <c r="E58" s="1902"/>
      <c r="F58" s="1902"/>
      <c r="G58" s="1902"/>
      <c r="H58" s="1902"/>
      <c r="I58" s="1902"/>
      <c r="J58" s="1902"/>
    </row>
    <row r="59" spans="1:10" ht="12.75">
      <c r="A59" s="1902"/>
      <c r="B59" s="1902"/>
      <c r="C59" s="1902"/>
      <c r="D59" s="1902"/>
      <c r="E59" s="1902"/>
      <c r="F59" s="1902"/>
      <c r="G59" s="1902"/>
      <c r="H59" s="1902"/>
      <c r="I59" s="1902"/>
      <c r="J59" s="1902"/>
    </row>
    <row r="60" spans="1:10" ht="12.75"/>
    <row r="61" spans="1:10" ht="12.75">
      <c r="A61" s="670" t="s">
        <v>1388</v>
      </c>
    </row>
    <row r="62" spans="1:10" ht="12.75"/>
    <row r="63" spans="1:10" ht="12.75"/>
    <row r="64" spans="1:10" ht="12.75"/>
    <row r="65" spans="1:9" ht="12.75"/>
    <row r="66" spans="1:9" ht="12.75"/>
    <row r="67" spans="1:9" ht="12.75"/>
    <row r="68" spans="1:9" ht="12.75"/>
    <row r="69" spans="1:9" ht="12.75"/>
    <row r="70" spans="1:9" ht="12.75"/>
    <row r="71" spans="1:9" ht="12.75"/>
    <row r="72" spans="1:9" ht="12.75">
      <c r="A72" s="1903" t="s">
        <v>2316</v>
      </c>
      <c r="B72" s="1903"/>
      <c r="C72" s="1903"/>
      <c r="D72" s="1903"/>
      <c r="E72" s="1903"/>
      <c r="F72" s="1903"/>
      <c r="G72" s="1903"/>
      <c r="H72" s="1903"/>
      <c r="I72" s="1903"/>
    </row>
    <row r="73" spans="1:9" ht="12.75">
      <c r="A73" s="1827" t="s">
        <v>1091</v>
      </c>
      <c r="B73" s="1827"/>
      <c r="C73" s="1827"/>
      <c r="D73" s="1827"/>
      <c r="E73" s="1827"/>
    </row>
    <row r="74" spans="1:9" ht="12.75">
      <c r="A74" s="1827" t="s">
        <v>1390</v>
      </c>
      <c r="B74" s="1827"/>
      <c r="C74" s="1827"/>
      <c r="D74" s="1827"/>
      <c r="E74" s="1827"/>
    </row>
    <row r="75" spans="1:9" ht="12.75">
      <c r="A75" s="1827" t="s">
        <v>2317</v>
      </c>
      <c r="B75" s="1827"/>
      <c r="C75" s="1827"/>
      <c r="D75" s="1827"/>
      <c r="E75" s="182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heetViews>
  <sheetFormatPr defaultColWidth="0"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4" customWidth="1"/>
    <col min="10" max="16" width="0" style="788" hidden="1" customWidth="1"/>
    <col min="17" max="16384" width="8.85546875" style="788" hidden="1"/>
  </cols>
  <sheetData>
    <row r="1" spans="1:13"/>
    <row r="2" spans="1:13">
      <c r="A2" s="1960" t="s">
        <v>2483</v>
      </c>
      <c r="B2" s="1960"/>
      <c r="C2" s="1960"/>
      <c r="D2" s="1960"/>
      <c r="E2" s="1960"/>
      <c r="F2" s="1960"/>
      <c r="G2" s="1960"/>
      <c r="H2" s="1960"/>
      <c r="I2" s="1960"/>
    </row>
    <row r="3" spans="1:13">
      <c r="A3" s="1961" t="s">
        <v>2170</v>
      </c>
      <c r="B3" s="1961"/>
      <c r="C3" s="1961"/>
      <c r="D3" s="1961"/>
      <c r="E3" s="1961"/>
      <c r="F3" s="1961"/>
      <c r="G3" s="1961"/>
      <c r="H3" s="1961"/>
      <c r="I3" s="1961"/>
    </row>
    <row r="4" spans="1:13">
      <c r="A4" s="1938"/>
      <c r="B4" s="1938"/>
      <c r="C4" s="1939"/>
      <c r="D4" s="1939"/>
      <c r="E4" s="1939"/>
      <c r="F4" s="1939"/>
      <c r="G4" s="1939"/>
      <c r="I4" s="640"/>
    </row>
    <row r="5" spans="1:13" s="789" customFormat="1">
      <c r="A5" s="1938"/>
      <c r="B5" s="1938"/>
      <c r="C5" s="1944"/>
      <c r="D5" s="1944"/>
      <c r="E5" s="1944"/>
      <c r="F5" s="1944"/>
      <c r="G5" s="1944"/>
      <c r="I5" s="1733"/>
    </row>
    <row r="6" spans="1:13" s="789" customFormat="1">
      <c r="A6" s="1947" t="s">
        <v>1252</v>
      </c>
      <c r="B6" s="1947"/>
      <c r="C6" s="1948"/>
      <c r="D6" s="1948"/>
      <c r="E6" s="1948"/>
      <c r="F6" s="1948"/>
      <c r="G6" s="1948"/>
      <c r="I6" s="1732" t="s">
        <v>2330</v>
      </c>
    </row>
    <row r="7" spans="1:13" s="789" customFormat="1">
      <c r="A7" s="1947" t="s">
        <v>1253</v>
      </c>
      <c r="B7" s="1947"/>
      <c r="C7" s="1948"/>
      <c r="D7" s="1948"/>
      <c r="E7" s="1948"/>
      <c r="F7" s="1948"/>
      <c r="G7" s="1948"/>
      <c r="I7" s="1732" t="s">
        <v>2331</v>
      </c>
    </row>
    <row r="8" spans="1:13">
      <c r="A8" s="790"/>
      <c r="B8" s="790"/>
      <c r="C8" s="791"/>
      <c r="D8" s="791"/>
      <c r="E8" s="791"/>
      <c r="F8" s="791"/>
    </row>
    <row r="9" spans="1:13">
      <c r="A9" s="1877" t="s">
        <v>1255</v>
      </c>
      <c r="B9" s="1877"/>
      <c r="C9" s="1877"/>
      <c r="D9" s="1877"/>
      <c r="E9" s="1877"/>
      <c r="F9" s="1877"/>
      <c r="G9" s="1877"/>
      <c r="H9" s="1749"/>
      <c r="I9" s="1750"/>
    </row>
    <row r="10" spans="1:13">
      <c r="A10" s="791"/>
      <c r="B10" s="791"/>
      <c r="E10" s="792"/>
    </row>
    <row r="11" spans="1:13" ht="13.7" customHeight="1">
      <c r="C11" s="791"/>
      <c r="D11" s="1949" t="s">
        <v>1254</v>
      </c>
      <c r="E11" s="1949"/>
      <c r="F11" s="1949"/>
    </row>
    <row r="12" spans="1:13">
      <c r="C12" s="791"/>
      <c r="D12" s="1949"/>
      <c r="E12" s="1949"/>
      <c r="F12" s="1949"/>
    </row>
    <row r="13" spans="1:13">
      <c r="A13" s="793"/>
      <c r="B13" s="793"/>
      <c r="C13" s="793"/>
      <c r="D13" s="1861" t="s">
        <v>1237</v>
      </c>
      <c r="E13" s="1861"/>
      <c r="F13" s="1861"/>
      <c r="M13" s="1631"/>
    </row>
    <row r="14" spans="1:13">
      <c r="A14" s="793"/>
      <c r="B14" s="793"/>
      <c r="C14" s="793"/>
      <c r="D14" s="794"/>
      <c r="L14" s="1804"/>
    </row>
    <row r="15" spans="1:13" ht="14.25">
      <c r="A15" s="795"/>
      <c r="B15" s="796" t="s">
        <v>2637</v>
      </c>
      <c r="C15" s="797"/>
      <c r="D15" s="1859" t="s">
        <v>2514</v>
      </c>
      <c r="E15" s="1859"/>
      <c r="F15" s="1859"/>
      <c r="I15" s="1674" t="s">
        <v>2332</v>
      </c>
    </row>
    <row r="16" spans="1:13">
      <c r="A16" s="793"/>
      <c r="B16" s="793"/>
      <c r="C16" s="797"/>
      <c r="D16" s="1859"/>
      <c r="E16" s="1859"/>
      <c r="F16" s="1859"/>
    </row>
    <row r="17" spans="1:9">
      <c r="A17" s="793"/>
      <c r="B17" s="793"/>
      <c r="C17" s="797"/>
      <c r="D17" s="1859"/>
      <c r="E17" s="1859"/>
      <c r="F17" s="1859"/>
    </row>
    <row r="18" spans="1:9" s="1672" customFormat="1">
      <c r="A18" s="793"/>
      <c r="B18" s="793"/>
      <c r="C18" s="797"/>
      <c r="D18" s="1803"/>
      <c r="E18" s="1804" t="s">
        <v>2511</v>
      </c>
      <c r="F18" s="1803"/>
      <c r="G18" s="1671"/>
      <c r="I18" s="1674"/>
    </row>
    <row r="19" spans="1:9">
      <c r="A19" s="793"/>
      <c r="B19" s="793"/>
      <c r="C19" s="793"/>
    </row>
    <row r="20" spans="1:9" ht="14.25">
      <c r="A20" s="795"/>
      <c r="B20" s="796" t="s">
        <v>2637</v>
      </c>
      <c r="D20" s="1859" t="s">
        <v>2515</v>
      </c>
      <c r="E20" s="1859"/>
      <c r="F20" s="1859"/>
      <c r="I20" s="1674" t="s">
        <v>2333</v>
      </c>
    </row>
    <row r="21" spans="1:9" s="1672" customFormat="1" ht="14.25">
      <c r="A21" s="795"/>
      <c r="B21" s="786"/>
      <c r="C21" s="786"/>
      <c r="D21" s="1859"/>
      <c r="E21" s="1859"/>
      <c r="F21" s="1859"/>
      <c r="G21" s="1671"/>
      <c r="I21" s="1674"/>
    </row>
    <row r="22" spans="1:9" s="1672" customFormat="1" ht="14.25">
      <c r="A22" s="795"/>
      <c r="B22" s="786"/>
      <c r="C22" s="786"/>
      <c r="D22" s="1802"/>
      <c r="E22" s="1631" t="s">
        <v>2510</v>
      </c>
      <c r="F22" s="1802"/>
      <c r="G22" s="1671"/>
      <c r="I22" s="1674"/>
    </row>
    <row r="23" spans="1:9" ht="14.25">
      <c r="A23" s="795"/>
      <c r="B23" s="795"/>
      <c r="D23" s="798"/>
    </row>
    <row r="24" spans="1:9" ht="14.25">
      <c r="A24" s="795"/>
      <c r="B24" s="796" t="s">
        <v>2577</v>
      </c>
      <c r="D24" s="1859" t="s">
        <v>1240</v>
      </c>
      <c r="E24" s="1859"/>
      <c r="F24" s="1859"/>
      <c r="I24" s="1674" t="s">
        <v>2333</v>
      </c>
    </row>
    <row r="25" spans="1:9" ht="14.25">
      <c r="A25" s="795"/>
      <c r="B25" s="795"/>
      <c r="D25" s="1859"/>
      <c r="E25" s="1859"/>
      <c r="F25" s="1859"/>
    </row>
    <row r="26" spans="1:9"/>
    <row r="27" spans="1:9" ht="14.25">
      <c r="A27" s="795"/>
      <c r="B27" s="796" t="s">
        <v>2637</v>
      </c>
      <c r="D27" s="1943" t="s">
        <v>2512</v>
      </c>
      <c r="E27" s="1943"/>
      <c r="F27" s="1943"/>
      <c r="I27" s="1674" t="s">
        <v>2336</v>
      </c>
    </row>
    <row r="28" spans="1:9">
      <c r="D28" s="1943"/>
      <c r="E28" s="1943"/>
      <c r="F28" s="1943"/>
    </row>
    <row r="29" spans="1:9">
      <c r="D29" s="1943"/>
      <c r="E29" s="1943"/>
      <c r="F29" s="1943"/>
    </row>
    <row r="30" spans="1:9">
      <c r="D30" s="1943"/>
      <c r="E30" s="1943"/>
      <c r="F30" s="1943"/>
    </row>
    <row r="31" spans="1:9">
      <c r="D31" s="1943"/>
      <c r="E31" s="1943"/>
      <c r="F31" s="1943"/>
    </row>
    <row r="32" spans="1:9" s="789" customFormat="1">
      <c r="A32" s="799"/>
      <c r="B32" s="799"/>
      <c r="C32" s="799"/>
      <c r="D32" s="731"/>
      <c r="E32" s="800"/>
      <c r="F32" s="800"/>
      <c r="G32" s="800"/>
      <c r="I32" s="1733"/>
    </row>
    <row r="33" spans="1:9" s="789" customFormat="1">
      <c r="A33" s="799"/>
      <c r="B33" s="796" t="s">
        <v>2577</v>
      </c>
      <c r="C33" s="799"/>
      <c r="D33" s="1860" t="s">
        <v>1242</v>
      </c>
      <c r="E33" s="1860"/>
      <c r="F33" s="1860"/>
      <c r="G33" s="800"/>
      <c r="I33" s="1733" t="s">
        <v>2332</v>
      </c>
    </row>
    <row r="34" spans="1:9" s="789" customFormat="1">
      <c r="A34" s="799"/>
      <c r="B34" s="799"/>
      <c r="C34" s="799"/>
      <c r="D34" s="1860"/>
      <c r="E34" s="1860"/>
      <c r="F34" s="1860"/>
      <c r="G34" s="800"/>
      <c r="I34" s="1733"/>
    </row>
    <row r="35" spans="1:9" ht="14.25">
      <c r="A35" s="795"/>
      <c r="B35" s="795"/>
      <c r="D35" s="801"/>
    </row>
    <row r="36" spans="1:9" ht="14.45" customHeight="1">
      <c r="A36" s="795"/>
      <c r="B36" s="796" t="s">
        <v>2577</v>
      </c>
      <c r="D36" s="1860" t="s">
        <v>1420</v>
      </c>
      <c r="E36" s="1860"/>
      <c r="F36" s="1860"/>
      <c r="I36" s="1733" t="s">
        <v>2404</v>
      </c>
    </row>
    <row r="37" spans="1:9" ht="14.25">
      <c r="A37" s="795"/>
      <c r="B37" s="795"/>
      <c r="D37" s="1860"/>
      <c r="E37" s="1860"/>
      <c r="F37" s="1860"/>
    </row>
    <row r="38" spans="1:9" ht="14.25">
      <c r="A38" s="795"/>
      <c r="B38" s="795"/>
      <c r="D38" s="1860"/>
      <c r="E38" s="1860"/>
      <c r="F38" s="1860"/>
    </row>
    <row r="39" spans="1:9" ht="14.25">
      <c r="A39" s="795"/>
      <c r="B39" s="795"/>
      <c r="D39" s="1860"/>
      <c r="E39" s="1860"/>
      <c r="F39" s="1860"/>
    </row>
    <row r="40" spans="1:9" ht="14.25">
      <c r="A40" s="795"/>
      <c r="B40" s="795"/>
      <c r="D40" s="788"/>
    </row>
    <row r="41" spans="1:9" ht="14.25">
      <c r="A41" s="795"/>
      <c r="B41" s="796" t="s">
        <v>2577</v>
      </c>
      <c r="D41" s="1860" t="s">
        <v>1244</v>
      </c>
      <c r="E41" s="1860"/>
      <c r="F41" s="1860"/>
    </row>
    <row r="42" spans="1:9" ht="14.25">
      <c r="A42" s="795"/>
      <c r="B42" s="795"/>
      <c r="D42" s="1860"/>
      <c r="E42" s="1860"/>
      <c r="F42" s="1860"/>
    </row>
    <row r="43" spans="1:9" ht="14.25">
      <c r="A43" s="795"/>
      <c r="B43" s="795"/>
      <c r="D43" s="1860"/>
      <c r="E43" s="1860"/>
      <c r="F43" s="1860"/>
    </row>
    <row r="44" spans="1:9" ht="14.25">
      <c r="A44" s="795"/>
      <c r="B44" s="795"/>
      <c r="D44" s="1860"/>
      <c r="E44" s="1860"/>
      <c r="F44" s="1860"/>
    </row>
    <row r="45" spans="1:9" ht="14.25">
      <c r="A45" s="795"/>
      <c r="B45" s="795"/>
      <c r="D45" s="1860"/>
      <c r="E45" s="1860"/>
      <c r="F45" s="1860"/>
    </row>
    <row r="46" spans="1:9" ht="14.25">
      <c r="A46" s="795"/>
      <c r="B46" s="795"/>
      <c r="D46" s="779"/>
      <c r="E46" s="779"/>
      <c r="F46" s="779"/>
    </row>
    <row r="47" spans="1:9" ht="14.25">
      <c r="A47" s="795"/>
      <c r="B47" s="796" t="s">
        <v>2577</v>
      </c>
      <c r="D47" s="1860" t="s">
        <v>1245</v>
      </c>
      <c r="E47" s="1860"/>
      <c r="F47" s="1860"/>
      <c r="I47" s="1733" t="s">
        <v>2404</v>
      </c>
    </row>
    <row r="48" spans="1:9" ht="14.25">
      <c r="A48" s="795"/>
      <c r="B48" s="795"/>
      <c r="D48" s="1860"/>
      <c r="E48" s="1860"/>
      <c r="F48" s="1860"/>
    </row>
    <row r="49" spans="1:9" ht="14.25">
      <c r="A49" s="795"/>
      <c r="B49" s="795"/>
      <c r="D49" s="1860"/>
      <c r="E49" s="1860"/>
      <c r="F49" s="1860"/>
    </row>
    <row r="50" spans="1:9" ht="23.25" customHeight="1">
      <c r="A50" s="795"/>
      <c r="B50" s="795"/>
      <c r="D50" s="1860"/>
      <c r="E50" s="1860"/>
      <c r="F50" s="1860"/>
    </row>
    <row r="51" spans="1:9" ht="14.25">
      <c r="A51" s="795"/>
      <c r="B51" s="795"/>
      <c r="D51" s="783"/>
    </row>
    <row r="52" spans="1:9" ht="14.45" customHeight="1">
      <c r="A52" s="795"/>
      <c r="B52" s="796" t="s">
        <v>2577</v>
      </c>
      <c r="D52" s="1860" t="s">
        <v>1246</v>
      </c>
      <c r="E52" s="1860"/>
      <c r="F52" s="1860"/>
      <c r="I52" s="1733" t="s">
        <v>2404</v>
      </c>
    </row>
    <row r="53" spans="1:9" ht="14.25">
      <c r="A53" s="795"/>
      <c r="B53" s="795"/>
      <c r="D53" s="1860"/>
      <c r="E53" s="1860"/>
      <c r="F53" s="1860"/>
    </row>
    <row r="54" spans="1:9" ht="14.25">
      <c r="A54" s="795"/>
      <c r="B54" s="795"/>
      <c r="D54" s="1860"/>
      <c r="E54" s="1860"/>
      <c r="F54" s="1860"/>
    </row>
    <row r="55" spans="1:9" s="616" customFormat="1" ht="14.25">
      <c r="A55" s="795"/>
      <c r="B55" s="795"/>
      <c r="C55" s="802"/>
      <c r="D55" s="800"/>
      <c r="E55" s="691"/>
      <c r="F55" s="691"/>
      <c r="G55" s="691"/>
      <c r="I55" s="640"/>
    </row>
    <row r="56" spans="1:9" s="616" customFormat="1" ht="14.25">
      <c r="A56" s="803"/>
      <c r="B56" s="796" t="s">
        <v>2637</v>
      </c>
      <c r="C56" s="804"/>
      <c r="D56" s="1945" t="s">
        <v>1247</v>
      </c>
      <c r="E56" s="1945"/>
      <c r="F56" s="1945"/>
      <c r="G56" s="691"/>
      <c r="I56" s="1674"/>
    </row>
    <row r="57" spans="1:9" s="616" customFormat="1" ht="14.25">
      <c r="A57" s="803"/>
      <c r="B57" s="803"/>
      <c r="C57" s="804"/>
      <c r="D57" s="1945"/>
      <c r="E57" s="1945"/>
      <c r="F57" s="1945"/>
      <c r="G57" s="691"/>
      <c r="I57" s="640"/>
    </row>
    <row r="58" spans="1:9" s="616" customFormat="1" ht="14.25">
      <c r="A58" s="803"/>
      <c r="B58" s="803"/>
      <c r="C58" s="1676"/>
      <c r="D58" s="1815" t="s">
        <v>2513</v>
      </c>
      <c r="E58" s="1801"/>
      <c r="F58" s="1801"/>
      <c r="G58" s="691"/>
      <c r="I58" s="640"/>
    </row>
    <row r="59" spans="1:9" s="616" customFormat="1" ht="14.25">
      <c r="A59" s="803"/>
      <c r="B59" s="803"/>
      <c r="C59" s="1676"/>
      <c r="D59" s="1801"/>
      <c r="E59" s="1804" t="s">
        <v>2511</v>
      </c>
      <c r="F59" s="1801"/>
      <c r="G59" s="691"/>
      <c r="I59" s="640"/>
    </row>
    <row r="60" spans="1:9" s="789" customFormat="1">
      <c r="A60" s="799"/>
      <c r="B60" s="799"/>
      <c r="C60" s="799"/>
      <c r="D60" s="731"/>
      <c r="E60" s="800"/>
      <c r="F60" s="800"/>
      <c r="G60" s="800"/>
      <c r="I60" s="1733"/>
    </row>
    <row r="61" spans="1:9" ht="14.25">
      <c r="A61" s="795"/>
      <c r="B61" s="796" t="s">
        <v>2637</v>
      </c>
      <c r="D61" s="1860" t="s">
        <v>1248</v>
      </c>
      <c r="E61" s="1860"/>
      <c r="F61" s="1860"/>
      <c r="I61" s="1674" t="s">
        <v>2334</v>
      </c>
    </row>
    <row r="62" spans="1:9">
      <c r="D62" s="1860"/>
      <c r="E62" s="1860"/>
      <c r="F62" s="1860"/>
    </row>
    <row r="63" spans="1:9">
      <c r="D63" s="1860"/>
      <c r="E63" s="1860"/>
      <c r="F63" s="1860"/>
    </row>
    <row r="64" spans="1:9">
      <c r="D64" s="691"/>
    </row>
    <row r="65" spans="1:9" ht="14.25">
      <c r="A65" s="795"/>
      <c r="B65" s="796" t="s">
        <v>2577</v>
      </c>
      <c r="D65" s="1860" t="s">
        <v>1249</v>
      </c>
      <c r="E65" s="1860"/>
      <c r="F65" s="1860"/>
      <c r="I65" s="1674" t="s">
        <v>2335</v>
      </c>
    </row>
    <row r="66" spans="1:9">
      <c r="D66" s="1860"/>
      <c r="E66" s="1860"/>
      <c r="F66" s="1860"/>
    </row>
    <row r="67" spans="1:9"/>
    <row r="68" spans="1:9" ht="14.25">
      <c r="A68" s="795"/>
      <c r="B68" s="796" t="s">
        <v>2637</v>
      </c>
      <c r="D68" s="1860" t="s">
        <v>1250</v>
      </c>
      <c r="E68" s="1860"/>
      <c r="F68" s="1860"/>
    </row>
    <row r="69" spans="1:9">
      <c r="D69" s="1860"/>
      <c r="E69" s="1860"/>
      <c r="F69" s="1860"/>
      <c r="I69" s="1674" t="s">
        <v>2336</v>
      </c>
    </row>
    <row r="70" spans="1:9">
      <c r="D70" s="1860"/>
      <c r="E70" s="1860"/>
      <c r="F70" s="1860"/>
    </row>
    <row r="71" spans="1:9">
      <c r="D71" s="788"/>
    </row>
    <row r="72" spans="1:9" ht="14.25">
      <c r="A72" s="795"/>
      <c r="B72" s="796" t="s">
        <v>2637</v>
      </c>
      <c r="D72" s="1859" t="s">
        <v>1251</v>
      </c>
      <c r="E72" s="1859"/>
      <c r="F72" s="1859"/>
      <c r="I72" s="1674" t="s">
        <v>2336</v>
      </c>
    </row>
    <row r="73" spans="1:9">
      <c r="D73" s="1859"/>
      <c r="E73" s="1859"/>
      <c r="F73" s="1859"/>
    </row>
    <row r="74" spans="1:9" ht="14.25">
      <c r="A74" s="795"/>
      <c r="B74" s="795"/>
      <c r="D74" s="798"/>
    </row>
    <row r="75" spans="1:9">
      <c r="A75" s="1841" t="s">
        <v>1158</v>
      </c>
      <c r="B75" s="1841"/>
      <c r="C75" s="1841"/>
      <c r="D75" s="1841"/>
      <c r="E75" s="1841"/>
      <c r="F75" s="1841"/>
      <c r="G75" s="1841"/>
      <c r="H75" s="1749"/>
      <c r="I75" s="1750"/>
    </row>
    <row r="76" spans="1:9"/>
    <row r="77" spans="1:9">
      <c r="C77" s="805"/>
      <c r="D77" s="1927" t="s">
        <v>1256</v>
      </c>
      <c r="E77" s="1927"/>
      <c r="F77" s="1927"/>
    </row>
    <row r="78" spans="1:9">
      <c r="A78" s="798"/>
      <c r="B78" s="798"/>
      <c r="D78" s="1859" t="s">
        <v>1283</v>
      </c>
      <c r="E78" s="1859"/>
      <c r="F78" s="1859"/>
    </row>
    <row r="79" spans="1:9">
      <c r="A79" s="798"/>
      <c r="B79" s="798"/>
    </row>
    <row r="80" spans="1:9" ht="13.7" customHeight="1">
      <c r="A80" s="795"/>
      <c r="B80" s="796" t="s">
        <v>2637</v>
      </c>
      <c r="D80" s="1859" t="s">
        <v>1468</v>
      </c>
      <c r="E80" s="1859"/>
      <c r="F80" s="1859"/>
      <c r="I80" s="1674" t="s">
        <v>2337</v>
      </c>
    </row>
    <row r="81" spans="1:9" ht="14.25">
      <c r="A81" s="795"/>
      <c r="B81" s="795"/>
      <c r="D81" s="1859"/>
      <c r="E81" s="1859"/>
      <c r="F81" s="1859"/>
    </row>
    <row r="82" spans="1:9" ht="14.25">
      <c r="A82" s="795"/>
      <c r="B82" s="795"/>
      <c r="D82" s="1859"/>
      <c r="E82" s="1859"/>
      <c r="F82" s="1859"/>
    </row>
    <row r="83" spans="1:9" ht="14.25">
      <c r="A83" s="795"/>
      <c r="B83" s="795"/>
      <c r="D83" s="1859"/>
      <c r="E83" s="1859"/>
      <c r="F83" s="1859"/>
    </row>
    <row r="84" spans="1:9" ht="14.25">
      <c r="A84" s="795"/>
      <c r="B84" s="795"/>
      <c r="D84" s="1859"/>
      <c r="E84" s="1859"/>
      <c r="F84" s="1859"/>
    </row>
    <row r="85" spans="1:9" ht="14.25">
      <c r="A85" s="795"/>
      <c r="B85" s="795"/>
      <c r="D85" s="1859"/>
      <c r="E85" s="1859"/>
      <c r="F85" s="1859"/>
    </row>
    <row r="86" spans="1:9" ht="14.25">
      <c r="A86" s="795"/>
      <c r="B86" s="795"/>
      <c r="D86" s="1859"/>
      <c r="E86" s="1859"/>
      <c r="F86" s="1859"/>
    </row>
    <row r="87" spans="1:9" ht="14.25">
      <c r="A87" s="795"/>
      <c r="B87" s="795"/>
      <c r="D87" s="1859"/>
      <c r="E87" s="1859"/>
      <c r="F87" s="1859"/>
    </row>
    <row r="88" spans="1:9" ht="14.25">
      <c r="A88" s="795"/>
      <c r="B88" s="795"/>
      <c r="D88" s="876"/>
      <c r="E88" s="876"/>
      <c r="F88" s="876"/>
    </row>
    <row r="89" spans="1:9" ht="15" customHeight="1">
      <c r="A89" s="795"/>
      <c r="B89" s="796" t="s">
        <v>2637</v>
      </c>
      <c r="D89" s="1859" t="s">
        <v>2171</v>
      </c>
      <c r="E89" s="1859"/>
      <c r="F89" s="1859"/>
      <c r="I89" s="1674" t="s">
        <v>2338</v>
      </c>
    </row>
    <row r="90" spans="1:9" ht="14.25">
      <c r="A90" s="795"/>
      <c r="B90" s="795"/>
      <c r="D90" s="1859"/>
      <c r="E90" s="1859"/>
      <c r="F90" s="1859"/>
    </row>
    <row r="91" spans="1:9" ht="14.25">
      <c r="A91" s="795"/>
      <c r="B91" s="795"/>
      <c r="D91" s="1614"/>
      <c r="E91" s="1614"/>
      <c r="F91" s="1614"/>
    </row>
    <row r="92" spans="1:9" ht="14.25">
      <c r="A92" s="795"/>
      <c r="B92" s="796" t="s">
        <v>2637</v>
      </c>
      <c r="D92" s="1859" t="s">
        <v>2174</v>
      </c>
      <c r="E92" s="1859"/>
      <c r="F92" s="1859"/>
      <c r="I92" s="1674" t="s">
        <v>2339</v>
      </c>
    </row>
    <row r="93" spans="1:9" ht="14.25">
      <c r="A93" s="795"/>
      <c r="B93" s="795"/>
      <c r="D93" s="1859"/>
      <c r="E93" s="1859"/>
      <c r="F93" s="1859"/>
    </row>
    <row r="94" spans="1:9" ht="14.25">
      <c r="A94" s="795"/>
      <c r="B94" s="795"/>
      <c r="D94" s="1859"/>
      <c r="E94" s="1859"/>
      <c r="F94" s="1859"/>
    </row>
    <row r="95" spans="1:9" ht="14.25">
      <c r="A95" s="795"/>
      <c r="B95" s="795"/>
      <c r="D95" s="1614"/>
      <c r="E95" s="1614"/>
      <c r="F95" s="1614"/>
    </row>
    <row r="96" spans="1:9" ht="14.25">
      <c r="A96" s="795"/>
      <c r="B96" s="796" t="s">
        <v>2637</v>
      </c>
      <c r="D96" s="1859" t="s">
        <v>2173</v>
      </c>
      <c r="E96" s="1859"/>
      <c r="F96" s="1859"/>
      <c r="I96" s="1674" t="s">
        <v>2384</v>
      </c>
    </row>
    <row r="97" spans="1:9" s="1630" customFormat="1" ht="14.25">
      <c r="A97" s="1628"/>
      <c r="B97" s="1628"/>
      <c r="C97" s="1629"/>
      <c r="D97" s="1859"/>
      <c r="E97" s="1859"/>
      <c r="F97" s="1859"/>
      <c r="I97" s="1734"/>
    </row>
    <row r="98" spans="1:9" ht="14.25">
      <c r="A98" s="795"/>
      <c r="B98" s="795"/>
      <c r="D98" s="1620"/>
      <c r="E98" s="1804" t="s">
        <v>2516</v>
      </c>
      <c r="F98" s="1614"/>
    </row>
    <row r="99" spans="1:9" ht="14.25">
      <c r="A99" s="795"/>
      <c r="B99" s="795"/>
      <c r="D99" s="876"/>
      <c r="E99" s="876"/>
      <c r="F99" s="876"/>
    </row>
    <row r="100" spans="1:9" ht="14.25">
      <c r="A100" s="795"/>
      <c r="B100" s="796" t="s">
        <v>2577</v>
      </c>
      <c r="D100" s="1859" t="s">
        <v>2172</v>
      </c>
      <c r="E100" s="1859"/>
      <c r="F100" s="1859"/>
      <c r="I100" s="1674" t="s">
        <v>2340</v>
      </c>
    </row>
    <row r="101" spans="1:9" ht="14.25">
      <c r="A101" s="795"/>
      <c r="B101" s="795"/>
      <c r="D101" s="1859"/>
      <c r="E101" s="1859"/>
      <c r="F101" s="1859"/>
    </row>
    <row r="102" spans="1:9" ht="14.25">
      <c r="A102" s="795"/>
      <c r="B102" s="795"/>
      <c r="D102" s="1614"/>
      <c r="E102" s="1614"/>
      <c r="F102" s="1614"/>
    </row>
    <row r="103" spans="1:9" ht="14.45" customHeight="1">
      <c r="A103" s="795"/>
      <c r="B103" s="796" t="s">
        <v>2577</v>
      </c>
      <c r="D103" s="1859" t="s">
        <v>1396</v>
      </c>
      <c r="E103" s="1859"/>
      <c r="F103" s="1859"/>
      <c r="G103" s="788"/>
      <c r="I103" s="1674" t="s">
        <v>2341</v>
      </c>
    </row>
    <row r="104" spans="1:9" ht="14.25">
      <c r="A104" s="795"/>
      <c r="B104" s="795"/>
      <c r="D104" s="1859"/>
      <c r="E104" s="1859"/>
      <c r="F104" s="1859"/>
      <c r="G104" s="788"/>
    </row>
    <row r="105" spans="1:9" ht="14.25">
      <c r="A105" s="795"/>
      <c r="B105" s="795"/>
      <c r="D105" s="1859"/>
      <c r="E105" s="1859"/>
      <c r="F105" s="1859"/>
      <c r="G105" s="788"/>
    </row>
    <row r="106" spans="1:9" ht="14.25">
      <c r="A106" s="795"/>
      <c r="B106" s="795"/>
      <c r="D106" s="1859"/>
      <c r="E106" s="1859"/>
      <c r="F106" s="1859"/>
      <c r="G106" s="788"/>
    </row>
    <row r="107" spans="1:9" ht="14.25">
      <c r="A107" s="795"/>
      <c r="B107" s="795"/>
      <c r="D107" s="1859"/>
      <c r="E107" s="1859"/>
      <c r="F107" s="1859"/>
      <c r="G107" s="788"/>
    </row>
    <row r="108" spans="1:9" ht="14.25">
      <c r="A108" s="795"/>
      <c r="B108" s="795"/>
      <c r="D108" s="1859"/>
      <c r="E108" s="1859"/>
      <c r="F108" s="1859"/>
      <c r="G108" s="788"/>
    </row>
    <row r="109" spans="1:9" ht="14.25">
      <c r="A109" s="795"/>
      <c r="B109" s="795"/>
      <c r="D109" s="1859"/>
      <c r="E109" s="1859"/>
      <c r="F109" s="1859"/>
      <c r="G109" s="788"/>
    </row>
    <row r="110" spans="1:9" ht="14.25">
      <c r="A110" s="795"/>
      <c r="B110" s="795"/>
      <c r="D110" s="1859"/>
      <c r="E110" s="1859"/>
      <c r="F110" s="1859"/>
      <c r="G110" s="788"/>
    </row>
    <row r="111" spans="1:9" ht="14.25">
      <c r="A111" s="795"/>
      <c r="B111" s="795"/>
      <c r="D111" s="1859"/>
      <c r="E111" s="1859"/>
      <c r="F111" s="1859"/>
      <c r="G111" s="788"/>
    </row>
    <row r="112" spans="1:9" ht="14.25">
      <c r="A112" s="795"/>
      <c r="B112" s="795"/>
      <c r="D112" s="1859"/>
      <c r="E112" s="1859"/>
      <c r="F112" s="1859"/>
      <c r="G112" s="788"/>
    </row>
    <row r="113" spans="1:11" ht="14.25">
      <c r="A113" s="795"/>
      <c r="B113" s="795"/>
      <c r="D113" s="1859"/>
      <c r="E113" s="1859"/>
      <c r="F113" s="1859"/>
      <c r="G113" s="788"/>
    </row>
    <row r="114" spans="1:11" ht="14.25">
      <c r="A114" s="795"/>
      <c r="B114" s="795"/>
      <c r="D114" s="1859"/>
      <c r="E114" s="1859"/>
      <c r="F114" s="1859"/>
      <c r="G114" s="788"/>
    </row>
    <row r="115" spans="1:11" ht="14.25">
      <c r="A115" s="795"/>
      <c r="B115" s="795"/>
      <c r="D115" s="1859"/>
      <c r="E115" s="1859"/>
      <c r="F115" s="1859"/>
      <c r="G115" s="788"/>
    </row>
    <row r="116" spans="1:11" ht="14.25">
      <c r="A116" s="795"/>
      <c r="B116" s="795"/>
      <c r="D116" s="1859"/>
      <c r="E116" s="1859"/>
      <c r="F116" s="1859"/>
    </row>
    <row r="117" spans="1:11" ht="14.25">
      <c r="A117" s="795"/>
      <c r="B117" s="795"/>
      <c r="D117" s="1859"/>
      <c r="E117" s="1859"/>
      <c r="F117" s="1859"/>
    </row>
    <row r="118" spans="1:11" ht="14.25">
      <c r="A118" s="795"/>
      <c r="B118" s="795"/>
      <c r="D118" s="902"/>
      <c r="E118" s="902"/>
      <c r="F118" s="902"/>
    </row>
    <row r="119" spans="1:11" ht="14.25" customHeight="1">
      <c r="A119" s="795"/>
      <c r="B119" s="796" t="s">
        <v>2577</v>
      </c>
      <c r="D119" s="1879" t="s">
        <v>1258</v>
      </c>
      <c r="E119" s="1879"/>
      <c r="F119" s="1879"/>
    </row>
    <row r="120" spans="1:11" ht="14.25">
      <c r="A120" s="795"/>
      <c r="B120" s="795"/>
      <c r="D120" s="1879"/>
      <c r="E120" s="1879"/>
      <c r="F120" s="1879"/>
    </row>
    <row r="121" spans="1:11" ht="14.25">
      <c r="A121" s="795"/>
      <c r="B121" s="795"/>
      <c r="D121" s="1879"/>
      <c r="E121" s="1879"/>
      <c r="F121" s="1879"/>
    </row>
    <row r="122" spans="1:11" ht="14.25">
      <c r="A122" s="795"/>
      <c r="B122" s="795"/>
      <c r="D122" s="1879"/>
      <c r="E122" s="1879"/>
      <c r="F122" s="1879"/>
    </row>
    <row r="123" spans="1:11" ht="14.25">
      <c r="A123" s="795"/>
      <c r="B123" s="795"/>
      <c r="D123" s="1879"/>
      <c r="E123" s="1879"/>
      <c r="F123" s="1879"/>
    </row>
    <row r="124" spans="1:11" ht="14.25">
      <c r="A124" s="795"/>
      <c r="B124" s="795"/>
      <c r="D124" s="1879"/>
      <c r="E124" s="1879"/>
      <c r="F124" s="1879"/>
    </row>
    <row r="125" spans="1:11" ht="14.25">
      <c r="A125" s="795"/>
      <c r="B125" s="795"/>
      <c r="D125" s="1879"/>
      <c r="E125" s="1879"/>
      <c r="F125" s="1879"/>
    </row>
    <row r="126" spans="1:11" ht="14.25">
      <c r="A126" s="795"/>
      <c r="B126" s="795"/>
      <c r="D126" s="1879"/>
      <c r="E126" s="1879"/>
      <c r="F126" s="1879"/>
    </row>
    <row r="127" spans="1:11">
      <c r="C127" s="720"/>
      <c r="D127" s="903"/>
      <c r="E127" s="903"/>
      <c r="F127" s="903"/>
      <c r="G127" s="720"/>
      <c r="H127" s="720"/>
      <c r="I127" s="620"/>
      <c r="J127" s="720"/>
      <c r="K127" s="720"/>
    </row>
    <row r="128" spans="1:11" ht="14.25">
      <c r="A128" s="795"/>
      <c r="B128" s="796" t="s">
        <v>2637</v>
      </c>
      <c r="C128" s="720"/>
      <c r="D128" s="1879" t="s">
        <v>1260</v>
      </c>
      <c r="E128" s="1879"/>
      <c r="F128" s="1879"/>
      <c r="G128" s="720"/>
      <c r="H128" s="720"/>
      <c r="I128" s="620" t="s">
        <v>2342</v>
      </c>
      <c r="J128" s="720"/>
      <c r="K128" s="720"/>
    </row>
    <row r="129" spans="1:11" ht="14.25">
      <c r="A129" s="795"/>
      <c r="B129" s="795"/>
      <c r="C129" s="720"/>
      <c r="D129" s="1879"/>
      <c r="E129" s="1879"/>
      <c r="F129" s="1879"/>
      <c r="G129" s="720"/>
      <c r="H129" s="720"/>
      <c r="I129" s="620"/>
      <c r="J129" s="720"/>
      <c r="K129" s="720"/>
    </row>
    <row r="130" spans="1:11"/>
    <row r="131" spans="1:11" ht="14.25">
      <c r="A131" s="795"/>
      <c r="B131" s="796" t="s">
        <v>2637</v>
      </c>
      <c r="C131" s="802"/>
      <c r="D131" s="1859" t="s">
        <v>1261</v>
      </c>
      <c r="E131" s="1859"/>
      <c r="F131" s="1859"/>
      <c r="I131" s="620" t="s">
        <v>2342</v>
      </c>
    </row>
    <row r="132" spans="1:11">
      <c r="C132" s="802"/>
      <c r="D132" s="1859"/>
      <c r="E132" s="1859"/>
      <c r="F132" s="1859"/>
    </row>
    <row r="133" spans="1:11">
      <c r="C133" s="802"/>
      <c r="D133" s="1859"/>
      <c r="E133" s="1859"/>
      <c r="F133" s="1859"/>
    </row>
    <row r="134" spans="1:11">
      <c r="C134" s="802"/>
      <c r="D134" s="1859"/>
      <c r="E134" s="1859"/>
      <c r="F134" s="1859"/>
    </row>
    <row r="135" spans="1:11">
      <c r="C135" s="802"/>
      <c r="D135" s="1859"/>
      <c r="E135" s="1859"/>
      <c r="F135" s="1859"/>
    </row>
    <row r="136" spans="1:11">
      <c r="C136" s="802"/>
      <c r="D136" s="670"/>
      <c r="E136" s="670"/>
      <c r="F136" s="670"/>
    </row>
    <row r="137" spans="1:11" s="720" customFormat="1" ht="14.25">
      <c r="A137" s="795"/>
      <c r="B137" s="796" t="s">
        <v>2637</v>
      </c>
      <c r="C137" s="802"/>
      <c r="D137" s="1860" t="s">
        <v>1262</v>
      </c>
      <c r="E137" s="1860"/>
      <c r="F137" s="1860"/>
      <c r="G137" s="670"/>
      <c r="I137" s="620" t="s">
        <v>2343</v>
      </c>
    </row>
    <row r="138" spans="1:11" s="810" customFormat="1" ht="13.7" customHeight="1">
      <c r="A138" s="807"/>
      <c r="B138" s="807"/>
      <c r="C138" s="808"/>
      <c r="D138" s="1860"/>
      <c r="E138" s="1860"/>
      <c r="F138" s="1860"/>
      <c r="G138" s="809"/>
      <c r="I138" s="1735"/>
    </row>
    <row r="139" spans="1:11" s="720" customFormat="1" ht="13.7" customHeight="1">
      <c r="A139" s="786"/>
      <c r="B139" s="786"/>
      <c r="C139" s="802"/>
      <c r="D139" s="1860"/>
      <c r="E139" s="1860"/>
      <c r="F139" s="1860"/>
      <c r="G139" s="670"/>
      <c r="I139" s="620"/>
    </row>
    <row r="140" spans="1:11" s="720" customFormat="1" ht="13.7" customHeight="1">
      <c r="A140" s="786"/>
      <c r="B140" s="786"/>
      <c r="C140" s="802"/>
      <c r="D140" s="1860"/>
      <c r="E140" s="1860"/>
      <c r="F140" s="1860"/>
      <c r="G140" s="670"/>
      <c r="I140" s="620"/>
    </row>
    <row r="141" spans="1:11" s="720" customFormat="1" ht="13.7" customHeight="1">
      <c r="A141" s="786"/>
      <c r="B141" s="786"/>
      <c r="C141" s="802"/>
      <c r="D141" s="1860"/>
      <c r="E141" s="1860"/>
      <c r="F141" s="1860"/>
      <c r="G141" s="670"/>
      <c r="I141" s="620"/>
    </row>
    <row r="142" spans="1:11" s="720" customFormat="1" ht="13.7" customHeight="1">
      <c r="A142" s="811"/>
      <c r="B142" s="811"/>
      <c r="C142" s="802"/>
      <c r="D142" s="1860"/>
      <c r="E142" s="1860"/>
      <c r="F142" s="1860"/>
      <c r="G142" s="670"/>
      <c r="I142" s="620"/>
    </row>
    <row r="143" spans="1:11" s="616" customFormat="1" ht="13.7" customHeight="1">
      <c r="A143" s="799"/>
      <c r="B143" s="799"/>
      <c r="C143" s="804"/>
      <c r="D143" s="1860"/>
      <c r="E143" s="1860"/>
      <c r="F143" s="1860"/>
      <c r="G143" s="691"/>
      <c r="I143" s="640"/>
    </row>
    <row r="144" spans="1:11" s="616" customFormat="1" ht="13.7" customHeight="1">
      <c r="A144" s="799"/>
      <c r="B144" s="799"/>
      <c r="C144" s="804"/>
      <c r="D144" s="1860"/>
      <c r="E144" s="1860"/>
      <c r="F144" s="1860"/>
      <c r="G144" s="691"/>
      <c r="I144" s="640"/>
    </row>
    <row r="145" spans="1:9" s="616" customFormat="1" ht="13.7" customHeight="1">
      <c r="A145" s="799"/>
      <c r="B145" s="799"/>
      <c r="C145" s="1676"/>
      <c r="D145" s="1860"/>
      <c r="E145" s="1860"/>
      <c r="F145" s="1860"/>
      <c r="G145" s="691"/>
      <c r="I145" s="640"/>
    </row>
    <row r="146" spans="1:9" s="720" customFormat="1" ht="13.7" customHeight="1">
      <c r="A146" s="786"/>
      <c r="B146" s="786"/>
      <c r="C146" s="802"/>
      <c r="D146" s="1860"/>
      <c r="E146" s="1860"/>
      <c r="F146" s="1860"/>
      <c r="G146" s="670"/>
      <c r="I146" s="620"/>
    </row>
    <row r="147" spans="1:9" s="720" customFormat="1" ht="13.7" customHeight="1">
      <c r="A147" s="786"/>
      <c r="B147" s="786"/>
      <c r="C147" s="802"/>
      <c r="D147" s="1860"/>
      <c r="E147" s="1860"/>
      <c r="F147" s="1860"/>
      <c r="G147" s="670"/>
      <c r="I147" s="620"/>
    </row>
    <row r="148" spans="1:9" s="720" customFormat="1" ht="13.7" customHeight="1">
      <c r="A148" s="786"/>
      <c r="B148" s="786"/>
      <c r="C148" s="802"/>
      <c r="D148" s="1860"/>
      <c r="E148" s="1860"/>
      <c r="F148" s="1860"/>
      <c r="G148" s="670"/>
      <c r="I148" s="620"/>
    </row>
    <row r="149" spans="1:9" s="720" customFormat="1" ht="13.7" customHeight="1">
      <c r="A149" s="786"/>
      <c r="B149" s="786"/>
      <c r="C149" s="802"/>
      <c r="D149" s="1860"/>
      <c r="E149" s="1860"/>
      <c r="F149" s="1860"/>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2577</v>
      </c>
      <c r="C151" s="802"/>
      <c r="D151" s="1941" t="s">
        <v>1370</v>
      </c>
      <c r="E151" s="1941"/>
      <c r="F151" s="1941"/>
      <c r="G151" s="670"/>
      <c r="I151" s="620" t="s">
        <v>2344</v>
      </c>
    </row>
    <row r="152" spans="1:9" s="720" customFormat="1" ht="13.7" customHeight="1">
      <c r="A152" s="786"/>
      <c r="B152" s="786"/>
      <c r="C152" s="802"/>
      <c r="D152" s="1941"/>
      <c r="E152" s="1941"/>
      <c r="F152" s="1941"/>
      <c r="G152" s="670"/>
      <c r="I152" s="620"/>
    </row>
    <row r="153" spans="1:9" s="720" customFormat="1" ht="13.7" customHeight="1">
      <c r="A153" s="786"/>
      <c r="B153" s="786"/>
      <c r="C153" s="802"/>
      <c r="D153" s="1941"/>
      <c r="E153" s="1941"/>
      <c r="F153" s="1941"/>
      <c r="G153" s="670"/>
      <c r="I153" s="620"/>
    </row>
    <row r="154" spans="1:9" s="720" customFormat="1" ht="13.7" customHeight="1">
      <c r="A154" s="786"/>
      <c r="B154" s="786"/>
      <c r="C154" s="802"/>
      <c r="D154" s="1941"/>
      <c r="E154" s="1941"/>
      <c r="F154" s="1941"/>
      <c r="G154" s="670"/>
      <c r="I154" s="620"/>
    </row>
    <row r="155" spans="1:9" s="720" customFormat="1" ht="13.7" customHeight="1">
      <c r="A155" s="786"/>
      <c r="B155" s="786"/>
      <c r="C155" s="802"/>
      <c r="D155" s="1941"/>
      <c r="E155" s="1941"/>
      <c r="F155" s="1941"/>
      <c r="G155" s="670"/>
      <c r="I155" s="620"/>
    </row>
    <row r="156" spans="1:9" s="720" customFormat="1" ht="13.7" customHeight="1">
      <c r="A156" s="786"/>
      <c r="B156" s="786"/>
      <c r="C156" s="802"/>
      <c r="D156" s="1941"/>
      <c r="E156" s="1941"/>
      <c r="F156" s="1941"/>
      <c r="G156" s="670"/>
      <c r="I156" s="620"/>
    </row>
    <row r="157" spans="1:9" s="720" customFormat="1" ht="13.7" customHeight="1">
      <c r="A157" s="786"/>
      <c r="B157" s="786"/>
      <c r="C157" s="802"/>
      <c r="D157" s="1941"/>
      <c r="E157" s="1941"/>
      <c r="F157" s="1941"/>
      <c r="G157" s="670"/>
      <c r="I157" s="620"/>
    </row>
    <row r="158" spans="1:9" s="720" customFormat="1" ht="13.7" customHeight="1">
      <c r="A158" s="786"/>
      <c r="B158" s="786"/>
      <c r="C158" s="802"/>
      <c r="D158" s="1941"/>
      <c r="E158" s="1941"/>
      <c r="F158" s="1941"/>
      <c r="G158" s="670"/>
      <c r="I158" s="620"/>
    </row>
    <row r="159" spans="1:9" s="720" customFormat="1" ht="13.7" customHeight="1">
      <c r="A159" s="786"/>
      <c r="B159" s="786"/>
      <c r="C159" s="802"/>
      <c r="D159" s="1941"/>
      <c r="E159" s="1941"/>
      <c r="F159" s="1941"/>
      <c r="G159" s="670"/>
      <c r="I159" s="620"/>
    </row>
    <row r="160" spans="1:9" s="720" customFormat="1" ht="13.7" customHeight="1">
      <c r="A160" s="786"/>
      <c r="B160" s="786"/>
      <c r="C160" s="802"/>
      <c r="D160" s="1941"/>
      <c r="E160" s="1941"/>
      <c r="F160" s="1941"/>
      <c r="G160" s="670"/>
      <c r="I160" s="620"/>
    </row>
    <row r="161" spans="1:9" s="720" customFormat="1" ht="13.7" customHeight="1">
      <c r="A161" s="786"/>
      <c r="B161" s="786"/>
      <c r="C161" s="802"/>
      <c r="D161" s="1941"/>
      <c r="E161" s="1941"/>
      <c r="F161" s="1941"/>
      <c r="G161" s="670"/>
      <c r="I161" s="620"/>
    </row>
    <row r="162" spans="1:9" s="720" customFormat="1" ht="13.7" customHeight="1">
      <c r="A162" s="786"/>
      <c r="B162" s="786"/>
      <c r="C162" s="802"/>
      <c r="D162" s="1941"/>
      <c r="E162" s="1941"/>
      <c r="F162" s="1941"/>
      <c r="G162" s="670"/>
      <c r="I162" s="620"/>
    </row>
    <row r="163" spans="1:9" s="720" customFormat="1" ht="13.7" customHeight="1">
      <c r="A163" s="786"/>
      <c r="B163" s="786"/>
      <c r="C163" s="802"/>
      <c r="D163" s="1941"/>
      <c r="E163" s="1941"/>
      <c r="F163" s="1941"/>
      <c r="G163" s="670"/>
      <c r="I163" s="620"/>
    </row>
    <row r="164" spans="1:9" s="720" customFormat="1" ht="13.7" customHeight="1">
      <c r="A164" s="786"/>
      <c r="B164" s="786"/>
      <c r="C164" s="802"/>
      <c r="D164" s="1941"/>
      <c r="E164" s="1941"/>
      <c r="F164" s="1941"/>
      <c r="G164" s="670"/>
      <c r="I164" s="620"/>
    </row>
    <row r="165" spans="1:9" s="720" customFormat="1" ht="13.7" customHeight="1">
      <c r="A165" s="786"/>
      <c r="B165" s="786"/>
      <c r="C165" s="802"/>
      <c r="D165" s="1941"/>
      <c r="E165" s="1941"/>
      <c r="F165" s="1941"/>
      <c r="G165" s="670"/>
      <c r="I165" s="620"/>
    </row>
    <row r="166" spans="1:9" s="720" customFormat="1" ht="13.7" customHeight="1">
      <c r="A166" s="786"/>
      <c r="B166" s="786"/>
      <c r="C166" s="802"/>
      <c r="D166" s="1941"/>
      <c r="E166" s="1941"/>
      <c r="F166" s="1941"/>
      <c r="G166" s="670"/>
      <c r="I166" s="620"/>
    </row>
    <row r="167" spans="1:9" s="720" customFormat="1" ht="13.7" customHeight="1">
      <c r="A167" s="786"/>
      <c r="B167" s="786"/>
      <c r="C167" s="802"/>
      <c r="D167" s="1941"/>
      <c r="E167" s="1941"/>
      <c r="F167" s="1941"/>
      <c r="G167" s="670"/>
      <c r="I167" s="620"/>
    </row>
    <row r="168" spans="1:9" s="720" customFormat="1" ht="13.7" customHeight="1">
      <c r="A168" s="786"/>
      <c r="B168" s="786"/>
      <c r="C168" s="802"/>
      <c r="D168" s="1941"/>
      <c r="E168" s="1941"/>
      <c r="F168" s="1941"/>
      <c r="G168" s="670"/>
      <c r="I168" s="620"/>
    </row>
    <row r="169" spans="1:9" s="720" customFormat="1" ht="13.7" customHeight="1">
      <c r="A169" s="786"/>
      <c r="B169" s="786"/>
      <c r="C169" s="802"/>
      <c r="D169" s="1942" t="s">
        <v>1404</v>
      </c>
      <c r="E169" s="1942"/>
      <c r="F169" s="1942"/>
      <c r="G169" s="854"/>
      <c r="I169" s="620"/>
    </row>
    <row r="170" spans="1:9" s="720" customFormat="1" ht="13.7" customHeight="1">
      <c r="A170" s="786"/>
      <c r="B170" s="786"/>
      <c r="C170" s="802"/>
      <c r="D170" s="1940"/>
      <c r="E170" s="1940"/>
      <c r="F170" s="1940"/>
      <c r="G170" s="1940"/>
      <c r="I170" s="620"/>
    </row>
    <row r="171" spans="1:9" s="720" customFormat="1" ht="14.45" customHeight="1">
      <c r="A171" s="811"/>
      <c r="B171" s="796" t="s">
        <v>2577</v>
      </c>
      <c r="C171" s="812"/>
      <c r="D171" s="1833" t="s">
        <v>1431</v>
      </c>
      <c r="E171" s="1833"/>
      <c r="F171" s="1833"/>
      <c r="G171" s="813"/>
      <c r="I171" s="620" t="s">
        <v>2339</v>
      </c>
    </row>
    <row r="172" spans="1:9" s="720" customFormat="1" ht="14.45" customHeight="1">
      <c r="A172" s="811"/>
      <c r="B172" s="811"/>
      <c r="C172" s="812"/>
      <c r="D172" s="1833"/>
      <c r="E172" s="1833"/>
      <c r="F172" s="1833"/>
      <c r="G172" s="813"/>
      <c r="I172" s="620"/>
    </row>
    <row r="173" spans="1:9" s="720" customFormat="1" ht="13.7" customHeight="1">
      <c r="A173" s="811"/>
      <c r="B173" s="811"/>
      <c r="C173" s="812"/>
      <c r="D173" s="1833"/>
      <c r="E173" s="1833"/>
      <c r="F173" s="1833"/>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2577</v>
      </c>
      <c r="C175" s="812"/>
      <c r="D175" s="1829" t="s">
        <v>1264</v>
      </c>
      <c r="E175" s="1829"/>
      <c r="F175" s="1829"/>
      <c r="G175" s="813"/>
      <c r="I175" s="620" t="s">
        <v>2345</v>
      </c>
    </row>
    <row r="176" spans="1:9" s="720" customFormat="1" ht="13.7" customHeight="1">
      <c r="A176" s="811"/>
      <c r="B176" s="811"/>
      <c r="C176" s="812"/>
      <c r="D176" s="1829"/>
      <c r="E176" s="1829"/>
      <c r="F176" s="1829"/>
      <c r="G176" s="813"/>
      <c r="I176" s="620"/>
    </row>
    <row r="177" spans="1:9" s="720" customFormat="1" ht="13.7" customHeight="1">
      <c r="A177" s="811"/>
      <c r="B177" s="811"/>
      <c r="C177" s="812"/>
      <c r="D177" s="1829"/>
      <c r="E177" s="1829"/>
      <c r="F177" s="1829"/>
      <c r="G177" s="813"/>
      <c r="I177" s="620"/>
    </row>
    <row r="178" spans="1:9" s="720" customFormat="1" ht="13.7" customHeight="1">
      <c r="A178" s="811"/>
      <c r="B178" s="811"/>
      <c r="C178" s="812"/>
      <c r="D178" s="1829"/>
      <c r="E178" s="1829"/>
      <c r="F178" s="1829"/>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2577</v>
      </c>
      <c r="C180" s="802"/>
      <c r="D180" s="1864" t="s">
        <v>1265</v>
      </c>
      <c r="E180" s="1864"/>
      <c r="F180" s="1864"/>
      <c r="G180" s="670"/>
      <c r="I180" s="620" t="s">
        <v>2346</v>
      </c>
    </row>
    <row r="181" spans="1:9" s="720" customFormat="1" ht="13.7" customHeight="1">
      <c r="A181" s="786"/>
      <c r="B181" s="786"/>
      <c r="C181" s="802"/>
      <c r="D181" s="1864"/>
      <c r="E181" s="1864"/>
      <c r="F181" s="1864"/>
      <c r="G181" s="670"/>
      <c r="I181" s="620"/>
    </row>
    <row r="182" spans="1:9" s="720" customFormat="1" ht="13.7" customHeight="1">
      <c r="A182" s="786"/>
      <c r="B182" s="786"/>
      <c r="C182" s="802"/>
      <c r="D182" s="1864"/>
      <c r="E182" s="1864"/>
      <c r="F182" s="1864"/>
      <c r="G182" s="670"/>
      <c r="I182" s="620"/>
    </row>
    <row r="183" spans="1:9" s="720" customFormat="1" ht="13.7" customHeight="1">
      <c r="A183" s="814"/>
      <c r="B183" s="814"/>
      <c r="C183" s="802"/>
      <c r="D183" s="787"/>
      <c r="E183" s="783"/>
      <c r="F183" s="783"/>
      <c r="G183" s="670"/>
      <c r="I183" s="620"/>
    </row>
    <row r="184" spans="1:9">
      <c r="A184" s="1841" t="s">
        <v>2322</v>
      </c>
      <c r="B184" s="1841"/>
      <c r="C184" s="1841"/>
      <c r="D184" s="1841"/>
      <c r="E184" s="1841"/>
      <c r="F184" s="1841"/>
      <c r="G184" s="1841"/>
      <c r="H184" s="1749"/>
      <c r="I184" s="1750"/>
    </row>
    <row r="185" spans="1:9" ht="12" customHeight="1">
      <c r="D185" s="798"/>
      <c r="E185" s="798"/>
      <c r="F185" s="798"/>
    </row>
    <row r="186" spans="1:9">
      <c r="B186" s="1928" t="s">
        <v>470</v>
      </c>
      <c r="C186" s="1928"/>
      <c r="D186" s="1928"/>
      <c r="E186" s="1928"/>
      <c r="F186" s="1928"/>
    </row>
    <row r="187" spans="1:9" s="1672" customFormat="1">
      <c r="A187" s="786"/>
      <c r="B187" s="1727" t="s">
        <v>2323</v>
      </c>
      <c r="C187" s="1727"/>
      <c r="D187" s="1727"/>
      <c r="E187" s="1727"/>
      <c r="F187" s="1727"/>
      <c r="G187" s="1671"/>
      <c r="I187" s="1674"/>
    </row>
    <row r="188" spans="1:9" ht="12" customHeight="1">
      <c r="A188" s="791"/>
      <c r="B188" s="791"/>
      <c r="C188" s="791"/>
    </row>
    <row r="189" spans="1:9">
      <c r="A189" s="1841" t="s">
        <v>1160</v>
      </c>
      <c r="B189" s="1841"/>
      <c r="C189" s="1841"/>
      <c r="D189" s="1841"/>
      <c r="E189" s="1841"/>
      <c r="F189" s="1841"/>
      <c r="G189" s="1841"/>
      <c r="H189" s="1749"/>
      <c r="I189" s="1750"/>
    </row>
    <row r="190" spans="1:9" ht="12" customHeight="1">
      <c r="A190" s="815"/>
      <c r="B190" s="815"/>
      <c r="C190" s="816"/>
      <c r="D190" s="817"/>
      <c r="E190" s="818"/>
      <c r="F190" s="817"/>
      <c r="G190" s="817"/>
    </row>
    <row r="191" spans="1:9" ht="13.7" customHeight="1">
      <c r="A191" s="815"/>
      <c r="B191" s="815"/>
      <c r="C191" s="816"/>
      <c r="D191" s="1865" t="s">
        <v>2175</v>
      </c>
      <c r="E191" s="1865"/>
      <c r="F191" s="1865"/>
      <c r="G191" s="817"/>
    </row>
    <row r="192" spans="1:9">
      <c r="A192" s="815"/>
      <c r="B192" s="815"/>
      <c r="C192" s="816"/>
      <c r="D192" s="1865"/>
      <c r="E192" s="1865"/>
      <c r="F192" s="1865"/>
      <c r="G192" s="817"/>
    </row>
    <row r="193" spans="1:9">
      <c r="A193" s="815"/>
      <c r="B193" s="815"/>
      <c r="C193" s="816"/>
      <c r="D193" s="1866" t="s">
        <v>1397</v>
      </c>
      <c r="E193" s="1866"/>
      <c r="F193" s="1866"/>
      <c r="G193" s="817"/>
    </row>
    <row r="194" spans="1:9">
      <c r="A194" s="815"/>
      <c r="B194" s="815"/>
      <c r="C194" s="816"/>
      <c r="D194" s="1615"/>
      <c r="E194" s="1615"/>
      <c r="F194" s="1615"/>
      <c r="G194" s="817"/>
    </row>
    <row r="195" spans="1:9">
      <c r="A195" s="815"/>
      <c r="B195" s="796" t="s">
        <v>2577</v>
      </c>
      <c r="C195" s="816"/>
      <c r="D195" s="1834" t="s">
        <v>2176</v>
      </c>
      <c r="E195" s="1834"/>
      <c r="F195" s="1834"/>
      <c r="G195" s="817"/>
      <c r="I195" s="1674" t="s">
        <v>2395</v>
      </c>
    </row>
    <row r="196" spans="1:9">
      <c r="A196" s="815"/>
      <c r="B196" s="815"/>
      <c r="C196" s="816"/>
      <c r="D196" s="1887" t="s">
        <v>2491</v>
      </c>
      <c r="E196" s="1887"/>
      <c r="F196" s="1887"/>
      <c r="G196" s="817"/>
    </row>
    <row r="197" spans="1:9">
      <c r="A197" s="815"/>
      <c r="B197" s="815"/>
      <c r="C197" s="816"/>
      <c r="D197" s="1631" t="s">
        <v>2177</v>
      </c>
      <c r="E197" s="1946" t="s">
        <v>2517</v>
      </c>
      <c r="F197" s="1946"/>
      <c r="G197" s="817"/>
    </row>
    <row r="198" spans="1:9">
      <c r="A198" s="815"/>
      <c r="B198" s="815"/>
      <c r="C198" s="816"/>
      <c r="D198" s="155"/>
      <c r="E198" s="155"/>
      <c r="F198" s="155"/>
      <c r="G198" s="817"/>
    </row>
    <row r="199" spans="1:9">
      <c r="A199" s="815"/>
      <c r="B199" s="796" t="s">
        <v>2577</v>
      </c>
      <c r="C199" s="816"/>
      <c r="D199" s="1887" t="s">
        <v>2178</v>
      </c>
      <c r="E199" s="1887"/>
      <c r="F199" s="1887"/>
      <c r="G199" s="817"/>
      <c r="I199" s="1674" t="s">
        <v>2396</v>
      </c>
    </row>
    <row r="200" spans="1:9">
      <c r="A200" s="815"/>
      <c r="B200" s="815"/>
      <c r="C200" s="816"/>
      <c r="D200" s="1834" t="s">
        <v>2491</v>
      </c>
      <c r="E200" s="1834"/>
      <c r="F200" s="1834"/>
      <c r="G200" s="817"/>
    </row>
    <row r="201" spans="1:9">
      <c r="A201" s="815"/>
      <c r="B201" s="815"/>
      <c r="C201" s="816"/>
      <c r="D201" s="1613" t="s">
        <v>2179</v>
      </c>
      <c r="E201" s="1946" t="s">
        <v>2518</v>
      </c>
      <c r="F201" s="1946"/>
      <c r="G201" s="817"/>
    </row>
    <row r="202" spans="1:9">
      <c r="A202" s="815"/>
      <c r="B202" s="815"/>
      <c r="C202" s="816"/>
      <c r="D202" s="155"/>
      <c r="E202" s="155"/>
      <c r="F202" s="155"/>
      <c r="G202" s="817"/>
    </row>
    <row r="203" spans="1:9">
      <c r="A203" s="815"/>
      <c r="B203" s="796" t="s">
        <v>2577</v>
      </c>
      <c r="C203" s="816"/>
      <c r="D203" s="1887" t="s">
        <v>2180</v>
      </c>
      <c r="E203" s="1887"/>
      <c r="F203" s="1887"/>
      <c r="G203" s="817"/>
      <c r="I203" s="1674" t="s">
        <v>2397</v>
      </c>
    </row>
    <row r="204" spans="1:9">
      <c r="A204" s="815"/>
      <c r="B204" s="815"/>
      <c r="C204" s="816"/>
      <c r="D204" s="1834" t="s">
        <v>2491</v>
      </c>
      <c r="E204" s="1834"/>
      <c r="F204" s="1834"/>
      <c r="G204" s="817"/>
    </row>
    <row r="205" spans="1:9">
      <c r="A205" s="815"/>
      <c r="B205" s="815"/>
      <c r="C205" s="816"/>
      <c r="D205" s="1613" t="s">
        <v>2177</v>
      </c>
      <c r="E205" s="1946" t="s">
        <v>2519</v>
      </c>
      <c r="F205" s="1946"/>
      <c r="G205" s="817"/>
    </row>
    <row r="206" spans="1:9">
      <c r="A206" s="815"/>
      <c r="B206" s="815"/>
      <c r="C206" s="816"/>
      <c r="D206" s="1615"/>
      <c r="E206" s="1615"/>
      <c r="F206" s="1615"/>
      <c r="G206" s="817"/>
    </row>
    <row r="207" spans="1:9" ht="14.25" customHeight="1">
      <c r="A207" s="795"/>
      <c r="B207" s="796" t="s">
        <v>2577</v>
      </c>
      <c r="C207" s="816"/>
      <c r="D207" s="1805" t="s">
        <v>2484</v>
      </c>
      <c r="E207" s="876"/>
      <c r="F207" s="876"/>
      <c r="G207" s="817"/>
      <c r="I207" s="1674" t="s">
        <v>2398</v>
      </c>
    </row>
    <row r="208" spans="1:9" ht="14.25">
      <c r="A208" s="795"/>
      <c r="B208" s="795"/>
      <c r="C208" s="816"/>
      <c r="D208" s="1834" t="s">
        <v>2491</v>
      </c>
      <c r="E208" s="1834"/>
      <c r="F208" s="1834"/>
      <c r="G208" s="817"/>
    </row>
    <row r="209" spans="1:9">
      <c r="A209" s="816"/>
      <c r="B209" s="816"/>
      <c r="C209" s="816"/>
      <c r="D209" s="876"/>
      <c r="E209" s="1946" t="s">
        <v>2520</v>
      </c>
      <c r="F209" s="1946"/>
    </row>
    <row r="210" spans="1:9">
      <c r="A210" s="816"/>
      <c r="B210" s="816"/>
      <c r="C210" s="816"/>
      <c r="D210" s="801"/>
      <c r="E210" s="817"/>
      <c r="F210" s="817"/>
    </row>
    <row r="211" spans="1:9">
      <c r="A211" s="816"/>
      <c r="B211" s="796" t="s">
        <v>2577</v>
      </c>
      <c r="C211" s="816"/>
      <c r="D211" s="1887" t="s">
        <v>2181</v>
      </c>
      <c r="E211" s="1887"/>
      <c r="F211" s="1887"/>
      <c r="I211" s="1674" t="s">
        <v>2399</v>
      </c>
    </row>
    <row r="212" spans="1:9">
      <c r="A212" s="816"/>
      <c r="B212" s="816"/>
      <c r="C212" s="816"/>
      <c r="D212" s="1834" t="s">
        <v>2491</v>
      </c>
      <c r="E212" s="1834"/>
      <c r="F212" s="1834"/>
    </row>
    <row r="213" spans="1:9">
      <c r="A213" s="816"/>
      <c r="B213" s="816"/>
      <c r="C213" s="816"/>
      <c r="D213" s="1613" t="s">
        <v>2177</v>
      </c>
      <c r="E213" s="1946" t="s">
        <v>2521</v>
      </c>
      <c r="F213" s="1946"/>
    </row>
    <row r="214" spans="1:9">
      <c r="A214" s="816"/>
      <c r="B214" s="816"/>
      <c r="C214" s="816"/>
      <c r="D214" s="777"/>
      <c r="E214" s="777"/>
      <c r="F214" s="777"/>
    </row>
    <row r="215" spans="1:9" s="616" customFormat="1" ht="14.25">
      <c r="A215" s="795"/>
      <c r="B215" s="796" t="s">
        <v>2577</v>
      </c>
      <c r="C215" s="804"/>
      <c r="D215" s="1859" t="s">
        <v>1422</v>
      </c>
      <c r="E215" s="1859"/>
      <c r="F215" s="1859"/>
      <c r="G215" s="691"/>
      <c r="I215" s="640"/>
    </row>
    <row r="216" spans="1:9" s="616" customFormat="1" ht="14.45" customHeight="1">
      <c r="A216" s="795"/>
      <c r="C216" s="804"/>
      <c r="D216" s="1859"/>
      <c r="E216" s="1859"/>
      <c r="F216" s="1859"/>
      <c r="G216" s="691"/>
      <c r="I216" s="640"/>
    </row>
    <row r="217" spans="1:9" s="616" customFormat="1" ht="14.25">
      <c r="A217" s="795"/>
      <c r="B217" s="816"/>
      <c r="C217" s="804"/>
      <c r="D217" s="1859"/>
      <c r="E217" s="1859"/>
      <c r="F217" s="1859"/>
      <c r="G217" s="691"/>
      <c r="I217" s="640"/>
    </row>
    <row r="218" spans="1:9" s="616" customFormat="1" ht="14.25">
      <c r="A218" s="795"/>
      <c r="B218" s="816"/>
      <c r="C218" s="804"/>
      <c r="D218" s="1859"/>
      <c r="E218" s="1859"/>
      <c r="F218" s="1859"/>
      <c r="G218" s="691"/>
      <c r="I218" s="640"/>
    </row>
    <row r="219" spans="1:9">
      <c r="A219" s="816"/>
      <c r="B219" s="816"/>
      <c r="C219" s="816"/>
      <c r="D219" s="777"/>
      <c r="E219" s="777"/>
      <c r="F219" s="777"/>
    </row>
    <row r="220" spans="1:9">
      <c r="A220" s="1841" t="s">
        <v>1161</v>
      </c>
      <c r="B220" s="1841"/>
      <c r="C220" s="1841"/>
      <c r="D220" s="1841"/>
      <c r="E220" s="1841"/>
      <c r="F220" s="1841"/>
      <c r="G220" s="1841"/>
      <c r="H220" s="1749"/>
      <c r="I220" s="1750"/>
    </row>
    <row r="221" spans="1:9" ht="12" customHeight="1">
      <c r="D221" s="798"/>
      <c r="E221" s="798"/>
      <c r="F221" s="798"/>
    </row>
    <row r="222" spans="1:9">
      <c r="C222" s="805"/>
      <c r="D222" s="1950" t="s">
        <v>214</v>
      </c>
      <c r="E222" s="1950"/>
      <c r="F222" s="1950"/>
    </row>
    <row r="223" spans="1:9">
      <c r="A223" s="791"/>
      <c r="B223" s="791"/>
      <c r="C223" s="791"/>
      <c r="D223" s="1931" t="s">
        <v>1290</v>
      </c>
      <c r="E223" s="1931"/>
      <c r="F223" s="1931"/>
    </row>
    <row r="224" spans="1:9" ht="12" customHeight="1">
      <c r="A224" s="814"/>
      <c r="B224" s="814"/>
      <c r="C224" s="814"/>
    </row>
    <row r="225" spans="1:9" ht="13.7" customHeight="1">
      <c r="A225" s="814"/>
      <c r="C225" s="814"/>
      <c r="D225" s="1858" t="s">
        <v>579</v>
      </c>
      <c r="E225" s="1858"/>
      <c r="F225" s="1858"/>
      <c r="I225" s="1674" t="s">
        <v>2347</v>
      </c>
    </row>
    <row r="226" spans="1:9" ht="14.25">
      <c r="A226" s="795"/>
      <c r="B226" s="796" t="s">
        <v>2637</v>
      </c>
      <c r="D226" s="1859" t="s">
        <v>2182</v>
      </c>
      <c r="E226" s="1859"/>
      <c r="F226" s="1859"/>
    </row>
    <row r="227" spans="1:9" ht="14.25" customHeight="1">
      <c r="A227" s="795"/>
      <c r="B227" s="795"/>
      <c r="D227" s="1859"/>
      <c r="E227" s="1859"/>
      <c r="F227" s="1859"/>
    </row>
    <row r="228" spans="1:9" ht="14.25" customHeight="1">
      <c r="A228" s="795"/>
      <c r="B228" s="795"/>
      <c r="D228" s="1859"/>
      <c r="E228" s="1859"/>
      <c r="F228" s="1859"/>
    </row>
    <row r="229" spans="1:9" ht="14.25">
      <c r="A229" s="795"/>
      <c r="B229" s="795"/>
      <c r="D229" s="1859"/>
      <c r="E229" s="1859"/>
      <c r="F229" s="1859"/>
    </row>
    <row r="230" spans="1:9" ht="14.25">
      <c r="A230" s="795"/>
      <c r="B230" s="795"/>
      <c r="D230" s="1614"/>
      <c r="E230" s="1614"/>
      <c r="F230" s="1614"/>
    </row>
    <row r="231" spans="1:9" ht="14.25">
      <c r="A231" s="795"/>
      <c r="B231" s="796" t="s">
        <v>2637</v>
      </c>
      <c r="D231" s="1859" t="s">
        <v>2183</v>
      </c>
      <c r="E231" s="1859"/>
      <c r="F231" s="1859"/>
      <c r="I231" s="1674" t="s">
        <v>2348</v>
      </c>
    </row>
    <row r="232" spans="1:9" ht="14.25">
      <c r="A232" s="795"/>
      <c r="B232" s="795"/>
      <c r="D232" s="1859"/>
      <c r="E232" s="1859"/>
      <c r="F232" s="1859"/>
    </row>
    <row r="233" spans="1:9" ht="14.25">
      <c r="A233" s="795"/>
      <c r="B233" s="795"/>
      <c r="D233" s="1859"/>
      <c r="E233" s="1859"/>
      <c r="F233" s="1859"/>
    </row>
    <row r="234" spans="1:9" ht="14.25">
      <c r="A234" s="795"/>
      <c r="B234" s="795"/>
      <c r="D234" s="1859"/>
      <c r="E234" s="1859"/>
      <c r="F234" s="1859"/>
    </row>
    <row r="235" spans="1:9" ht="14.25" customHeight="1">
      <c r="A235" s="795"/>
      <c r="B235" s="795"/>
      <c r="D235" s="1859"/>
      <c r="E235" s="1859"/>
      <c r="F235" s="1859"/>
    </row>
    <row r="236" spans="1:9" ht="14.25" customHeight="1">
      <c r="A236" s="795"/>
      <c r="B236" s="795"/>
      <c r="D236" s="1614"/>
      <c r="E236" s="1614"/>
      <c r="F236" s="1614"/>
    </row>
    <row r="237" spans="1:9" ht="14.25">
      <c r="A237" s="795"/>
      <c r="B237" s="795"/>
      <c r="D237" s="1859" t="s">
        <v>1286</v>
      </c>
      <c r="E237" s="1859"/>
      <c r="F237" s="1859"/>
      <c r="I237" s="1674" t="s">
        <v>2347</v>
      </c>
    </row>
    <row r="238" spans="1:9" ht="14.25">
      <c r="A238" s="795"/>
      <c r="B238" s="795"/>
      <c r="D238" s="1859"/>
      <c r="E238" s="1859"/>
      <c r="F238" s="1859"/>
    </row>
    <row r="239" spans="1:9" ht="14.25">
      <c r="A239" s="795"/>
      <c r="B239" s="795"/>
      <c r="D239" s="1859"/>
      <c r="E239" s="1859"/>
      <c r="F239" s="1859"/>
    </row>
    <row r="240" spans="1:9" ht="14.25">
      <c r="A240" s="795"/>
      <c r="B240" s="795"/>
      <c r="D240" s="1859"/>
      <c r="E240" s="1859"/>
      <c r="F240" s="1859"/>
    </row>
    <row r="241" spans="1:9" ht="14.25">
      <c r="A241" s="795"/>
      <c r="B241" s="795"/>
      <c r="D241" s="1859"/>
      <c r="E241" s="1859"/>
      <c r="F241" s="1859"/>
    </row>
    <row r="242" spans="1:9" ht="14.25">
      <c r="A242" s="795"/>
      <c r="B242" s="795"/>
      <c r="D242" s="798"/>
      <c r="E242" s="798"/>
      <c r="F242" s="798"/>
    </row>
    <row r="243" spans="1:9" ht="14.25">
      <c r="A243" s="795"/>
      <c r="B243" s="796" t="s">
        <v>2577</v>
      </c>
      <c r="D243" s="1935" t="s">
        <v>2186</v>
      </c>
      <c r="E243" s="1935"/>
      <c r="F243" s="1935"/>
      <c r="I243" s="1674" t="s">
        <v>2386</v>
      </c>
    </row>
    <row r="244" spans="1:9" ht="14.25">
      <c r="A244" s="795"/>
      <c r="B244" s="795"/>
      <c r="D244" s="1935"/>
      <c r="E244" s="1935"/>
      <c r="F244" s="1935"/>
    </row>
    <row r="245" spans="1:9" ht="14.25">
      <c r="A245" s="795"/>
      <c r="B245" s="795"/>
      <c r="D245" s="1935"/>
      <c r="E245" s="1935"/>
      <c r="F245" s="1935"/>
    </row>
    <row r="246" spans="1:9" ht="14.25">
      <c r="A246" s="795"/>
      <c r="B246" s="795"/>
      <c r="E246" s="1806" t="s">
        <v>2485</v>
      </c>
    </row>
    <row r="247" spans="1:9" ht="14.25">
      <c r="A247" s="795"/>
      <c r="B247" s="795"/>
      <c r="D247" s="798"/>
      <c r="E247" s="798"/>
      <c r="F247" s="798"/>
    </row>
    <row r="248" spans="1:9" ht="14.45" customHeight="1">
      <c r="A248" s="795"/>
      <c r="B248" s="796" t="s">
        <v>2577</v>
      </c>
      <c r="D248" s="1935" t="s">
        <v>1289</v>
      </c>
      <c r="E248" s="1935"/>
      <c r="F248" s="1935"/>
      <c r="I248" s="1674" t="s">
        <v>2406</v>
      </c>
    </row>
    <row r="249" spans="1:9" ht="14.25">
      <c r="A249" s="795"/>
      <c r="B249" s="795"/>
      <c r="D249" s="1935"/>
      <c r="E249" s="1935"/>
      <c r="F249" s="1935"/>
    </row>
    <row r="250" spans="1:9" ht="14.25">
      <c r="A250" s="795"/>
      <c r="B250" s="795"/>
      <c r="D250" s="1935"/>
      <c r="E250" s="1935"/>
      <c r="F250" s="1935"/>
    </row>
    <row r="251" spans="1:9" ht="14.25">
      <c r="A251" s="795"/>
      <c r="B251" s="795"/>
      <c r="D251" s="1935"/>
      <c r="E251" s="1935"/>
      <c r="F251" s="1935"/>
    </row>
    <row r="252" spans="1:9" ht="14.25">
      <c r="A252" s="795"/>
      <c r="B252" s="795"/>
      <c r="D252" s="1935"/>
      <c r="E252" s="1935"/>
      <c r="F252" s="1935"/>
    </row>
    <row r="253" spans="1:9" ht="14.25">
      <c r="A253" s="795"/>
      <c r="B253" s="795"/>
      <c r="D253" s="1625"/>
      <c r="E253" s="1625"/>
      <c r="F253" s="1625"/>
    </row>
    <row r="254" spans="1:9" ht="14.25">
      <c r="A254" s="795"/>
      <c r="B254" s="796" t="s">
        <v>2637</v>
      </c>
      <c r="D254" s="1624" t="s">
        <v>2184</v>
      </c>
      <c r="E254" s="1625"/>
      <c r="F254" s="1625"/>
      <c r="I254" s="1674" t="s">
        <v>2385</v>
      </c>
    </row>
    <row r="255" spans="1:9" ht="14.25">
      <c r="A255" s="795"/>
      <c r="B255" s="795"/>
      <c r="E255" s="1806" t="s">
        <v>2486</v>
      </c>
    </row>
    <row r="256" spans="1:9">
      <c r="D256" s="798"/>
      <c r="E256" s="798"/>
      <c r="F256" s="798"/>
    </row>
    <row r="257" spans="1:9" ht="14.25">
      <c r="A257" s="795"/>
      <c r="B257" s="796" t="s">
        <v>2637</v>
      </c>
      <c r="D257" s="1859" t="s">
        <v>1288</v>
      </c>
      <c r="E257" s="1859"/>
      <c r="F257" s="1859"/>
    </row>
    <row r="258" spans="1:9" ht="14.25">
      <c r="A258" s="795"/>
      <c r="B258" s="795"/>
      <c r="D258" s="1859"/>
      <c r="E258" s="1859"/>
      <c r="F258" s="1859"/>
    </row>
    <row r="259" spans="1:9">
      <c r="D259" s="819"/>
    </row>
    <row r="260" spans="1:9">
      <c r="A260" s="1841" t="s">
        <v>1162</v>
      </c>
      <c r="B260" s="1841"/>
      <c r="C260" s="1841"/>
      <c r="D260" s="1841"/>
      <c r="E260" s="1841"/>
      <c r="F260" s="1841"/>
      <c r="G260" s="1841"/>
      <c r="H260" s="1749"/>
      <c r="I260" s="1750"/>
    </row>
    <row r="261" spans="1:9">
      <c r="D261" s="819"/>
    </row>
    <row r="262" spans="1:9">
      <c r="C262" s="805"/>
      <c r="D262" s="1858" t="s">
        <v>1291</v>
      </c>
      <c r="E262" s="1858"/>
      <c r="F262" s="1858"/>
    </row>
    <row r="263" spans="1:9">
      <c r="A263" s="791"/>
      <c r="B263" s="791"/>
      <c r="C263" s="791"/>
      <c r="D263" s="798"/>
      <c r="E263" s="798"/>
      <c r="F263" s="798"/>
    </row>
    <row r="264" spans="1:9">
      <c r="A264" s="793"/>
      <c r="B264" s="793"/>
      <c r="C264" s="793"/>
      <c r="D264" s="1858" t="s">
        <v>275</v>
      </c>
      <c r="E264" s="1858"/>
      <c r="F264" s="1858"/>
      <c r="I264" s="1674" t="s">
        <v>2387</v>
      </c>
    </row>
    <row r="265" spans="1:9" ht="14.45" customHeight="1">
      <c r="A265" s="795"/>
      <c r="B265" s="796" t="s">
        <v>2637</v>
      </c>
      <c r="D265" s="1937" t="s">
        <v>1398</v>
      </c>
      <c r="E265" s="1937"/>
      <c r="F265" s="1937"/>
    </row>
    <row r="266" spans="1:9">
      <c r="D266" s="1937"/>
      <c r="E266" s="1937"/>
      <c r="F266" s="1937"/>
    </row>
    <row r="267" spans="1:9">
      <c r="E267" s="1806" t="s">
        <v>2487</v>
      </c>
    </row>
    <row r="268" spans="1:9">
      <c r="D268" s="798"/>
      <c r="E268" s="798"/>
      <c r="F268" s="798"/>
    </row>
    <row r="269" spans="1:9" ht="14.45" customHeight="1">
      <c r="A269" s="795"/>
      <c r="B269" s="796" t="s">
        <v>2577</v>
      </c>
      <c r="D269" s="1935" t="s">
        <v>2185</v>
      </c>
      <c r="E269" s="1935"/>
      <c r="F269" s="1935"/>
      <c r="I269" s="1674" t="s">
        <v>2407</v>
      </c>
    </row>
    <row r="270" spans="1:9">
      <c r="D270" s="1935"/>
      <c r="E270" s="1935"/>
      <c r="F270" s="1935"/>
    </row>
    <row r="271" spans="1:9">
      <c r="D271" s="1935"/>
      <c r="E271" s="1935"/>
      <c r="F271" s="1935"/>
    </row>
    <row r="272" spans="1:9">
      <c r="D272" s="1935"/>
      <c r="E272" s="1935"/>
      <c r="F272" s="1935"/>
    </row>
    <row r="273" spans="1:9">
      <c r="D273" s="1935"/>
      <c r="E273" s="1935"/>
      <c r="F273" s="1935"/>
    </row>
    <row r="274" spans="1:9">
      <c r="D274" s="1935"/>
      <c r="E274" s="1935"/>
      <c r="F274" s="1935"/>
    </row>
    <row r="275" spans="1:9">
      <c r="D275" s="798"/>
      <c r="E275" s="798"/>
      <c r="F275" s="798"/>
    </row>
    <row r="276" spans="1:9" ht="14.25">
      <c r="A276" s="795"/>
      <c r="B276" s="796" t="s">
        <v>2577</v>
      </c>
      <c r="D276" s="1859" t="s">
        <v>1294</v>
      </c>
      <c r="E276" s="1859"/>
      <c r="F276" s="1859"/>
    </row>
    <row r="277" spans="1:9">
      <c r="D277" s="1859"/>
      <c r="E277" s="1859"/>
      <c r="F277" s="1859"/>
    </row>
    <row r="278" spans="1:9">
      <c r="D278" s="1859"/>
      <c r="E278" s="1859"/>
      <c r="F278" s="1859"/>
    </row>
    <row r="279" spans="1:9">
      <c r="D279" s="820"/>
      <c r="E279" s="798"/>
      <c r="F279" s="798"/>
    </row>
    <row r="280" spans="1:9">
      <c r="A280" s="1841" t="s">
        <v>1163</v>
      </c>
      <c r="B280" s="1841"/>
      <c r="C280" s="1841"/>
      <c r="D280" s="1841"/>
      <c r="E280" s="1841"/>
      <c r="F280" s="1841"/>
      <c r="G280" s="1841"/>
      <c r="H280" s="1749"/>
      <c r="I280" s="1750"/>
    </row>
    <row r="281" spans="1:9">
      <c r="D281" s="820"/>
      <c r="E281" s="798"/>
      <c r="F281" s="798"/>
    </row>
    <row r="282" spans="1:9">
      <c r="C282" s="791"/>
      <c r="D282" s="1927" t="s">
        <v>1296</v>
      </c>
      <c r="E282" s="1927"/>
      <c r="F282" s="1927"/>
    </row>
    <row r="283" spans="1:9">
      <c r="C283" s="791"/>
      <c r="D283" s="1927"/>
      <c r="E283" s="1927"/>
      <c r="F283" s="1927"/>
    </row>
    <row r="284" spans="1:9">
      <c r="A284" s="793"/>
      <c r="B284" s="793"/>
      <c r="C284" s="793"/>
      <c r="D284" s="620"/>
      <c r="E284" s="670"/>
      <c r="F284" s="670"/>
    </row>
    <row r="285" spans="1:9">
      <c r="C285" s="793"/>
      <c r="D285" s="1858" t="s">
        <v>215</v>
      </c>
      <c r="E285" s="1858"/>
      <c r="F285" s="1858"/>
    </row>
    <row r="286" spans="1:9" ht="15.75" customHeight="1">
      <c r="A286" s="795"/>
      <c r="B286" s="795"/>
      <c r="D286" s="1953" t="s">
        <v>1297</v>
      </c>
      <c r="E286" s="1953"/>
      <c r="F286" s="1953"/>
    </row>
    <row r="287" spans="1:9">
      <c r="E287" s="798"/>
      <c r="F287" s="798"/>
    </row>
    <row r="288" spans="1:9" ht="14.25">
      <c r="A288" s="795"/>
      <c r="B288" s="796" t="s">
        <v>2577</v>
      </c>
      <c r="D288" s="1859" t="s">
        <v>1298</v>
      </c>
      <c r="E288" s="1859"/>
      <c r="F288" s="1859"/>
      <c r="I288" s="1674" t="s">
        <v>2349</v>
      </c>
    </row>
    <row r="289" spans="1:9" ht="14.25">
      <c r="A289" s="795"/>
      <c r="B289" s="795"/>
      <c r="D289" s="1859"/>
      <c r="E289" s="1859"/>
      <c r="F289" s="1859"/>
    </row>
    <row r="290" spans="1:9">
      <c r="D290" s="798"/>
      <c r="E290" s="798"/>
      <c r="F290" s="798"/>
    </row>
    <row r="291" spans="1:9" ht="14.25">
      <c r="A291" s="795"/>
      <c r="B291" s="796" t="s">
        <v>2577</v>
      </c>
      <c r="D291" s="1935" t="s">
        <v>1299</v>
      </c>
      <c r="E291" s="1935"/>
      <c r="F291" s="1935"/>
      <c r="I291" s="1674" t="s">
        <v>2349</v>
      </c>
    </row>
    <row r="292" spans="1:9" ht="14.25">
      <c r="A292" s="795"/>
      <c r="B292" s="795"/>
      <c r="D292" s="1935"/>
      <c r="E292" s="1935"/>
      <c r="F292" s="1935"/>
    </row>
    <row r="293" spans="1:9" ht="14.25">
      <c r="A293" s="795"/>
      <c r="B293" s="795"/>
      <c r="D293" s="1935"/>
      <c r="E293" s="1935"/>
      <c r="F293" s="1935"/>
    </row>
    <row r="294" spans="1:9">
      <c r="D294" s="798"/>
      <c r="E294" s="798"/>
      <c r="F294" s="798"/>
    </row>
    <row r="295" spans="1:9" ht="14.25">
      <c r="A295" s="795"/>
      <c r="B295" s="796" t="s">
        <v>2577</v>
      </c>
      <c r="D295" s="1859" t="s">
        <v>1300</v>
      </c>
      <c r="E295" s="1859"/>
      <c r="F295" s="1859"/>
      <c r="I295" s="1674" t="s">
        <v>2349</v>
      </c>
    </row>
    <row r="296" spans="1:9" ht="14.25">
      <c r="A296" s="795"/>
      <c r="B296" s="795"/>
      <c r="D296" s="1859"/>
      <c r="E296" s="1859"/>
      <c r="F296" s="1859"/>
    </row>
    <row r="297" spans="1:9">
      <c r="A297" s="814"/>
      <c r="B297" s="814"/>
      <c r="E297" s="798"/>
      <c r="F297" s="798"/>
    </row>
    <row r="298" spans="1:9">
      <c r="A298" s="1841" t="s">
        <v>1164</v>
      </c>
      <c r="B298" s="1841"/>
      <c r="C298" s="1841"/>
      <c r="D298" s="1841"/>
      <c r="E298" s="1841"/>
      <c r="F298" s="1841"/>
      <c r="G298" s="1841"/>
      <c r="H298" s="1749"/>
      <c r="I298" s="1750"/>
    </row>
    <row r="299" spans="1:9">
      <c r="A299" s="814"/>
      <c r="B299" s="814"/>
      <c r="D299" s="798"/>
      <c r="E299" s="798"/>
      <c r="F299" s="798"/>
    </row>
    <row r="300" spans="1:9">
      <c r="C300" s="814"/>
      <c r="D300" s="1858" t="s">
        <v>719</v>
      </c>
      <c r="E300" s="1858"/>
      <c r="F300" s="1858"/>
    </row>
    <row r="301" spans="1:9">
      <c r="C301" s="814"/>
      <c r="D301" s="1861" t="s">
        <v>1301</v>
      </c>
      <c r="E301" s="1861"/>
      <c r="F301" s="1861"/>
    </row>
    <row r="302" spans="1:9">
      <c r="C302" s="814"/>
      <c r="D302" s="821"/>
    </row>
    <row r="303" spans="1:9">
      <c r="A303" s="799"/>
      <c r="B303" s="796" t="s">
        <v>2577</v>
      </c>
      <c r="D303" s="1861" t="s">
        <v>1302</v>
      </c>
      <c r="E303" s="1861"/>
      <c r="F303" s="1861"/>
      <c r="I303" s="1674" t="s">
        <v>2350</v>
      </c>
    </row>
    <row r="304" spans="1:9" s="789" customFormat="1" ht="14.25">
      <c r="A304" s="803"/>
      <c r="B304" s="803"/>
      <c r="C304" s="799"/>
      <c r="D304" s="822"/>
      <c r="E304" s="823"/>
      <c r="F304" s="823"/>
      <c r="G304" s="800"/>
      <c r="I304" s="1733"/>
    </row>
    <row r="305" spans="1:9" s="789" customFormat="1" ht="13.7" customHeight="1">
      <c r="A305" s="799"/>
      <c r="B305" s="796" t="s">
        <v>2577</v>
      </c>
      <c r="C305" s="799"/>
      <c r="D305" s="1956" t="s">
        <v>1426</v>
      </c>
      <c r="E305" s="1956"/>
      <c r="F305" s="1956"/>
      <c r="G305" s="800"/>
      <c r="I305" s="1733" t="s">
        <v>2350</v>
      </c>
    </row>
    <row r="306" spans="1:9" s="789" customFormat="1" ht="14.25">
      <c r="A306" s="803"/>
      <c r="B306" s="803"/>
      <c r="C306" s="799"/>
      <c r="D306" s="1956"/>
      <c r="E306" s="1956"/>
      <c r="F306" s="1956"/>
      <c r="G306" s="800"/>
      <c r="I306" s="1733"/>
    </row>
    <row r="307" spans="1:9" s="789" customFormat="1" ht="14.25">
      <c r="A307" s="803"/>
      <c r="B307" s="803"/>
      <c r="C307" s="799"/>
      <c r="D307" s="1956"/>
      <c r="E307" s="1956"/>
      <c r="F307" s="1956"/>
      <c r="G307" s="800"/>
      <c r="I307" s="1733"/>
    </row>
    <row r="308" spans="1:9" s="789" customFormat="1" ht="14.25">
      <c r="A308" s="803"/>
      <c r="B308" s="803"/>
      <c r="C308" s="799"/>
      <c r="D308" s="1956"/>
      <c r="E308" s="1956"/>
      <c r="F308" s="1956"/>
      <c r="G308" s="800"/>
      <c r="I308" s="1733"/>
    </row>
    <row r="309" spans="1:9" s="789" customFormat="1" ht="14.25">
      <c r="A309" s="803"/>
      <c r="B309" s="803"/>
      <c r="C309" s="799"/>
      <c r="D309" s="1956"/>
      <c r="E309" s="1956"/>
      <c r="F309" s="1956"/>
      <c r="G309" s="800"/>
      <c r="I309" s="1733"/>
    </row>
    <row r="310" spans="1:9" s="789" customFormat="1" ht="14.25">
      <c r="A310" s="803"/>
      <c r="B310" s="803"/>
      <c r="C310" s="799"/>
      <c r="D310" s="822"/>
      <c r="E310" s="823"/>
      <c r="F310" s="823"/>
      <c r="G310" s="800"/>
      <c r="I310" s="1733"/>
    </row>
    <row r="311" spans="1:9" s="789" customFormat="1" ht="13.7" customHeight="1">
      <c r="A311" s="799"/>
      <c r="B311" s="796" t="s">
        <v>2577</v>
      </c>
      <c r="C311" s="799"/>
      <c r="D311" s="1956" t="s">
        <v>1304</v>
      </c>
      <c r="E311" s="1956"/>
      <c r="F311" s="1956"/>
      <c r="G311" s="800"/>
      <c r="I311" s="1733" t="s">
        <v>2350</v>
      </c>
    </row>
    <row r="312" spans="1:9" s="789" customFormat="1">
      <c r="A312" s="799"/>
      <c r="B312" s="799"/>
      <c r="C312" s="799"/>
      <c r="D312" s="1956"/>
      <c r="E312" s="1956"/>
      <c r="F312" s="1956"/>
      <c r="G312" s="800"/>
      <c r="I312" s="1733"/>
    </row>
    <row r="313" spans="1:9" s="789" customFormat="1" ht="14.25">
      <c r="A313" s="803"/>
      <c r="B313" s="803"/>
      <c r="C313" s="799"/>
      <c r="D313" s="822"/>
      <c r="E313" s="823"/>
      <c r="F313" s="823"/>
      <c r="G313" s="800"/>
      <c r="I313" s="1733"/>
    </row>
    <row r="314" spans="1:9">
      <c r="A314" s="799"/>
      <c r="B314" s="796" t="s">
        <v>2577</v>
      </c>
      <c r="D314" s="1861" t="s">
        <v>1305</v>
      </c>
      <c r="E314" s="1861"/>
      <c r="F314" s="1861"/>
      <c r="I314" s="1674" t="s">
        <v>2336</v>
      </c>
    </row>
    <row r="315" spans="1:9">
      <c r="E315" s="798"/>
      <c r="F315" s="798"/>
    </row>
    <row r="316" spans="1:9" ht="14.25">
      <c r="A316" s="795"/>
      <c r="B316" s="796" t="s">
        <v>2577</v>
      </c>
      <c r="D316" s="1935" t="s">
        <v>1452</v>
      </c>
      <c r="E316" s="1935"/>
      <c r="F316" s="1935"/>
      <c r="I316" s="1674" t="s">
        <v>2351</v>
      </c>
    </row>
    <row r="317" spans="1:9" ht="14.25">
      <c r="A317" s="795"/>
      <c r="B317" s="795"/>
      <c r="D317" s="1935"/>
      <c r="E317" s="1935"/>
      <c r="F317" s="1935"/>
    </row>
    <row r="318" spans="1:9" ht="14.25">
      <c r="A318" s="795"/>
      <c r="B318" s="795"/>
      <c r="D318" s="1935"/>
      <c r="E318" s="1935"/>
      <c r="F318" s="1935"/>
    </row>
    <row r="319" spans="1:9" ht="14.25">
      <c r="A319" s="795"/>
      <c r="B319" s="795"/>
      <c r="D319" s="1935"/>
      <c r="E319" s="1935"/>
      <c r="F319" s="1935"/>
    </row>
    <row r="320" spans="1:9" ht="14.25">
      <c r="A320" s="795"/>
      <c r="B320" s="795"/>
      <c r="D320" s="1935"/>
      <c r="E320" s="1935"/>
      <c r="F320" s="1935"/>
    </row>
    <row r="321" spans="1:9" ht="14.25">
      <c r="A321" s="795"/>
      <c r="B321" s="795"/>
      <c r="D321" s="1935"/>
      <c r="E321" s="1935"/>
      <c r="F321" s="1935"/>
    </row>
    <row r="322" spans="1:9" ht="14.25">
      <c r="A322" s="795"/>
      <c r="B322" s="795"/>
      <c r="D322" s="1935"/>
      <c r="E322" s="1935"/>
      <c r="F322" s="1935"/>
    </row>
    <row r="323" spans="1:9" ht="14.25">
      <c r="A323" s="795"/>
      <c r="B323" s="795"/>
      <c r="D323" s="1935"/>
      <c r="E323" s="1935"/>
      <c r="F323" s="1935"/>
    </row>
    <row r="324" spans="1:9" ht="14.25">
      <c r="A324" s="795"/>
      <c r="B324" s="795"/>
      <c r="D324" s="1935"/>
      <c r="E324" s="1935"/>
      <c r="F324" s="1935"/>
    </row>
    <row r="325" spans="1:9" ht="14.25">
      <c r="A325" s="795"/>
      <c r="B325" s="795"/>
      <c r="D325" s="1935"/>
      <c r="E325" s="1935"/>
      <c r="F325" s="1935"/>
    </row>
    <row r="326" spans="1:9" ht="14.25">
      <c r="A326" s="795"/>
      <c r="B326" s="795"/>
      <c r="D326" s="1935"/>
      <c r="E326" s="1935"/>
      <c r="F326" s="1935"/>
    </row>
    <row r="327" spans="1:9" ht="14.25">
      <c r="A327" s="795"/>
      <c r="B327" s="795"/>
      <c r="D327" s="1935"/>
      <c r="E327" s="1935"/>
      <c r="F327" s="1935"/>
    </row>
    <row r="328" spans="1:9" ht="14.25">
      <c r="A328" s="795"/>
      <c r="B328" s="795"/>
      <c r="D328" s="1935"/>
      <c r="E328" s="1935"/>
      <c r="F328" s="1935"/>
    </row>
    <row r="329" spans="1:9" ht="14.25">
      <c r="A329" s="795"/>
      <c r="B329" s="795"/>
      <c r="D329" s="1935"/>
      <c r="E329" s="1935"/>
      <c r="F329" s="1935"/>
    </row>
    <row r="330" spans="1:9" ht="14.25">
      <c r="A330" s="795"/>
      <c r="B330" s="795"/>
      <c r="D330" s="1935"/>
      <c r="E330" s="1935"/>
      <c r="F330" s="1935"/>
    </row>
    <row r="331" spans="1:9">
      <c r="D331" s="798"/>
      <c r="E331" s="798"/>
      <c r="F331" s="798"/>
    </row>
    <row r="332" spans="1:9" ht="14.25">
      <c r="A332" s="795"/>
      <c r="B332" s="796" t="s">
        <v>2577</v>
      </c>
      <c r="D332" s="1935" t="s">
        <v>1307</v>
      </c>
      <c r="E332" s="1935"/>
      <c r="F332" s="1935"/>
      <c r="I332" s="1674" t="s">
        <v>2351</v>
      </c>
    </row>
    <row r="333" spans="1:9">
      <c r="D333" s="1935"/>
      <c r="E333" s="1935"/>
      <c r="F333" s="1935"/>
    </row>
    <row r="334" spans="1:9">
      <c r="D334" s="1935"/>
      <c r="E334" s="1935"/>
      <c r="F334" s="1935"/>
    </row>
    <row r="335" spans="1:9">
      <c r="D335" s="1935"/>
      <c r="E335" s="1935"/>
      <c r="F335" s="1935"/>
    </row>
    <row r="336" spans="1:9">
      <c r="D336" s="1935"/>
      <c r="E336" s="1935"/>
      <c r="F336" s="1935"/>
    </row>
    <row r="337" spans="1:9">
      <c r="D337" s="1935"/>
      <c r="E337" s="1935"/>
      <c r="F337" s="1935"/>
    </row>
    <row r="338" spans="1:9">
      <c r="D338" s="1935"/>
      <c r="E338" s="1935"/>
      <c r="F338" s="1935"/>
    </row>
    <row r="339" spans="1:9">
      <c r="D339" s="1935"/>
      <c r="E339" s="1935"/>
      <c r="F339" s="1935"/>
    </row>
    <row r="340" spans="1:9">
      <c r="D340" s="1935"/>
      <c r="E340" s="1935"/>
      <c r="F340" s="1935"/>
    </row>
    <row r="341" spans="1:9">
      <c r="D341" s="798"/>
      <c r="E341" s="798"/>
      <c r="F341" s="798"/>
    </row>
    <row r="342" spans="1:9" ht="14.25" customHeight="1">
      <c r="A342" s="795"/>
      <c r="B342" s="796" t="s">
        <v>2577</v>
      </c>
      <c r="D342" s="1859" t="s">
        <v>2492</v>
      </c>
      <c r="E342" s="1859"/>
      <c r="F342" s="1859"/>
      <c r="I342" s="1674" t="s">
        <v>2388</v>
      </c>
    </row>
    <row r="343" spans="1:9">
      <c r="D343" s="1859"/>
      <c r="E343" s="1859"/>
      <c r="F343" s="1859"/>
      <c r="G343" s="788"/>
    </row>
    <row r="344" spans="1:9">
      <c r="D344" s="1859"/>
      <c r="E344" s="1859"/>
      <c r="F344" s="1859"/>
      <c r="G344" s="788"/>
    </row>
    <row r="345" spans="1:9">
      <c r="D345" s="1859"/>
      <c r="E345" s="1859"/>
      <c r="F345" s="1859"/>
      <c r="G345" s="788"/>
    </row>
    <row r="346" spans="1:9">
      <c r="D346" s="1805" t="s">
        <v>2491</v>
      </c>
      <c r="E346" s="876"/>
      <c r="F346" s="876"/>
      <c r="G346" s="788"/>
    </row>
    <row r="347" spans="1:9">
      <c r="D347" s="876"/>
      <c r="E347" s="1631" t="s">
        <v>2488</v>
      </c>
      <c r="G347" s="1631"/>
    </row>
    <row r="348" spans="1:9" s="1672" customFormat="1">
      <c r="A348" s="786"/>
      <c r="B348" s="786"/>
      <c r="C348" s="786"/>
      <c r="D348" s="1723"/>
      <c r="E348" s="1723"/>
      <c r="F348" s="1723"/>
      <c r="I348" s="1674"/>
    </row>
    <row r="349" spans="1:9" ht="13.5" thickBot="1">
      <c r="A349" s="1724"/>
      <c r="B349" s="1724"/>
      <c r="C349" s="1724"/>
      <c r="D349" s="1936" t="s">
        <v>1060</v>
      </c>
      <c r="E349" s="1936"/>
      <c r="F349" s="1936"/>
      <c r="G349" s="1747"/>
      <c r="H349" s="1747"/>
      <c r="I349" s="1748"/>
    </row>
    <row r="350" spans="1:9" ht="13.5" thickTop="1">
      <c r="D350" s="1957" t="s">
        <v>1309</v>
      </c>
      <c r="E350" s="1957"/>
      <c r="F350" s="1957"/>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2352</v>
      </c>
    </row>
    <row r="353" spans="1:9" ht="14.25">
      <c r="A353" s="795"/>
      <c r="B353" s="796" t="s">
        <v>2577</v>
      </c>
      <c r="C353" s="827"/>
      <c r="D353" s="1861" t="s">
        <v>2490</v>
      </c>
      <c r="E353" s="1861"/>
      <c r="F353" s="1861"/>
      <c r="I353" s="1962" t="s">
        <v>2403</v>
      </c>
    </row>
    <row r="354" spans="1:9" ht="12.75" customHeight="1">
      <c r="D354" s="1807"/>
      <c r="E354" s="1631" t="s">
        <v>2489</v>
      </c>
      <c r="F354" s="1807"/>
      <c r="I354" s="1963"/>
    </row>
    <row r="355" spans="1:9">
      <c r="D355" s="1935" t="s">
        <v>1450</v>
      </c>
      <c r="E355" s="1935"/>
      <c r="F355" s="1935"/>
      <c r="I355" s="1963"/>
    </row>
    <row r="356" spans="1:9">
      <c r="D356" s="1935"/>
      <c r="E356" s="1935"/>
      <c r="F356" s="1935"/>
      <c r="I356" s="1963"/>
    </row>
    <row r="357" spans="1:9">
      <c r="D357" s="1935"/>
      <c r="E357" s="1935"/>
      <c r="F357" s="1935"/>
      <c r="I357" s="1964"/>
    </row>
    <row r="358" spans="1:9" ht="14.25">
      <c r="A358" s="795"/>
      <c r="B358" s="796" t="s">
        <v>2577</v>
      </c>
      <c r="C358" s="812"/>
      <c r="D358" s="1855" t="s">
        <v>1310</v>
      </c>
      <c r="E358" s="1855"/>
      <c r="F358" s="1855"/>
      <c r="G358" s="788"/>
      <c r="I358" s="617"/>
    </row>
    <row r="359" spans="1:9">
      <c r="A359" s="812"/>
      <c r="B359" s="812"/>
      <c r="C359" s="812"/>
      <c r="D359" s="784"/>
      <c r="E359" s="784"/>
      <c r="F359" s="798"/>
      <c r="G359" s="788"/>
    </row>
    <row r="360" spans="1:9">
      <c r="A360" s="812"/>
      <c r="B360" s="796" t="s">
        <v>2577</v>
      </c>
      <c r="C360" s="812"/>
      <c r="D360" s="1850" t="s">
        <v>1429</v>
      </c>
      <c r="E360" s="1850"/>
      <c r="F360" s="1850"/>
      <c r="G360" s="788"/>
    </row>
    <row r="361" spans="1:9">
      <c r="A361" s="812"/>
      <c r="B361" s="812"/>
      <c r="C361" s="812"/>
      <c r="D361" s="1850"/>
      <c r="E361" s="1850"/>
      <c r="F361" s="1850"/>
      <c r="G361" s="788"/>
    </row>
    <row r="362" spans="1:9">
      <c r="A362" s="812"/>
      <c r="B362" s="812"/>
      <c r="C362" s="812"/>
      <c r="D362" s="1850"/>
      <c r="E362" s="1850"/>
      <c r="F362" s="1850"/>
      <c r="G362" s="788"/>
    </row>
    <row r="363" spans="1:9">
      <c r="A363" s="812"/>
      <c r="B363" s="812"/>
      <c r="C363" s="812"/>
      <c r="D363" s="1850"/>
      <c r="E363" s="1850"/>
      <c r="F363" s="1850"/>
      <c r="G363" s="788"/>
    </row>
    <row r="364" spans="1:9">
      <c r="A364" s="812"/>
      <c r="B364" s="812"/>
      <c r="C364" s="812"/>
      <c r="D364" s="1850"/>
      <c r="E364" s="1850"/>
      <c r="F364" s="1850"/>
      <c r="G364" s="788"/>
    </row>
    <row r="365" spans="1:9">
      <c r="A365" s="812"/>
      <c r="B365" s="812"/>
      <c r="C365" s="812"/>
      <c r="D365" s="1850"/>
      <c r="E365" s="1850"/>
      <c r="F365" s="1850"/>
      <c r="G365" s="788"/>
    </row>
    <row r="366" spans="1:9">
      <c r="A366" s="812"/>
      <c r="B366" s="812"/>
      <c r="C366" s="812"/>
      <c r="D366" s="1850"/>
      <c r="E366" s="1850"/>
      <c r="F366" s="1850"/>
      <c r="G366" s="788"/>
    </row>
    <row r="367" spans="1:9">
      <c r="A367" s="812"/>
      <c r="B367" s="812"/>
      <c r="C367" s="812"/>
      <c r="D367" s="1850"/>
      <c r="E367" s="1850"/>
      <c r="F367" s="1850"/>
      <c r="G367" s="788"/>
    </row>
    <row r="368" spans="1:9">
      <c r="A368" s="812"/>
      <c r="B368" s="812"/>
      <c r="C368" s="812"/>
      <c r="D368" s="1850"/>
      <c r="E368" s="1850"/>
      <c r="F368" s="1850"/>
      <c r="G368" s="788"/>
    </row>
    <row r="369" spans="1:9">
      <c r="A369" s="812"/>
      <c r="B369" s="812"/>
      <c r="C369" s="812"/>
      <c r="D369" s="1850"/>
      <c r="E369" s="1850"/>
      <c r="F369" s="1850"/>
      <c r="G369" s="788"/>
    </row>
    <row r="370" spans="1:9">
      <c r="A370" s="812"/>
      <c r="B370" s="812"/>
      <c r="C370" s="812"/>
      <c r="D370" s="1850"/>
      <c r="E370" s="1850"/>
      <c r="F370" s="1850"/>
      <c r="G370" s="788"/>
    </row>
    <row r="371" spans="1:9">
      <c r="A371" s="812"/>
      <c r="B371" s="812"/>
      <c r="C371" s="812"/>
      <c r="D371" s="1850"/>
      <c r="E371" s="1850"/>
      <c r="F371" s="1850"/>
      <c r="G371" s="788"/>
    </row>
    <row r="372" spans="1:9" s="1672" customFormat="1">
      <c r="A372" s="1677"/>
      <c r="B372" s="1677"/>
      <c r="C372" s="1677"/>
      <c r="D372" s="1679"/>
      <c r="E372" s="1679"/>
      <c r="F372" s="1679"/>
      <c r="I372" s="1674"/>
    </row>
    <row r="373" spans="1:9" ht="12.4" customHeight="1">
      <c r="A373" s="812"/>
      <c r="B373" s="796" t="s">
        <v>2577</v>
      </c>
      <c r="C373" s="812"/>
      <c r="D373" s="1965" t="s">
        <v>1430</v>
      </c>
      <c r="E373" s="1965"/>
      <c r="F373" s="1965"/>
      <c r="G373" s="788"/>
    </row>
    <row r="374" spans="1:9">
      <c r="A374" s="812"/>
      <c r="B374" s="812"/>
      <c r="C374" s="812"/>
      <c r="D374" s="1965"/>
      <c r="E374" s="1965"/>
      <c r="F374" s="1965"/>
      <c r="G374" s="788"/>
    </row>
    <row r="375" spans="1:9">
      <c r="A375" s="812"/>
      <c r="B375" s="812"/>
      <c r="C375" s="812"/>
      <c r="D375" s="1965"/>
      <c r="E375" s="1965"/>
      <c r="F375" s="1965"/>
      <c r="G375" s="788"/>
    </row>
    <row r="376" spans="1:9">
      <c r="A376" s="812"/>
      <c r="B376" s="812"/>
      <c r="C376" s="812"/>
      <c r="D376" s="1965"/>
      <c r="E376" s="1965"/>
      <c r="F376" s="1965"/>
      <c r="G376" s="788"/>
    </row>
    <row r="377" spans="1:9" s="1672" customFormat="1">
      <c r="A377" s="1677"/>
      <c r="B377" s="1677"/>
      <c r="C377" s="1677"/>
      <c r="D377" s="1678"/>
      <c r="E377" s="1678"/>
      <c r="F377" s="1678"/>
      <c r="I377" s="1674"/>
    </row>
    <row r="378" spans="1:9" s="1672" customFormat="1">
      <c r="A378" s="1677"/>
      <c r="B378" s="1675" t="s">
        <v>2577</v>
      </c>
      <c r="C378" s="1677"/>
      <c r="D378" s="1672" t="s">
        <v>2274</v>
      </c>
      <c r="E378" s="1678"/>
      <c r="F378" s="1678"/>
      <c r="I378" s="1674"/>
    </row>
    <row r="379" spans="1:9" s="1672" customFormat="1">
      <c r="A379" s="1677"/>
      <c r="B379" s="1677"/>
      <c r="C379" s="1677"/>
      <c r="D379" s="1672" t="s">
        <v>2275</v>
      </c>
      <c r="E379" s="1678"/>
      <c r="F379" s="1678"/>
      <c r="I379" s="1674"/>
    </row>
    <row r="380" spans="1:9" s="1672" customFormat="1">
      <c r="A380" s="1677"/>
      <c r="B380" s="1677"/>
      <c r="C380" s="1677"/>
      <c r="D380" s="1672" t="s">
        <v>2276</v>
      </c>
      <c r="E380" s="1678"/>
      <c r="F380" s="1678"/>
      <c r="I380" s="1674"/>
    </row>
    <row r="381" spans="1:9" s="1672" customFormat="1">
      <c r="A381" s="1677"/>
      <c r="B381" s="1677"/>
      <c r="C381" s="1677"/>
      <c r="D381" s="1672" t="s">
        <v>2277</v>
      </c>
      <c r="E381" s="1678"/>
      <c r="F381" s="1678"/>
      <c r="I381" s="1674"/>
    </row>
    <row r="382" spans="1:9" s="1672" customFormat="1">
      <c r="A382" s="1677"/>
      <c r="B382" s="1677"/>
      <c r="C382" s="1677"/>
      <c r="D382" s="1672" t="s">
        <v>2278</v>
      </c>
      <c r="E382" s="1678"/>
      <c r="F382" s="1678"/>
      <c r="I382" s="1674"/>
    </row>
    <row r="383" spans="1:9" s="1672" customFormat="1">
      <c r="A383" s="1677"/>
      <c r="B383" s="1677"/>
      <c r="C383" s="1677"/>
      <c r="D383" s="1672" t="s">
        <v>2279</v>
      </c>
      <c r="E383" s="1678"/>
      <c r="F383" s="1678"/>
      <c r="I383" s="1674"/>
    </row>
    <row r="384" spans="1:9">
      <c r="A384" s="812"/>
      <c r="B384" s="812"/>
      <c r="C384" s="812"/>
      <c r="D384" s="788"/>
      <c r="E384" s="784"/>
      <c r="F384" s="798"/>
      <c r="G384" s="788"/>
    </row>
    <row r="385" spans="1:7" ht="14.25">
      <c r="A385" s="795"/>
      <c r="B385" s="796" t="s">
        <v>2577</v>
      </c>
      <c r="C385" s="812"/>
      <c r="D385" s="1848" t="s">
        <v>1312</v>
      </c>
      <c r="E385" s="1848"/>
      <c r="F385" s="1848"/>
      <c r="G385" s="788"/>
    </row>
    <row r="386" spans="1:7">
      <c r="A386" s="812"/>
      <c r="B386" s="812"/>
      <c r="C386" s="812"/>
      <c r="D386" s="1848"/>
      <c r="E386" s="1848"/>
      <c r="F386" s="1848"/>
      <c r="G386" s="788"/>
    </row>
    <row r="387" spans="1:7">
      <c r="A387" s="812"/>
      <c r="B387" s="812"/>
      <c r="C387" s="812"/>
      <c r="D387" s="1848"/>
      <c r="E387" s="1848"/>
      <c r="F387" s="1848"/>
      <c r="G387" s="788"/>
    </row>
    <row r="388" spans="1:7">
      <c r="A388" s="812"/>
      <c r="B388" s="812"/>
      <c r="C388" s="812"/>
      <c r="D388" s="1848"/>
      <c r="E388" s="1848"/>
      <c r="F388" s="1848"/>
      <c r="G388" s="788"/>
    </row>
    <row r="389" spans="1:7">
      <c r="A389" s="812"/>
      <c r="B389" s="812"/>
      <c r="C389" s="812"/>
      <c r="D389" s="824"/>
      <c r="E389" s="784"/>
      <c r="F389" s="798"/>
      <c r="G389" s="788"/>
    </row>
    <row r="390" spans="1:7">
      <c r="A390" s="812"/>
      <c r="B390" s="812"/>
      <c r="C390" s="812"/>
      <c r="D390" s="1848" t="s">
        <v>1313</v>
      </c>
      <c r="E390" s="1848"/>
      <c r="F390" s="1848"/>
      <c r="G390" s="788"/>
    </row>
    <row r="391" spans="1:7">
      <c r="A391" s="812"/>
      <c r="B391" s="812"/>
      <c r="C391" s="812"/>
      <c r="D391" s="1848"/>
      <c r="E391" s="1848"/>
      <c r="F391" s="1848"/>
      <c r="G391" s="788"/>
    </row>
    <row r="392" spans="1:7">
      <c r="A392" s="812"/>
      <c r="B392" s="812"/>
      <c r="C392" s="812"/>
      <c r="D392" s="1848"/>
      <c r="E392" s="1848"/>
      <c r="F392" s="1848"/>
      <c r="G392" s="788"/>
    </row>
    <row r="393" spans="1:7">
      <c r="A393" s="812"/>
      <c r="B393" s="812"/>
      <c r="C393" s="812"/>
      <c r="D393" s="1848"/>
      <c r="E393" s="1848"/>
      <c r="F393" s="1848"/>
      <c r="G393" s="788"/>
    </row>
    <row r="394" spans="1:7" ht="18" customHeight="1">
      <c r="A394" s="812"/>
      <c r="B394" s="812"/>
      <c r="C394" s="812"/>
      <c r="D394" s="1848"/>
      <c r="E394" s="1848"/>
      <c r="F394" s="1848"/>
      <c r="G394" s="788"/>
    </row>
    <row r="395" spans="1:7">
      <c r="A395" s="812"/>
      <c r="B395" s="812"/>
      <c r="C395" s="812"/>
      <c r="D395" s="1848"/>
      <c r="E395" s="1848"/>
      <c r="F395" s="1848"/>
      <c r="G395" s="788"/>
    </row>
    <row r="396" spans="1:7">
      <c r="A396" s="812"/>
      <c r="B396" s="812"/>
      <c r="C396" s="812"/>
      <c r="D396" s="1848"/>
      <c r="E396" s="1848"/>
      <c r="F396" s="1848"/>
      <c r="G396" s="788"/>
    </row>
    <row r="397" spans="1:7">
      <c r="A397" s="812"/>
      <c r="B397" s="812"/>
      <c r="C397" s="812"/>
      <c r="D397" s="1848"/>
      <c r="E397" s="1848"/>
      <c r="F397" s="1848"/>
      <c r="G397" s="788"/>
    </row>
    <row r="398" spans="1:7" ht="8.25" customHeight="1">
      <c r="A398" s="812"/>
      <c r="B398" s="812"/>
      <c r="C398" s="812"/>
      <c r="D398" s="1848"/>
      <c r="E398" s="1848"/>
      <c r="F398" s="1848"/>
      <c r="G398" s="788"/>
    </row>
    <row r="399" spans="1:7" ht="13.7" customHeight="1">
      <c r="A399" s="812"/>
      <c r="B399" s="812"/>
      <c r="C399" s="812"/>
      <c r="D399" s="1849" t="s">
        <v>1314</v>
      </c>
      <c r="E399" s="1849"/>
      <c r="F399" s="1849"/>
      <c r="G399" s="788"/>
    </row>
    <row r="400" spans="1:7">
      <c r="A400" s="812"/>
      <c r="B400" s="812"/>
      <c r="C400" s="812"/>
      <c r="D400" s="1849"/>
      <c r="E400" s="1849"/>
      <c r="F400" s="1849"/>
      <c r="G400" s="788"/>
    </row>
    <row r="401" spans="1:7">
      <c r="A401" s="812"/>
      <c r="B401" s="812"/>
      <c r="C401" s="812"/>
      <c r="D401" s="1849"/>
      <c r="E401" s="1849"/>
      <c r="F401" s="1849"/>
      <c r="G401" s="788"/>
    </row>
    <row r="402" spans="1:7">
      <c r="A402" s="812"/>
      <c r="B402" s="812"/>
      <c r="C402" s="812"/>
      <c r="D402" s="1849"/>
      <c r="E402" s="1849"/>
      <c r="F402" s="1849"/>
      <c r="G402" s="788"/>
    </row>
    <row r="403" spans="1:7">
      <c r="A403" s="812"/>
      <c r="B403" s="812"/>
      <c r="C403" s="812"/>
      <c r="D403" s="1849"/>
      <c r="E403" s="1849"/>
      <c r="F403" s="1849"/>
      <c r="G403" s="788"/>
    </row>
    <row r="404" spans="1:7">
      <c r="A404" s="812"/>
      <c r="B404" s="812"/>
      <c r="C404" s="812"/>
      <c r="D404" s="1849"/>
      <c r="E404" s="1849"/>
      <c r="F404" s="1849"/>
      <c r="G404" s="788"/>
    </row>
    <row r="405" spans="1:7">
      <c r="A405" s="812"/>
      <c r="B405" s="812"/>
      <c r="C405" s="812"/>
      <c r="D405" s="1849"/>
      <c r="E405" s="1849"/>
      <c r="F405" s="1849"/>
      <c r="G405" s="788"/>
    </row>
    <row r="406" spans="1:7">
      <c r="A406" s="812"/>
      <c r="B406" s="812"/>
      <c r="C406" s="812"/>
      <c r="D406" s="1849"/>
      <c r="E406" s="1849"/>
      <c r="F406" s="1849"/>
      <c r="G406" s="788"/>
    </row>
    <row r="407" spans="1:7">
      <c r="A407" s="812"/>
      <c r="B407" s="812"/>
      <c r="C407" s="812"/>
      <c r="D407" s="1849"/>
      <c r="E407" s="1849"/>
      <c r="F407" s="1849"/>
      <c r="G407" s="788"/>
    </row>
    <row r="408" spans="1:7">
      <c r="A408" s="812"/>
      <c r="B408" s="812"/>
      <c r="C408" s="812"/>
      <c r="D408" s="1849"/>
      <c r="E408" s="1849"/>
      <c r="F408" s="1849"/>
      <c r="G408" s="788"/>
    </row>
    <row r="409" spans="1:7">
      <c r="A409" s="812"/>
      <c r="B409" s="812"/>
      <c r="C409" s="812"/>
      <c r="D409" s="1849"/>
      <c r="E409" s="1849"/>
      <c r="F409" s="1849"/>
      <c r="G409" s="788"/>
    </row>
    <row r="410" spans="1:7">
      <c r="A410" s="812"/>
      <c r="B410" s="812"/>
      <c r="C410" s="812"/>
      <c r="D410" s="1849"/>
      <c r="E410" s="1849"/>
      <c r="F410" s="1849"/>
      <c r="G410" s="788"/>
    </row>
    <row r="411" spans="1:7">
      <c r="A411" s="812"/>
      <c r="B411" s="812"/>
      <c r="C411" s="825"/>
      <c r="D411" s="1849"/>
      <c r="E411" s="1849"/>
      <c r="F411" s="1849"/>
      <c r="G411" s="788"/>
    </row>
    <row r="412" spans="1:7">
      <c r="A412" s="812"/>
      <c r="B412" s="812"/>
      <c r="C412" s="825"/>
      <c r="D412" s="1849"/>
      <c r="E412" s="1849"/>
      <c r="F412" s="1849"/>
      <c r="G412" s="788"/>
    </row>
    <row r="413" spans="1:7">
      <c r="A413" s="812"/>
      <c r="B413" s="812"/>
      <c r="C413" s="812"/>
      <c r="D413" s="1849"/>
      <c r="E413" s="1849"/>
      <c r="F413" s="1849"/>
      <c r="G413" s="788"/>
    </row>
    <row r="414" spans="1:7">
      <c r="A414" s="812"/>
      <c r="B414" s="812"/>
      <c r="C414" s="825"/>
      <c r="D414" s="1849"/>
      <c r="E414" s="1849"/>
      <c r="F414" s="1849"/>
      <c r="G414" s="788"/>
    </row>
    <row r="415" spans="1:7">
      <c r="A415" s="812"/>
      <c r="B415" s="812"/>
      <c r="C415" s="825"/>
      <c r="D415" s="1849"/>
      <c r="E415" s="1849"/>
      <c r="F415" s="1849"/>
      <c r="G415" s="788"/>
    </row>
    <row r="416" spans="1:7">
      <c r="A416" s="812"/>
      <c r="B416" s="812"/>
      <c r="C416" s="825"/>
      <c r="D416" s="1849"/>
      <c r="E416" s="1849"/>
      <c r="F416" s="1849"/>
      <c r="G416" s="788"/>
    </row>
    <row r="417" spans="1:7">
      <c r="A417" s="812"/>
      <c r="B417" s="812"/>
      <c r="C417" s="812"/>
      <c r="D417" s="824"/>
      <c r="E417" s="784"/>
      <c r="F417" s="798"/>
      <c r="G417" s="788"/>
    </row>
    <row r="418" spans="1:7">
      <c r="A418" s="812"/>
      <c r="B418" s="796" t="s">
        <v>2577</v>
      </c>
      <c r="C418" s="812"/>
      <c r="D418" s="1849" t="s">
        <v>1315</v>
      </c>
      <c r="E418" s="1849"/>
      <c r="F418" s="1849"/>
      <c r="G418" s="788"/>
    </row>
    <row r="419" spans="1:7">
      <c r="A419" s="812"/>
      <c r="B419" s="812"/>
      <c r="C419" s="812"/>
      <c r="D419" s="1849"/>
      <c r="E419" s="1849"/>
      <c r="F419" s="1849"/>
      <c r="G419" s="788"/>
    </row>
    <row r="420" spans="1:7">
      <c r="A420" s="812"/>
      <c r="B420" s="812"/>
      <c r="C420" s="812"/>
      <c r="D420" s="901"/>
      <c r="E420" s="901"/>
      <c r="F420" s="901"/>
      <c r="G420" s="788"/>
    </row>
    <row r="421" spans="1:7" ht="14.45" customHeight="1">
      <c r="A421" s="795"/>
      <c r="B421" s="796" t="s">
        <v>2577</v>
      </c>
      <c r="D421" s="1849" t="s">
        <v>2389</v>
      </c>
      <c r="E421" s="1849"/>
      <c r="F421" s="1849"/>
    </row>
    <row r="422" spans="1:7" ht="14.45" customHeight="1">
      <c r="A422" s="795"/>
      <c r="D422" s="1849"/>
      <c r="E422" s="1849"/>
      <c r="F422" s="1849"/>
    </row>
    <row r="423" spans="1:7" ht="14.45" customHeight="1">
      <c r="A423" s="795"/>
      <c r="D423" s="1849"/>
      <c r="E423" s="1849"/>
      <c r="F423" s="1849"/>
    </row>
    <row r="424" spans="1:7" ht="14.45" customHeight="1">
      <c r="A424" s="795"/>
      <c r="D424" s="1849"/>
      <c r="E424" s="1849"/>
      <c r="F424" s="1849"/>
    </row>
    <row r="425" spans="1:7" ht="14.45" customHeight="1">
      <c r="A425" s="795"/>
      <c r="D425" s="1849"/>
      <c r="E425" s="1849"/>
      <c r="F425" s="1849"/>
    </row>
    <row r="426" spans="1:7" ht="14.45" customHeight="1">
      <c r="A426" s="795"/>
      <c r="D426" s="876"/>
      <c r="E426" s="876"/>
      <c r="F426" s="876"/>
    </row>
    <row r="427" spans="1:7" ht="13.7" customHeight="1">
      <c r="A427" s="795"/>
      <c r="B427" s="796" t="s">
        <v>2577</v>
      </c>
      <c r="C427" s="812"/>
      <c r="D427" s="1850" t="s">
        <v>1453</v>
      </c>
      <c r="E427" s="1850"/>
      <c r="F427" s="1850"/>
      <c r="G427" s="788"/>
    </row>
    <row r="428" spans="1:7" ht="14.25">
      <c r="A428" s="826"/>
      <c r="B428" s="826"/>
      <c r="C428" s="812"/>
      <c r="D428" s="1850"/>
      <c r="E428" s="1850"/>
      <c r="F428" s="1850"/>
      <c r="G428" s="788"/>
    </row>
    <row r="429" spans="1:7" ht="14.25">
      <c r="A429" s="826"/>
      <c r="B429" s="826"/>
      <c r="C429" s="812"/>
      <c r="D429" s="1850"/>
      <c r="E429" s="1850"/>
      <c r="F429" s="1850"/>
      <c r="G429" s="788"/>
    </row>
    <row r="430" spans="1:7" ht="14.25">
      <c r="A430" s="826"/>
      <c r="B430" s="826"/>
      <c r="C430" s="812"/>
      <c r="D430" s="1850"/>
      <c r="E430" s="1850"/>
      <c r="F430" s="1850"/>
      <c r="G430" s="788"/>
    </row>
    <row r="431" spans="1:7" ht="15.75" customHeight="1">
      <c r="A431" s="826"/>
      <c r="B431" s="826"/>
      <c r="C431" s="812"/>
      <c r="D431" s="1958" t="s">
        <v>1500</v>
      </c>
      <c r="E431" s="1850"/>
      <c r="F431" s="1850"/>
      <c r="G431" s="788"/>
    </row>
    <row r="432" spans="1:7">
      <c r="D432" s="798"/>
      <c r="E432" s="798"/>
      <c r="F432" s="798"/>
      <c r="G432" s="788"/>
    </row>
    <row r="433" spans="1:7" ht="14.25">
      <c r="A433" s="795"/>
      <c r="B433" s="796" t="s">
        <v>2577</v>
      </c>
      <c r="C433" s="827"/>
      <c r="D433" s="1859" t="s">
        <v>1317</v>
      </c>
      <c r="E433" s="1859"/>
      <c r="F433" s="1859"/>
      <c r="G433" s="788"/>
    </row>
    <row r="434" spans="1:7" ht="14.25">
      <c r="A434" s="795"/>
      <c r="B434" s="795"/>
      <c r="D434" s="1859"/>
      <c r="E434" s="1859"/>
      <c r="F434" s="1859"/>
      <c r="G434" s="788"/>
    </row>
    <row r="435" spans="1:7">
      <c r="D435" s="1859"/>
      <c r="E435" s="1859"/>
      <c r="F435" s="1859"/>
      <c r="G435" s="788"/>
    </row>
    <row r="436" spans="1:7">
      <c r="D436" s="1859"/>
      <c r="E436" s="1859"/>
      <c r="F436" s="1859"/>
      <c r="G436" s="788"/>
    </row>
    <row r="437" spans="1:7">
      <c r="D437" s="1859"/>
      <c r="E437" s="1859"/>
      <c r="F437" s="1859"/>
      <c r="G437" s="788"/>
    </row>
    <row r="438" spans="1:7">
      <c r="D438" s="1859"/>
      <c r="E438" s="1859"/>
      <c r="F438" s="1859"/>
      <c r="G438" s="788"/>
    </row>
    <row r="439" spans="1:7">
      <c r="D439" s="1859"/>
      <c r="E439" s="1859"/>
      <c r="F439" s="1859"/>
      <c r="G439" s="788"/>
    </row>
    <row r="440" spans="1:7">
      <c r="D440" s="1859"/>
      <c r="E440" s="1859"/>
      <c r="F440" s="1859"/>
      <c r="G440" s="788"/>
    </row>
    <row r="441" spans="1:7">
      <c r="D441" s="1859"/>
      <c r="E441" s="1859"/>
      <c r="F441" s="1859"/>
      <c r="G441" s="788"/>
    </row>
    <row r="442" spans="1:7">
      <c r="D442" s="1859"/>
      <c r="E442" s="1859"/>
      <c r="F442" s="1859"/>
      <c r="G442" s="788"/>
    </row>
    <row r="443" spans="1:7">
      <c r="D443" s="1859"/>
      <c r="E443" s="1859"/>
      <c r="F443" s="1859"/>
      <c r="G443" s="788"/>
    </row>
    <row r="444" spans="1:7">
      <c r="D444" s="1859"/>
      <c r="E444" s="1859"/>
      <c r="F444" s="1859"/>
      <c r="G444" s="788"/>
    </row>
    <row r="445" spans="1:7">
      <c r="D445" s="1859"/>
      <c r="E445" s="1859"/>
      <c r="F445" s="1859"/>
      <c r="G445" s="788"/>
    </row>
    <row r="446" spans="1:7">
      <c r="A446" s="788"/>
      <c r="B446" s="788"/>
      <c r="C446" s="788"/>
      <c r="D446" s="1859"/>
      <c r="E446" s="1859"/>
      <c r="F446" s="1859"/>
      <c r="G446" s="788"/>
    </row>
    <row r="447" spans="1:7">
      <c r="A447" s="788"/>
      <c r="B447" s="788"/>
      <c r="C447" s="788"/>
      <c r="D447" s="1859"/>
      <c r="E447" s="1859"/>
      <c r="F447" s="1859"/>
      <c r="G447" s="788"/>
    </row>
    <row r="448" spans="1:7">
      <c r="A448" s="788"/>
      <c r="B448" s="788"/>
      <c r="C448" s="788"/>
      <c r="D448" s="1859"/>
      <c r="E448" s="1859"/>
      <c r="F448" s="1859"/>
      <c r="G448" s="788"/>
    </row>
    <row r="449" spans="1:9">
      <c r="A449" s="788"/>
      <c r="B449" s="788"/>
      <c r="C449" s="788"/>
      <c r="D449" s="1859"/>
      <c r="E449" s="1859"/>
      <c r="F449" s="1859"/>
      <c r="G449" s="788"/>
    </row>
    <row r="450" spans="1:9">
      <c r="A450" s="788"/>
      <c r="B450" s="788"/>
      <c r="C450" s="788"/>
      <c r="D450" s="1859"/>
      <c r="E450" s="1859"/>
      <c r="F450" s="1859"/>
      <c r="G450" s="788"/>
    </row>
    <row r="451" spans="1:9">
      <c r="A451" s="788"/>
      <c r="B451" s="788"/>
      <c r="C451" s="788"/>
      <c r="D451" s="1859"/>
      <c r="E451" s="1859"/>
      <c r="F451" s="1859"/>
      <c r="G451" s="788"/>
    </row>
    <row r="452" spans="1:9">
      <c r="A452" s="788"/>
      <c r="B452" s="788"/>
      <c r="C452" s="788"/>
      <c r="D452" s="1859"/>
      <c r="E452" s="1859"/>
      <c r="F452" s="1859"/>
      <c r="G452" s="788"/>
    </row>
    <row r="453" spans="1:9">
      <c r="A453" s="788"/>
      <c r="B453" s="788"/>
      <c r="C453" s="788"/>
      <c r="D453" s="1859"/>
      <c r="E453" s="1859"/>
      <c r="F453" s="1859"/>
      <c r="G453" s="788"/>
    </row>
    <row r="454" spans="1:9">
      <c r="A454" s="788"/>
      <c r="B454" s="788"/>
      <c r="C454" s="788"/>
      <c r="D454" s="1859"/>
      <c r="E454" s="1859"/>
      <c r="F454" s="1859"/>
      <c r="G454" s="788"/>
    </row>
    <row r="455" spans="1:9">
      <c r="A455" s="788"/>
      <c r="B455" s="788"/>
      <c r="C455" s="788"/>
      <c r="D455" s="1859"/>
      <c r="E455" s="1859"/>
      <c r="F455" s="1859"/>
      <c r="G455" s="788"/>
    </row>
    <row r="456" spans="1:9">
      <c r="A456" s="788"/>
      <c r="B456" s="788"/>
      <c r="C456" s="788"/>
      <c r="D456" s="1859"/>
      <c r="E456" s="1859"/>
      <c r="F456" s="1859"/>
      <c r="G456" s="788"/>
    </row>
    <row r="457" spans="1:9">
      <c r="A457" s="788"/>
      <c r="B457" s="788"/>
      <c r="C457" s="788"/>
      <c r="D457" s="1859"/>
      <c r="E457" s="1859"/>
      <c r="F457" s="1859"/>
      <c r="G457" s="788"/>
    </row>
    <row r="458" spans="1:9">
      <c r="A458" s="788"/>
      <c r="B458" s="788"/>
      <c r="C458" s="788"/>
      <c r="D458" s="1859"/>
      <c r="E458" s="1859"/>
      <c r="F458" s="1859"/>
      <c r="G458" s="788"/>
    </row>
    <row r="459" spans="1:9">
      <c r="A459" s="788"/>
      <c r="B459" s="788"/>
      <c r="C459" s="788"/>
      <c r="D459" s="1859"/>
      <c r="E459" s="1859"/>
      <c r="F459" s="1859"/>
      <c r="G459" s="788"/>
    </row>
    <row r="460" spans="1:9">
      <c r="A460" s="788"/>
      <c r="B460" s="788"/>
      <c r="C460" s="788"/>
      <c r="D460" s="1859"/>
      <c r="E460" s="1859"/>
      <c r="F460" s="1859"/>
      <c r="G460" s="788"/>
    </row>
    <row r="461" spans="1:9">
      <c r="A461" s="788"/>
      <c r="B461" s="788"/>
      <c r="C461" s="788"/>
      <c r="D461" s="1859"/>
      <c r="E461" s="1859"/>
      <c r="F461" s="1859"/>
      <c r="G461" s="788"/>
    </row>
    <row r="462" spans="1:9" s="829" customFormat="1">
      <c r="A462" s="786"/>
      <c r="B462" s="786"/>
      <c r="C462" s="786"/>
      <c r="D462" s="1859"/>
      <c r="E462" s="1859"/>
      <c r="F462" s="1859"/>
      <c r="G462" s="828"/>
      <c r="I462" s="1736"/>
    </row>
    <row r="463" spans="1:9" s="829" customFormat="1" ht="40.700000000000003" customHeight="1">
      <c r="A463" s="786"/>
      <c r="B463" s="786"/>
      <c r="C463" s="786"/>
      <c r="D463" s="1859"/>
      <c r="E463" s="1859"/>
      <c r="F463" s="1859"/>
      <c r="G463" s="828"/>
      <c r="I463" s="1736"/>
    </row>
    <row r="464" spans="1:9">
      <c r="D464" s="798"/>
      <c r="E464" s="798"/>
      <c r="F464" s="798"/>
      <c r="G464" s="788"/>
    </row>
    <row r="465" spans="1:7" ht="14.25">
      <c r="A465" s="795"/>
      <c r="B465" s="796" t="s">
        <v>2577</v>
      </c>
      <c r="C465" s="827"/>
      <c r="D465" s="1859" t="s">
        <v>1320</v>
      </c>
      <c r="E465" s="1859"/>
      <c r="F465" s="1859"/>
      <c r="G465" s="788"/>
    </row>
    <row r="466" spans="1:7">
      <c r="D466" s="1859"/>
      <c r="E466" s="1859"/>
      <c r="F466" s="1859"/>
      <c r="G466" s="788"/>
    </row>
    <row r="467" spans="1:7">
      <c r="D467" s="1859"/>
      <c r="E467" s="1859"/>
      <c r="F467" s="1859"/>
      <c r="G467" s="788"/>
    </row>
    <row r="468" spans="1:7">
      <c r="D468" s="782"/>
      <c r="E468" s="782"/>
      <c r="F468" s="782"/>
      <c r="G468" s="788"/>
    </row>
    <row r="469" spans="1:7" ht="14.25">
      <c r="B469" s="796" t="s">
        <v>2577</v>
      </c>
      <c r="C469" s="795"/>
      <c r="D469" s="1935" t="s">
        <v>1399</v>
      </c>
      <c r="E469" s="1935"/>
      <c r="F469" s="1935"/>
      <c r="G469" s="788"/>
    </row>
    <row r="470" spans="1:7">
      <c r="D470" s="1935"/>
      <c r="E470" s="1935"/>
      <c r="F470" s="1935"/>
      <c r="G470" s="788"/>
    </row>
    <row r="471" spans="1:7">
      <c r="D471" s="798"/>
      <c r="E471" s="798"/>
      <c r="F471" s="798"/>
      <c r="G471" s="788"/>
    </row>
    <row r="472" spans="1:7" ht="14.25">
      <c r="B472" s="796" t="s">
        <v>2577</v>
      </c>
      <c r="C472" s="795"/>
      <c r="D472" s="1935" t="s">
        <v>1322</v>
      </c>
      <c r="E472" s="1935"/>
      <c r="F472" s="1935"/>
      <c r="G472" s="788"/>
    </row>
    <row r="473" spans="1:7">
      <c r="D473" s="1935"/>
      <c r="E473" s="1935"/>
      <c r="F473" s="1935"/>
      <c r="G473" s="788"/>
    </row>
    <row r="474" spans="1:7">
      <c r="D474" s="1935"/>
      <c r="E474" s="1935"/>
      <c r="F474" s="1935"/>
      <c r="G474" s="788"/>
    </row>
    <row r="475" spans="1:7">
      <c r="D475" s="1935"/>
      <c r="E475" s="1935"/>
      <c r="F475" s="1935"/>
      <c r="G475" s="788"/>
    </row>
    <row r="476" spans="1:7">
      <c r="B476" s="796" t="s">
        <v>2577</v>
      </c>
      <c r="D476" s="1935"/>
      <c r="E476" s="1935"/>
      <c r="F476" s="1935"/>
      <c r="G476" s="788"/>
    </row>
    <row r="477" spans="1:7">
      <c r="A477" s="788"/>
      <c r="B477" s="788"/>
      <c r="C477" s="788"/>
      <c r="D477" s="1935"/>
      <c r="E477" s="1935"/>
      <c r="F477" s="1935"/>
      <c r="G477" s="788"/>
    </row>
    <row r="478" spans="1:7">
      <c r="A478" s="788"/>
      <c r="C478" s="788"/>
      <c r="D478" s="1935"/>
      <c r="E478" s="1935"/>
      <c r="F478" s="1935"/>
      <c r="G478" s="788"/>
    </row>
    <row r="479" spans="1:7">
      <c r="A479" s="788"/>
      <c r="B479" s="796" t="s">
        <v>2577</v>
      </c>
      <c r="C479" s="788"/>
      <c r="D479" s="1935"/>
      <c r="E479" s="1935"/>
      <c r="F479" s="1935"/>
      <c r="G479" s="788"/>
    </row>
    <row r="480" spans="1:7">
      <c r="A480" s="788"/>
      <c r="B480" s="788"/>
      <c r="C480" s="788"/>
      <c r="D480" s="1935"/>
      <c r="E480" s="1935"/>
      <c r="F480" s="1935"/>
      <c r="G480" s="788"/>
    </row>
    <row r="481" spans="1:9">
      <c r="A481" s="788"/>
      <c r="C481" s="788"/>
      <c r="D481" s="1935"/>
      <c r="E481" s="1935"/>
      <c r="F481" s="1935"/>
      <c r="G481" s="788"/>
    </row>
    <row r="482" spans="1:9">
      <c r="A482" s="788"/>
      <c r="C482" s="788"/>
      <c r="D482" s="1935"/>
      <c r="E482" s="1935"/>
      <c r="F482" s="1935"/>
      <c r="G482" s="788"/>
    </row>
    <row r="483" spans="1:9">
      <c r="A483" s="788"/>
      <c r="C483" s="788"/>
      <c r="D483" s="1935"/>
      <c r="E483" s="1935"/>
      <c r="F483" s="1935"/>
      <c r="G483" s="788"/>
    </row>
    <row r="484" spans="1:9">
      <c r="A484" s="788"/>
      <c r="B484" s="796" t="s">
        <v>2577</v>
      </c>
      <c r="C484" s="788"/>
      <c r="D484" s="1935"/>
      <c r="E484" s="1935"/>
      <c r="F484" s="1935"/>
      <c r="G484" s="788"/>
    </row>
    <row r="485" spans="1:9">
      <c r="A485" s="788"/>
      <c r="C485" s="788"/>
      <c r="D485" s="1935"/>
      <c r="E485" s="1935"/>
      <c r="F485" s="1935"/>
      <c r="G485" s="788"/>
    </row>
    <row r="486" spans="1:9">
      <c r="A486" s="788"/>
      <c r="B486" s="796" t="s">
        <v>2577</v>
      </c>
      <c r="C486" s="788"/>
      <c r="D486" s="1935" t="s">
        <v>1323</v>
      </c>
      <c r="E486" s="1935"/>
      <c r="F486" s="1935"/>
      <c r="G486" s="788"/>
    </row>
    <row r="487" spans="1:9">
      <c r="A487" s="788"/>
      <c r="B487" s="788"/>
      <c r="C487" s="788"/>
      <c r="D487" s="1935"/>
      <c r="E487" s="1935"/>
      <c r="F487" s="1935"/>
      <c r="G487" s="788"/>
    </row>
    <row r="488" spans="1:9">
      <c r="A488" s="788"/>
      <c r="B488" s="788"/>
      <c r="C488" s="788"/>
      <c r="D488" s="1935"/>
      <c r="E488" s="1935"/>
      <c r="F488" s="1935"/>
      <c r="G488" s="788"/>
    </row>
    <row r="489" spans="1:9">
      <c r="A489" s="788"/>
      <c r="B489" s="788"/>
      <c r="C489" s="788"/>
      <c r="D489" s="1935"/>
      <c r="E489" s="1935"/>
      <c r="F489" s="1935"/>
      <c r="G489" s="788"/>
    </row>
    <row r="490" spans="1:9">
      <c r="D490" s="1935"/>
      <c r="E490" s="1935"/>
      <c r="F490" s="1935"/>
    </row>
    <row r="491" spans="1:9">
      <c r="D491" s="798"/>
      <c r="E491" s="798"/>
      <c r="F491" s="798"/>
    </row>
    <row r="492" spans="1:9">
      <c r="B492" s="796" t="s">
        <v>2577</v>
      </c>
      <c r="D492" s="1931" t="s">
        <v>1324</v>
      </c>
      <c r="E492" s="1931"/>
      <c r="F492" s="1931"/>
    </row>
    <row r="493" spans="1:9">
      <c r="A493" s="798"/>
      <c r="B493" s="798"/>
    </row>
    <row r="494" spans="1:9">
      <c r="A494" s="1841" t="s">
        <v>1165</v>
      </c>
      <c r="B494" s="1841"/>
      <c r="C494" s="1841"/>
      <c r="D494" s="1841"/>
      <c r="E494" s="1841"/>
      <c r="F494" s="1841"/>
      <c r="G494" s="1841"/>
      <c r="H494" s="1749"/>
      <c r="I494" s="1750"/>
    </row>
    <row r="495" spans="1:9">
      <c r="A495" s="798"/>
      <c r="B495" s="798"/>
    </row>
    <row r="496" spans="1:9">
      <c r="D496" s="1837" t="s">
        <v>948</v>
      </c>
      <c r="E496" s="1837"/>
      <c r="F496" s="1837"/>
    </row>
    <row r="497" spans="1:9" s="789" customFormat="1" ht="14.25">
      <c r="A497" s="803"/>
      <c r="B497" s="803"/>
      <c r="C497" s="799"/>
      <c r="D497" s="1838" t="s">
        <v>1325</v>
      </c>
      <c r="E497" s="1838"/>
      <c r="F497" s="1838"/>
      <c r="G497" s="800"/>
      <c r="I497" s="1733"/>
    </row>
    <row r="498" spans="1:9" s="789" customFormat="1" ht="14.25">
      <c r="A498" s="803"/>
      <c r="B498" s="803"/>
      <c r="C498" s="799"/>
      <c r="D498" s="785"/>
      <c r="E498" s="670"/>
      <c r="F498" s="670"/>
      <c r="G498" s="800"/>
      <c r="I498" s="1733"/>
    </row>
    <row r="499" spans="1:9" s="789" customFormat="1" ht="14.25">
      <c r="A499" s="795"/>
      <c r="B499" s="796" t="s">
        <v>2577</v>
      </c>
      <c r="C499" s="799"/>
      <c r="D499" s="1839" t="s">
        <v>1326</v>
      </c>
      <c r="E499" s="1839"/>
      <c r="F499" s="1839"/>
      <c r="G499" s="800"/>
      <c r="I499" s="1733" t="s">
        <v>2353</v>
      </c>
    </row>
    <row r="500" spans="1:9" s="789" customFormat="1" ht="14.25">
      <c r="A500" s="795"/>
      <c r="B500" s="795"/>
      <c r="C500" s="799"/>
      <c r="D500" s="1839"/>
      <c r="E500" s="1839"/>
      <c r="F500" s="1839"/>
      <c r="G500" s="800"/>
      <c r="I500" s="1733"/>
    </row>
    <row r="501" spans="1:9" s="789" customFormat="1" ht="14.25">
      <c r="A501" s="795"/>
      <c r="B501" s="795"/>
      <c r="C501" s="799"/>
      <c r="D501" s="783"/>
      <c r="E501" s="670"/>
      <c r="F501" s="670"/>
      <c r="G501" s="800"/>
      <c r="I501" s="1733"/>
    </row>
    <row r="502" spans="1:9" ht="12.75" customHeight="1">
      <c r="B502" s="796" t="s">
        <v>2577</v>
      </c>
      <c r="D502" s="1840" t="s">
        <v>1501</v>
      </c>
      <c r="E502" s="1840"/>
      <c r="F502" s="1840"/>
      <c r="I502" s="1674" t="s">
        <v>2354</v>
      </c>
    </row>
    <row r="503" spans="1:9" ht="14.25">
      <c r="A503" s="795"/>
      <c r="D503" s="1840"/>
      <c r="E503" s="1840"/>
      <c r="F503" s="1840"/>
    </row>
    <row r="504" spans="1:9" ht="14.25">
      <c r="A504" s="795"/>
      <c r="B504" s="795"/>
      <c r="D504" s="1840"/>
      <c r="E504" s="1840"/>
      <c r="F504" s="1840"/>
    </row>
    <row r="505" spans="1:9" ht="14.25">
      <c r="A505" s="795"/>
      <c r="B505" s="795"/>
      <c r="D505" s="1840"/>
      <c r="E505" s="1840"/>
      <c r="F505" s="1840"/>
    </row>
    <row r="506" spans="1:9" ht="14.25">
      <c r="A506" s="795"/>
      <c r="D506" s="891"/>
      <c r="E506" s="891"/>
      <c r="F506" s="891"/>
      <c r="G506" s="788"/>
    </row>
    <row r="507" spans="1:9" ht="14.25">
      <c r="A507" s="795"/>
      <c r="B507" s="796" t="s">
        <v>2577</v>
      </c>
      <c r="D507" s="1861" t="s">
        <v>1329</v>
      </c>
      <c r="E507" s="1861"/>
      <c r="F507" s="1861"/>
      <c r="G507" s="788"/>
      <c r="I507" s="1674" t="s">
        <v>2355</v>
      </c>
    </row>
    <row r="508" spans="1:9" ht="14.25">
      <c r="A508" s="795"/>
      <c r="B508" s="795"/>
      <c r="D508" s="783"/>
      <c r="E508" s="670"/>
      <c r="F508" s="670"/>
      <c r="G508" s="788"/>
    </row>
    <row r="509" spans="1:9" ht="14.25">
      <c r="A509" s="795"/>
      <c r="B509" s="796" t="s">
        <v>2577</v>
      </c>
      <c r="D509" s="1859" t="s">
        <v>1330</v>
      </c>
      <c r="E509" s="1859"/>
      <c r="F509" s="1859"/>
      <c r="G509" s="788"/>
      <c r="I509" s="1674" t="s">
        <v>2355</v>
      </c>
    </row>
    <row r="510" spans="1:9" ht="14.25">
      <c r="A510" s="795"/>
      <c r="D510" s="1859"/>
      <c r="E510" s="1859"/>
      <c r="F510" s="1859"/>
      <c r="G510" s="788"/>
    </row>
    <row r="511" spans="1:9">
      <c r="A511" s="814"/>
      <c r="B511" s="814"/>
      <c r="D511" s="731"/>
      <c r="E511" s="670"/>
      <c r="F511" s="670"/>
      <c r="G511" s="788"/>
    </row>
    <row r="512" spans="1:9">
      <c r="A512" s="814"/>
      <c r="B512" s="796" t="s">
        <v>2577</v>
      </c>
      <c r="D512" s="1861" t="s">
        <v>1331</v>
      </c>
      <c r="E512" s="1861"/>
      <c r="F512" s="1861"/>
      <c r="G512" s="788"/>
      <c r="I512" s="1674" t="s">
        <v>2410</v>
      </c>
    </row>
    <row r="513" spans="1:9" ht="14.25">
      <c r="A513" s="795"/>
      <c r="B513" s="795"/>
      <c r="D513" s="798"/>
    </row>
    <row r="514" spans="1:9">
      <c r="A514" s="1841" t="s">
        <v>1166</v>
      </c>
      <c r="B514" s="1841"/>
      <c r="C514" s="1841"/>
      <c r="D514" s="1841"/>
      <c r="E514" s="1841"/>
      <c r="F514" s="1841"/>
      <c r="G514" s="1841"/>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66" t="s">
        <v>851</v>
      </c>
      <c r="E516" s="1966"/>
      <c r="F516" s="1966"/>
      <c r="G516" s="691"/>
      <c r="I516" s="620"/>
    </row>
    <row r="517" spans="1:9" s="720" customFormat="1">
      <c r="A517" s="799"/>
      <c r="B517" s="799"/>
      <c r="C517" s="830"/>
      <c r="D517" s="853" t="s">
        <v>1401</v>
      </c>
      <c r="E517" s="853"/>
      <c r="F517" s="853"/>
      <c r="G517" s="691"/>
      <c r="I517" s="620"/>
    </row>
    <row r="518" spans="1:9" s="720" customFormat="1">
      <c r="A518" s="799"/>
      <c r="B518" s="799"/>
      <c r="C518" s="830"/>
      <c r="D518" s="853" t="s">
        <v>1402</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2637</v>
      </c>
      <c r="C520" s="797"/>
      <c r="D520" s="1833" t="s">
        <v>2187</v>
      </c>
      <c r="E520" s="1833"/>
      <c r="F520" s="1833"/>
      <c r="G520" s="670"/>
      <c r="I520" s="620" t="s">
        <v>2390</v>
      </c>
    </row>
    <row r="521" spans="1:9" s="720" customFormat="1">
      <c r="A521" s="793"/>
      <c r="B521" s="793"/>
      <c r="C521" s="797"/>
      <c r="D521" s="1833"/>
      <c r="E521" s="1833"/>
      <c r="F521" s="1833"/>
      <c r="G521" s="670"/>
      <c r="I521" s="620"/>
    </row>
    <row r="522" spans="1:9" s="720" customFormat="1">
      <c r="A522" s="793"/>
      <c r="B522" s="793"/>
      <c r="C522" s="797"/>
      <c r="D522" s="1609"/>
      <c r="E522" s="1609"/>
      <c r="F522" s="1609"/>
      <c r="G522" s="670"/>
    </row>
    <row r="523" spans="1:9" s="720" customFormat="1" ht="12.75" customHeight="1">
      <c r="A523" s="793"/>
      <c r="B523" s="796" t="s">
        <v>2577</v>
      </c>
      <c r="C523" s="802"/>
      <c r="D523" s="1805" t="s">
        <v>2493</v>
      </c>
      <c r="E523" s="876"/>
      <c r="F523" s="876"/>
      <c r="G523" s="670"/>
      <c r="I523" s="620" t="s">
        <v>2356</v>
      </c>
    </row>
    <row r="524" spans="1:9" s="1669" customFormat="1">
      <c r="A524" s="793"/>
      <c r="B524" s="1808"/>
      <c r="C524" s="802"/>
      <c r="D524" s="876"/>
      <c r="E524" s="1631" t="s">
        <v>2494</v>
      </c>
      <c r="F524" s="1671"/>
      <c r="G524" s="670"/>
      <c r="I524" s="620"/>
    </row>
    <row r="525" spans="1:9" s="720" customFormat="1">
      <c r="A525" s="793"/>
      <c r="B525" s="793"/>
      <c r="C525" s="802"/>
      <c r="D525" s="1952" t="s">
        <v>1204</v>
      </c>
      <c r="E525" s="1952"/>
      <c r="F525" s="1952"/>
      <c r="G525" s="670"/>
      <c r="I525" s="620"/>
    </row>
    <row r="526" spans="1:9" s="1669" customFormat="1">
      <c r="A526" s="793"/>
      <c r="B526" s="793"/>
      <c r="C526" s="802"/>
      <c r="D526" s="1952"/>
      <c r="E526" s="1952"/>
      <c r="F526" s="1952"/>
      <c r="G526" s="670"/>
      <c r="I526" s="620"/>
    </row>
    <row r="527" spans="1:9" s="720" customFormat="1">
      <c r="A527" s="793"/>
      <c r="B527" s="793"/>
      <c r="C527" s="797"/>
      <c r="D527" s="1952"/>
      <c r="E527" s="1952"/>
      <c r="F527" s="1952"/>
      <c r="G527" s="670"/>
      <c r="I527" s="620"/>
    </row>
    <row r="528" spans="1:9" s="720" customFormat="1">
      <c r="A528" s="793"/>
      <c r="B528" s="793"/>
      <c r="C528" s="797"/>
      <c r="D528" s="831"/>
      <c r="E528" s="670"/>
      <c r="F528" s="783"/>
      <c r="G528" s="670"/>
      <c r="I528" s="620"/>
    </row>
    <row r="529" spans="1:9" s="720" customFormat="1" ht="13.15" customHeight="1">
      <c r="A529" s="793"/>
      <c r="B529" s="796" t="s">
        <v>2577</v>
      </c>
      <c r="C529" s="797"/>
      <c r="D529" s="1943" t="s">
        <v>1230</v>
      </c>
      <c r="E529" s="1943"/>
      <c r="F529" s="1943"/>
      <c r="G529" s="670"/>
      <c r="I529" s="620" t="s">
        <v>2356</v>
      </c>
    </row>
    <row r="530" spans="1:9" s="720" customFormat="1">
      <c r="A530" s="793"/>
      <c r="B530" s="793"/>
      <c r="C530" s="797"/>
      <c r="D530" s="1943"/>
      <c r="E530" s="1943"/>
      <c r="F530" s="1943"/>
      <c r="G530" s="670"/>
      <c r="I530" s="620"/>
    </row>
    <row r="531" spans="1:9" s="720" customFormat="1" ht="12" customHeight="1">
      <c r="A531" s="798"/>
      <c r="B531" s="798"/>
      <c r="C531" s="806"/>
      <c r="D531" s="798"/>
      <c r="E531" s="670"/>
      <c r="F531" s="833"/>
      <c r="G531" s="670"/>
      <c r="I531" s="620"/>
    </row>
    <row r="532" spans="1:9">
      <c r="A532" s="1841" t="s">
        <v>1167</v>
      </c>
      <c r="B532" s="1841"/>
      <c r="C532" s="1841"/>
      <c r="D532" s="1841"/>
      <c r="E532" s="1841"/>
      <c r="F532" s="1841"/>
      <c r="G532" s="1841"/>
      <c r="H532" s="1749"/>
      <c r="I532" s="1750"/>
    </row>
    <row r="533" spans="1:9">
      <c r="A533" s="798"/>
      <c r="B533" s="798"/>
      <c r="C533" s="827"/>
      <c r="F533" s="834"/>
    </row>
    <row r="534" spans="1:9">
      <c r="B534" s="1928" t="s">
        <v>470</v>
      </c>
      <c r="C534" s="1928"/>
      <c r="D534" s="1928"/>
      <c r="E534" s="1928"/>
      <c r="F534" s="1928"/>
    </row>
    <row r="535" spans="1:9">
      <c r="A535" s="798"/>
      <c r="B535" s="798"/>
      <c r="C535" s="827"/>
      <c r="D535" s="798"/>
      <c r="F535" s="798"/>
    </row>
    <row r="536" spans="1:9">
      <c r="A536" s="1891" t="s">
        <v>1168</v>
      </c>
      <c r="B536" s="1891"/>
      <c r="C536" s="1891"/>
      <c r="D536" s="1891"/>
      <c r="E536" s="1891"/>
      <c r="F536" s="1891"/>
      <c r="G536" s="1891"/>
      <c r="H536" s="1749"/>
      <c r="I536" s="1750"/>
    </row>
    <row r="537" spans="1:9">
      <c r="A537" s="798"/>
      <c r="B537" s="798"/>
      <c r="C537" s="827"/>
      <c r="D537" s="798"/>
      <c r="F537" s="798"/>
    </row>
    <row r="538" spans="1:9">
      <c r="C538" s="827"/>
      <c r="D538" s="1858" t="s">
        <v>720</v>
      </c>
      <c r="E538" s="1858"/>
      <c r="F538" s="1858"/>
    </row>
    <row r="539" spans="1:9">
      <c r="C539" s="827"/>
      <c r="D539" s="1861" t="s">
        <v>1225</v>
      </c>
      <c r="E539" s="1861"/>
      <c r="F539" s="1861"/>
    </row>
    <row r="540" spans="1:9">
      <c r="C540" s="827"/>
      <c r="D540" s="783"/>
      <c r="E540" s="783"/>
      <c r="F540" s="783"/>
    </row>
    <row r="541" spans="1:9" ht="13.7" customHeight="1">
      <c r="A541" s="795"/>
      <c r="B541" s="796" t="s">
        <v>2637</v>
      </c>
      <c r="C541" s="827"/>
      <c r="D541" s="1861" t="s">
        <v>949</v>
      </c>
      <c r="E541" s="1861"/>
      <c r="F541" s="1861"/>
      <c r="G541" s="788"/>
      <c r="I541" s="1674" t="s">
        <v>2408</v>
      </c>
    </row>
    <row r="542" spans="1:9" ht="13.7" customHeight="1">
      <c r="A542" s="827"/>
      <c r="B542" s="827"/>
      <c r="C542" s="827"/>
      <c r="D542" s="783"/>
      <c r="E542" s="616"/>
      <c r="F542" s="616"/>
      <c r="G542" s="788"/>
    </row>
    <row r="543" spans="1:9" ht="14.25">
      <c r="A543" s="795"/>
      <c r="B543" s="796" t="s">
        <v>2637</v>
      </c>
      <c r="C543" s="827"/>
      <c r="D543" s="1859" t="s">
        <v>1226</v>
      </c>
      <c r="E543" s="1859"/>
      <c r="F543" s="1859"/>
      <c r="G543" s="788"/>
      <c r="I543" s="1674" t="s">
        <v>2408</v>
      </c>
    </row>
    <row r="544" spans="1:9">
      <c r="A544" s="827"/>
      <c r="B544" s="827"/>
      <c r="C544" s="827"/>
      <c r="D544" s="1859"/>
      <c r="E544" s="1859"/>
      <c r="F544" s="1859"/>
      <c r="G544" s="788"/>
    </row>
    <row r="545" spans="1:9">
      <c r="A545" s="827"/>
      <c r="B545" s="827"/>
      <c r="C545" s="827"/>
      <c r="D545" s="798"/>
      <c r="E545" s="798"/>
      <c r="F545" s="798"/>
      <c r="G545" s="788"/>
    </row>
    <row r="546" spans="1:9" ht="14.25">
      <c r="A546" s="795"/>
      <c r="B546" s="796" t="s">
        <v>2637</v>
      </c>
      <c r="C546" s="827"/>
      <c r="D546" s="1859" t="s">
        <v>1227</v>
      </c>
      <c r="E546" s="1859"/>
      <c r="F546" s="1859"/>
      <c r="G546" s="788"/>
      <c r="I546" s="1674" t="s">
        <v>2357</v>
      </c>
    </row>
    <row r="547" spans="1:9">
      <c r="A547" s="827"/>
      <c r="B547" s="827"/>
      <c r="C547" s="827"/>
      <c r="D547" s="1859"/>
      <c r="E547" s="1859"/>
      <c r="F547" s="1859"/>
      <c r="G547" s="788"/>
    </row>
    <row r="548" spans="1:9">
      <c r="A548" s="827"/>
      <c r="B548" s="827"/>
      <c r="C548" s="827"/>
      <c r="D548" s="798"/>
      <c r="E548" s="798"/>
      <c r="F548" s="798"/>
      <c r="G548" s="788"/>
    </row>
    <row r="549" spans="1:9" ht="14.25">
      <c r="A549" s="795"/>
      <c r="B549" s="796" t="s">
        <v>2637</v>
      </c>
      <c r="C549" s="827"/>
      <c r="D549" s="1859" t="s">
        <v>1228</v>
      </c>
      <c r="E549" s="1859"/>
      <c r="F549" s="1859"/>
      <c r="G549" s="788"/>
      <c r="I549" s="1674" t="s">
        <v>2358</v>
      </c>
    </row>
    <row r="550" spans="1:9">
      <c r="A550" s="827"/>
      <c r="B550" s="827"/>
      <c r="C550" s="827"/>
      <c r="D550" s="1859"/>
      <c r="E550" s="1859"/>
      <c r="F550" s="1859"/>
      <c r="G550" s="788"/>
    </row>
    <row r="551" spans="1:9">
      <c r="A551" s="827"/>
      <c r="B551" s="827"/>
      <c r="C551" s="827"/>
      <c r="D551" s="798"/>
      <c r="E551" s="798"/>
      <c r="F551" s="798"/>
      <c r="G551" s="788"/>
    </row>
    <row r="552" spans="1:9" ht="14.25">
      <c r="A552" s="795"/>
      <c r="B552" s="796" t="s">
        <v>2637</v>
      </c>
      <c r="C552" s="827"/>
      <c r="D552" s="1859" t="s">
        <v>1229</v>
      </c>
      <c r="E552" s="1859"/>
      <c r="F552" s="1859"/>
      <c r="G552" s="788"/>
      <c r="I552" s="1674" t="s">
        <v>2409</v>
      </c>
    </row>
    <row r="553" spans="1:9">
      <c r="A553" s="827"/>
      <c r="B553" s="827"/>
      <c r="C553" s="827"/>
      <c r="D553" s="1859"/>
      <c r="E553" s="1859"/>
      <c r="F553" s="1859"/>
      <c r="G553" s="788"/>
    </row>
    <row r="554" spans="1:9">
      <c r="A554" s="827"/>
      <c r="B554" s="827"/>
      <c r="C554" s="827"/>
      <c r="D554" s="1859"/>
      <c r="E554" s="1859"/>
      <c r="F554" s="1859"/>
      <c r="G554" s="788"/>
    </row>
    <row r="555" spans="1:9">
      <c r="A555" s="827"/>
      <c r="B555" s="827"/>
      <c r="C555" s="827"/>
      <c r="D555" s="798"/>
      <c r="E555" s="798"/>
      <c r="F555" s="798"/>
    </row>
    <row r="556" spans="1:9" ht="14.25">
      <c r="A556" s="795"/>
      <c r="B556" s="796" t="s">
        <v>2577</v>
      </c>
      <c r="C556" s="827"/>
      <c r="D556" s="1943" t="s">
        <v>1347</v>
      </c>
      <c r="E556" s="1943"/>
      <c r="F556" s="1943"/>
      <c r="I556" s="1674" t="s">
        <v>2408</v>
      </c>
    </row>
    <row r="557" spans="1:9">
      <c r="A557" s="827"/>
      <c r="B557" s="827"/>
      <c r="C557" s="827"/>
      <c r="D557" s="1943"/>
      <c r="E557" s="1943"/>
      <c r="F557" s="1943"/>
    </row>
    <row r="558" spans="1:9">
      <c r="A558" s="827"/>
      <c r="B558" s="827"/>
      <c r="C558" s="827"/>
      <c r="D558" s="798"/>
      <c r="E558" s="798"/>
      <c r="F558" s="798"/>
    </row>
    <row r="559" spans="1:9" ht="14.25">
      <c r="A559" s="795"/>
      <c r="B559" s="796" t="s">
        <v>2637</v>
      </c>
      <c r="C559" s="827"/>
      <c r="D559" s="1859" t="s">
        <v>1231</v>
      </c>
      <c r="E559" s="1859"/>
      <c r="F559" s="1859"/>
      <c r="I559" s="1674" t="s">
        <v>2408</v>
      </c>
    </row>
    <row r="560" spans="1:9">
      <c r="A560" s="827"/>
      <c r="B560" s="827"/>
      <c r="C560" s="827"/>
      <c r="D560" s="1859"/>
      <c r="E560" s="1859"/>
      <c r="F560" s="1859"/>
      <c r="G560" s="817"/>
    </row>
    <row r="561" spans="1:16">
      <c r="A561" s="827"/>
      <c r="B561" s="827"/>
      <c r="C561" s="827"/>
      <c r="D561" s="798"/>
      <c r="E561" s="798"/>
      <c r="F561" s="798"/>
      <c r="G561" s="817"/>
    </row>
    <row r="562" spans="1:16" ht="14.25">
      <c r="A562" s="795"/>
      <c r="B562" s="796" t="s">
        <v>2637</v>
      </c>
      <c r="C562" s="827"/>
      <c r="D562" s="1861" t="s">
        <v>1232</v>
      </c>
      <c r="E562" s="1861"/>
      <c r="F562" s="1861"/>
      <c r="G562" s="817"/>
      <c r="I562" s="1674" t="s">
        <v>2411</v>
      </c>
      <c r="P562" s="1672"/>
    </row>
    <row r="563" spans="1:16">
      <c r="A563" s="814"/>
      <c r="B563" s="814"/>
      <c r="C563" s="827"/>
      <c r="D563" s="1861" t="s">
        <v>2496</v>
      </c>
      <c r="E563" s="1861"/>
      <c r="F563" s="1861"/>
      <c r="G563" s="817"/>
    </row>
    <row r="564" spans="1:16">
      <c r="A564" s="814"/>
      <c r="B564" s="814"/>
      <c r="C564" s="827"/>
      <c r="D564" s="788"/>
      <c r="E564" s="1631" t="s">
        <v>2495</v>
      </c>
      <c r="F564" s="1809"/>
      <c r="G564" s="817"/>
    </row>
    <row r="565" spans="1:16" ht="14.25">
      <c r="A565" s="795"/>
      <c r="B565" s="795"/>
      <c r="C565" s="827"/>
      <c r="E565" s="798"/>
      <c r="F565" s="798"/>
      <c r="G565" s="817"/>
    </row>
    <row r="566" spans="1:16" ht="14.25">
      <c r="A566" s="795"/>
      <c r="B566" s="796" t="s">
        <v>2637</v>
      </c>
      <c r="C566" s="827"/>
      <c r="D566" s="1959" t="s">
        <v>1234</v>
      </c>
      <c r="E566" s="1959"/>
      <c r="F566" s="1959"/>
      <c r="G566" s="817"/>
      <c r="I566" s="1674" t="s">
        <v>2359</v>
      </c>
    </row>
    <row r="567" spans="1:16">
      <c r="C567" s="827"/>
      <c r="D567" s="1859" t="s">
        <v>1235</v>
      </c>
      <c r="E567" s="1859"/>
      <c r="F567" s="1859"/>
      <c r="G567" s="817"/>
    </row>
    <row r="568" spans="1:16">
      <c r="A568" s="827"/>
      <c r="B568" s="827"/>
      <c r="C568" s="827"/>
      <c r="D568" s="1859"/>
      <c r="E568" s="1859"/>
      <c r="F568" s="1859"/>
      <c r="G568" s="817"/>
    </row>
    <row r="569" spans="1:16">
      <c r="A569" s="827"/>
      <c r="B569" s="827"/>
      <c r="C569" s="827"/>
      <c r="D569" s="1859"/>
      <c r="E569" s="1859"/>
      <c r="F569" s="1859"/>
      <c r="G569" s="817"/>
    </row>
    <row r="570" spans="1:16">
      <c r="A570" s="827"/>
      <c r="B570" s="827"/>
      <c r="C570" s="827"/>
      <c r="D570" s="798"/>
      <c r="E570" s="798"/>
      <c r="F570" s="798"/>
      <c r="G570" s="817"/>
    </row>
    <row r="571" spans="1:16" ht="14.25">
      <c r="A571" s="795"/>
      <c r="B571" s="796" t="s">
        <v>2637</v>
      </c>
      <c r="C571" s="827"/>
      <c r="D571" s="1859" t="s">
        <v>1236</v>
      </c>
      <c r="E571" s="1859"/>
      <c r="F571" s="1859"/>
      <c r="G571" s="817"/>
      <c r="I571" s="1674" t="s">
        <v>2360</v>
      </c>
    </row>
    <row r="572" spans="1:16" ht="14.25">
      <c r="A572" s="795"/>
      <c r="B572" s="795"/>
      <c r="C572" s="827"/>
      <c r="D572" s="1859"/>
      <c r="E572" s="1859"/>
      <c r="F572" s="1859"/>
      <c r="G572" s="817"/>
    </row>
    <row r="573" spans="1:16" ht="14.25">
      <c r="A573" s="795"/>
      <c r="B573" s="795"/>
      <c r="C573" s="827"/>
      <c r="D573" s="1859"/>
      <c r="E573" s="1859"/>
      <c r="F573" s="1859"/>
      <c r="G573" s="817"/>
    </row>
    <row r="574" spans="1:16" ht="14.25">
      <c r="A574" s="795"/>
      <c r="B574" s="795"/>
      <c r="C574" s="827"/>
      <c r="D574" s="1859"/>
      <c r="E574" s="1859"/>
      <c r="F574" s="1859"/>
      <c r="G574" s="817"/>
    </row>
    <row r="575" spans="1:16" ht="14.25">
      <c r="A575" s="795"/>
      <c r="B575" s="795"/>
      <c r="C575" s="827"/>
      <c r="D575" s="798"/>
      <c r="E575" s="798"/>
      <c r="F575" s="798"/>
      <c r="G575" s="817"/>
    </row>
    <row r="576" spans="1:16">
      <c r="A576" s="1841" t="s">
        <v>1169</v>
      </c>
      <c r="B576" s="1841"/>
      <c r="C576" s="1841"/>
      <c r="D576" s="1841"/>
      <c r="E576" s="1841"/>
      <c r="F576" s="1841"/>
      <c r="G576" s="1841"/>
      <c r="H576" s="1749"/>
      <c r="I576" s="1750"/>
    </row>
    <row r="577" spans="1:9">
      <c r="A577" s="827"/>
      <c r="B577" s="827"/>
      <c r="C577" s="827"/>
      <c r="E577" s="798"/>
      <c r="F577" s="798"/>
      <c r="G577" s="817"/>
    </row>
    <row r="578" spans="1:9" ht="12.75" customHeight="1">
      <c r="C578" s="791"/>
      <c r="D578" s="1927" t="s">
        <v>216</v>
      </c>
      <c r="E578" s="1927"/>
      <c r="F578" s="1927"/>
      <c r="G578" s="817"/>
    </row>
    <row r="579" spans="1:9">
      <c r="A579" s="793"/>
      <c r="B579" s="793"/>
      <c r="C579" s="793"/>
      <c r="D579" s="1864" t="s">
        <v>1185</v>
      </c>
      <c r="E579" s="1864"/>
      <c r="F579" s="1864"/>
      <c r="G579" s="817"/>
    </row>
    <row r="580" spans="1:9">
      <c r="A580" s="788"/>
      <c r="B580" s="788"/>
      <c r="C580" s="793"/>
      <c r="D580" s="835"/>
      <c r="G580" s="817"/>
      <c r="I580" s="1674" t="s">
        <v>2361</v>
      </c>
    </row>
    <row r="581" spans="1:9">
      <c r="A581" s="793"/>
      <c r="B581" s="796" t="s">
        <v>2637</v>
      </c>
      <c r="D581" s="1864" t="s">
        <v>955</v>
      </c>
      <c r="E581" s="1864"/>
      <c r="F581" s="1864"/>
      <c r="G581" s="817"/>
    </row>
    <row r="582" spans="1:9">
      <c r="A582" s="814"/>
      <c r="B582" s="814"/>
      <c r="D582" s="812"/>
    </row>
    <row r="583" spans="1:9">
      <c r="A583" s="814"/>
      <c r="B583" s="796" t="s">
        <v>2637</v>
      </c>
      <c r="D583" s="1840" t="s">
        <v>1186</v>
      </c>
      <c r="E583" s="1840"/>
      <c r="F583" s="1840"/>
      <c r="I583" s="1674" t="s">
        <v>2363</v>
      </c>
    </row>
    <row r="584" spans="1:9">
      <c r="A584" s="814"/>
      <c r="B584" s="814"/>
      <c r="D584" s="1840"/>
      <c r="E584" s="1840"/>
      <c r="F584" s="1840"/>
      <c r="G584" s="788"/>
      <c r="I584" s="1674" t="s">
        <v>2362</v>
      </c>
    </row>
    <row r="585" spans="1:9">
      <c r="A585" s="814"/>
      <c r="B585" s="814"/>
      <c r="D585" s="1840"/>
      <c r="E585" s="1840"/>
      <c r="F585" s="1840"/>
      <c r="G585" s="788"/>
    </row>
    <row r="586" spans="1:9">
      <c r="A586" s="814"/>
      <c r="B586" s="814"/>
      <c r="D586" s="1840"/>
      <c r="E586" s="1840"/>
      <c r="F586" s="1840"/>
      <c r="G586" s="788"/>
    </row>
    <row r="587" spans="1:9">
      <c r="A587" s="814"/>
      <c r="B587" s="796" t="s">
        <v>2577</v>
      </c>
      <c r="D587" s="1840" t="s">
        <v>1187</v>
      </c>
      <c r="E587" s="1840"/>
      <c r="F587" s="1840"/>
      <c r="G587" s="788"/>
    </row>
    <row r="588" spans="1:9">
      <c r="A588" s="814"/>
      <c r="B588" s="814"/>
      <c r="D588" s="1840"/>
      <c r="E588" s="1840"/>
      <c r="F588" s="1840"/>
      <c r="G588" s="788"/>
    </row>
    <row r="589" spans="1:9">
      <c r="A589" s="814"/>
      <c r="B589" s="814"/>
      <c r="D589" s="1840"/>
      <c r="E589" s="1840"/>
      <c r="F589" s="1840"/>
      <c r="G589" s="788"/>
    </row>
    <row r="590" spans="1:9">
      <c r="A590" s="814"/>
      <c r="B590" s="814"/>
      <c r="D590" s="1840"/>
      <c r="E590" s="1840"/>
      <c r="F590" s="1840"/>
      <c r="G590" s="788"/>
    </row>
    <row r="591" spans="1:9">
      <c r="A591" s="814"/>
      <c r="B591" s="814"/>
      <c r="D591" s="781"/>
      <c r="E591" s="781"/>
      <c r="F591" s="781"/>
      <c r="G591" s="788"/>
    </row>
    <row r="592" spans="1:9">
      <c r="A592" s="814"/>
      <c r="B592" s="796" t="s">
        <v>2637</v>
      </c>
      <c r="D592" s="1840" t="s">
        <v>1188</v>
      </c>
      <c r="E592" s="1840"/>
      <c r="F592" s="1840"/>
      <c r="G592" s="788"/>
    </row>
    <row r="593" spans="1:9">
      <c r="A593" s="814"/>
      <c r="B593" s="814"/>
      <c r="D593" s="1840"/>
      <c r="E593" s="1840"/>
      <c r="F593" s="1840"/>
      <c r="G593" s="788"/>
    </row>
    <row r="594" spans="1:9">
      <c r="A594" s="814"/>
      <c r="B594" s="814"/>
      <c r="D594" s="835"/>
      <c r="G594" s="788"/>
    </row>
    <row r="595" spans="1:9">
      <c r="A595" s="814"/>
      <c r="B595" s="796" t="s">
        <v>2577</v>
      </c>
      <c r="D595" s="1864" t="s">
        <v>1189</v>
      </c>
      <c r="E595" s="1864"/>
      <c r="F595" s="1864"/>
      <c r="G595" s="788"/>
      <c r="I595" s="1674" t="s">
        <v>2412</v>
      </c>
    </row>
    <row r="596" spans="1:9">
      <c r="A596" s="814"/>
      <c r="B596" s="814"/>
      <c r="D596" s="1864"/>
      <c r="E596" s="1864"/>
      <c r="F596" s="1864"/>
      <c r="G596" s="788"/>
    </row>
    <row r="597" spans="1:9" ht="14.25">
      <c r="A597" s="795"/>
      <c r="B597" s="795"/>
      <c r="D597" s="835"/>
      <c r="G597" s="788"/>
    </row>
    <row r="598" spans="1:9">
      <c r="A598" s="1841" t="s">
        <v>1170</v>
      </c>
      <c r="B598" s="1841"/>
      <c r="C598" s="1841"/>
      <c r="D598" s="1841"/>
      <c r="E598" s="1841"/>
      <c r="F598" s="1841"/>
      <c r="G598" s="1841"/>
      <c r="H598" s="1749"/>
      <c r="I598" s="1750"/>
    </row>
    <row r="599" spans="1:9"/>
    <row r="600" spans="1:9">
      <c r="D600" s="1858" t="s">
        <v>1270</v>
      </c>
      <c r="E600" s="1858"/>
      <c r="F600" s="1858"/>
    </row>
    <row r="601" spans="1:9">
      <c r="D601" s="1897" t="s">
        <v>1271</v>
      </c>
      <c r="E601" s="1897"/>
      <c r="F601" s="1897"/>
    </row>
    <row r="602" spans="1:9">
      <c r="D602" s="778"/>
      <c r="E602" s="720"/>
      <c r="F602" s="720"/>
    </row>
    <row r="603" spans="1:9" s="789" customFormat="1" ht="14.25" customHeight="1">
      <c r="A603" s="803"/>
      <c r="B603" s="796" t="s">
        <v>2637</v>
      </c>
      <c r="C603" s="799"/>
      <c r="D603" s="1929" t="s">
        <v>2497</v>
      </c>
      <c r="E603" s="1929"/>
      <c r="F603" s="1929"/>
      <c r="G603" s="800"/>
      <c r="I603" s="1733" t="s">
        <v>2391</v>
      </c>
    </row>
    <row r="604" spans="1:9">
      <c r="D604" s="1929"/>
      <c r="E604" s="1929"/>
      <c r="F604" s="1929"/>
    </row>
    <row r="605" spans="1:9">
      <c r="D605" s="1810"/>
      <c r="E605" s="1806" t="s">
        <v>2498</v>
      </c>
      <c r="F605" s="1810"/>
    </row>
    <row r="606" spans="1:9"/>
    <row r="607" spans="1:9">
      <c r="A607" s="1841" t="s">
        <v>1171</v>
      </c>
      <c r="B607" s="1841"/>
      <c r="C607" s="1841"/>
      <c r="D607" s="1841"/>
      <c r="E607" s="1841"/>
      <c r="F607" s="1841"/>
      <c r="G607" s="1841"/>
      <c r="H607" s="1749"/>
      <c r="I607" s="1750"/>
    </row>
    <row r="608" spans="1:9">
      <c r="A608" s="798"/>
      <c r="B608" s="798"/>
      <c r="G608" s="817"/>
    </row>
    <row r="609" spans="1:13">
      <c r="A609" s="836"/>
      <c r="B609" s="836"/>
      <c r="C609" s="791"/>
      <c r="D609" s="1898" t="s">
        <v>1273</v>
      </c>
      <c r="E609" s="1898"/>
      <c r="F609" s="1898"/>
      <c r="G609" s="817"/>
    </row>
    <row r="610" spans="1:13">
      <c r="A610" s="836"/>
      <c r="B610" s="836"/>
      <c r="C610" s="791"/>
      <c r="D610" s="1898"/>
      <c r="E610" s="1898"/>
      <c r="F610" s="1898"/>
      <c r="G610" s="817"/>
    </row>
    <row r="611" spans="1:13">
      <c r="C611" s="793"/>
      <c r="D611" s="1897" t="s">
        <v>1274</v>
      </c>
      <c r="E611" s="1897"/>
      <c r="F611" s="1897"/>
      <c r="G611" s="817"/>
    </row>
    <row r="612" spans="1:13">
      <c r="C612" s="793"/>
      <c r="D612" s="778"/>
      <c r="E612" s="778"/>
      <c r="F612" s="778"/>
      <c r="G612" s="817"/>
    </row>
    <row r="613" spans="1:13" ht="12.75" customHeight="1">
      <c r="A613" s="814"/>
      <c r="B613" s="796" t="s">
        <v>2637</v>
      </c>
      <c r="D613" s="1857" t="s">
        <v>1275</v>
      </c>
      <c r="E613" s="1857"/>
      <c r="F613" s="1857"/>
      <c r="G613" s="817"/>
      <c r="I613" s="1674" t="s">
        <v>2413</v>
      </c>
    </row>
    <row r="614" spans="1:13">
      <c r="D614" s="1857"/>
      <c r="E614" s="1857"/>
      <c r="F614" s="1857"/>
      <c r="G614" s="817"/>
    </row>
    <row r="615" spans="1:13">
      <c r="D615" s="788"/>
      <c r="G615" s="817"/>
    </row>
    <row r="616" spans="1:13">
      <c r="B616" s="796" t="s">
        <v>2637</v>
      </c>
      <c r="D616" s="1857" t="s">
        <v>1276</v>
      </c>
      <c r="E616" s="1857"/>
      <c r="F616" s="1857"/>
      <c r="G616" s="817"/>
      <c r="I616" s="1674" t="s">
        <v>2364</v>
      </c>
    </row>
    <row r="617" spans="1:13">
      <c r="C617" s="837"/>
      <c r="D617" s="1857"/>
      <c r="E617" s="1857"/>
      <c r="F617" s="1857"/>
      <c r="G617" s="817"/>
    </row>
    <row r="618" spans="1:13">
      <c r="C618" s="837"/>
      <c r="G618" s="817"/>
    </row>
    <row r="619" spans="1:13">
      <c r="B619" s="796" t="s">
        <v>2577</v>
      </c>
      <c r="C619" s="837"/>
      <c r="D619" s="1857" t="s">
        <v>1277</v>
      </c>
      <c r="E619" s="1857"/>
      <c r="F619" s="1857"/>
      <c r="G619" s="817"/>
      <c r="I619" s="1674" t="s">
        <v>2414</v>
      </c>
    </row>
    <row r="620" spans="1:13">
      <c r="C620" s="837"/>
      <c r="D620" s="1857"/>
      <c r="E620" s="1857"/>
      <c r="F620" s="1857"/>
      <c r="G620" s="817"/>
      <c r="I620" s="1746" t="s">
        <v>2415</v>
      </c>
    </row>
    <row r="621" spans="1:13">
      <c r="C621" s="837"/>
      <c r="G621" s="817"/>
    </row>
    <row r="622" spans="1:13">
      <c r="A622" s="1841" t="s">
        <v>1172</v>
      </c>
      <c r="B622" s="1841"/>
      <c r="C622" s="1841"/>
      <c r="D622" s="1841"/>
      <c r="E622" s="1841"/>
      <c r="F622" s="1841"/>
      <c r="G622" s="1841"/>
      <c r="H622" s="1749"/>
      <c r="I622" s="1750"/>
    </row>
    <row r="623" spans="1:13">
      <c r="A623" s="838"/>
      <c r="B623" s="838"/>
      <c r="C623" s="838"/>
      <c r="G623" s="817"/>
    </row>
    <row r="624" spans="1:13">
      <c r="C624" s="814"/>
      <c r="D624" s="1858" t="s">
        <v>1278</v>
      </c>
      <c r="E624" s="1858"/>
      <c r="F624" s="1858"/>
      <c r="G624" s="817"/>
      <c r="M624" s="1672"/>
    </row>
    <row r="625" spans="1:13">
      <c r="A625" s="814"/>
      <c r="B625" s="814"/>
      <c r="C625" s="816"/>
      <c r="D625" s="792"/>
      <c r="G625" s="817"/>
      <c r="M625" s="1672"/>
    </row>
    <row r="626" spans="1:13" ht="14.25" customHeight="1">
      <c r="A626" s="795"/>
      <c r="B626" s="796" t="s">
        <v>2637</v>
      </c>
      <c r="C626" s="816"/>
      <c r="D626" s="1930" t="s">
        <v>2499</v>
      </c>
      <c r="E626" s="1930"/>
      <c r="F626" s="1930"/>
      <c r="G626" s="817"/>
      <c r="I626" s="1674" t="s">
        <v>2392</v>
      </c>
      <c r="M626" s="1672"/>
    </row>
    <row r="627" spans="1:13">
      <c r="C627" s="816"/>
      <c r="D627" s="1930"/>
      <c r="E627" s="1930"/>
      <c r="F627" s="1930"/>
      <c r="G627" s="817"/>
      <c r="M627" s="1672"/>
    </row>
    <row r="628" spans="1:13">
      <c r="C628" s="816"/>
      <c r="D628" s="876"/>
      <c r="E628" s="1806" t="s">
        <v>2501</v>
      </c>
      <c r="F628" s="876"/>
      <c r="G628" s="817"/>
      <c r="M628" s="1672"/>
    </row>
    <row r="629" spans="1:13">
      <c r="C629" s="816"/>
      <c r="D629" s="1859" t="s">
        <v>2500</v>
      </c>
      <c r="E629" s="1859"/>
      <c r="F629" s="1859"/>
      <c r="G629" s="817"/>
      <c r="M629" s="1672"/>
    </row>
    <row r="630" spans="1:13">
      <c r="C630" s="816"/>
      <c r="D630" s="1859"/>
      <c r="E630" s="1859"/>
      <c r="F630" s="1859"/>
      <c r="G630" s="817"/>
    </row>
    <row r="631" spans="1:13">
      <c r="C631" s="816"/>
      <c r="D631" s="1859"/>
      <c r="E631" s="1859"/>
      <c r="F631" s="1859"/>
      <c r="G631" s="817"/>
    </row>
    <row r="632" spans="1:13">
      <c r="C632" s="816"/>
      <c r="D632" s="782"/>
      <c r="E632" s="782"/>
      <c r="F632" s="782"/>
      <c r="G632" s="817"/>
    </row>
    <row r="633" spans="1:13" ht="14.25">
      <c r="A633" s="795"/>
      <c r="B633" s="796" t="s">
        <v>2577</v>
      </c>
      <c r="C633" s="816"/>
      <c r="D633" s="1859" t="s">
        <v>1280</v>
      </c>
      <c r="E633" s="1859"/>
      <c r="F633" s="1859"/>
      <c r="G633" s="817"/>
      <c r="I633" s="1674" t="s">
        <v>2416</v>
      </c>
    </row>
    <row r="634" spans="1:13">
      <c r="A634" s="827"/>
      <c r="B634" s="827"/>
      <c r="C634" s="827"/>
      <c r="D634" s="1859"/>
      <c r="E634" s="1859"/>
      <c r="F634" s="1859"/>
      <c r="G634" s="817"/>
    </row>
    <row r="635" spans="1:13">
      <c r="A635" s="827"/>
      <c r="B635" s="827"/>
      <c r="C635" s="827"/>
      <c r="D635" s="783"/>
      <c r="E635" s="839"/>
      <c r="F635" s="839"/>
      <c r="G635" s="817"/>
    </row>
    <row r="636" spans="1:13" ht="14.25">
      <c r="A636" s="795"/>
      <c r="B636" s="796" t="s">
        <v>2577</v>
      </c>
      <c r="C636" s="827"/>
      <c r="D636" s="1860" t="s">
        <v>1436</v>
      </c>
      <c r="E636" s="1860"/>
      <c r="F636" s="1860"/>
      <c r="G636" s="817"/>
      <c r="I636" s="1674" t="s">
        <v>2365</v>
      </c>
    </row>
    <row r="637" spans="1:13" ht="14.25">
      <c r="A637" s="795"/>
      <c r="B637" s="795"/>
      <c r="C637" s="827"/>
      <c r="D637" s="1860"/>
      <c r="E637" s="1860"/>
      <c r="F637" s="1860"/>
      <c r="G637" s="817"/>
    </row>
    <row r="638" spans="1:13" ht="14.25">
      <c r="A638" s="795"/>
      <c r="B638" s="795"/>
      <c r="C638" s="827"/>
      <c r="D638" s="1860"/>
      <c r="E638" s="1860"/>
      <c r="F638" s="1860"/>
      <c r="G638" s="817"/>
    </row>
    <row r="639" spans="1:13">
      <c r="A639" s="827"/>
      <c r="B639" s="796" t="s">
        <v>2577</v>
      </c>
      <c r="C639" s="827"/>
      <c r="D639" s="1861" t="s">
        <v>1282</v>
      </c>
      <c r="E639" s="1861"/>
      <c r="F639" s="1861"/>
      <c r="G639" s="817"/>
      <c r="I639" s="1674" t="s">
        <v>2365</v>
      </c>
    </row>
    <row r="640" spans="1:13">
      <c r="A640" s="827"/>
      <c r="B640" s="827"/>
      <c r="C640" s="827"/>
      <c r="D640" s="725"/>
      <c r="E640" s="725"/>
      <c r="F640" s="725"/>
      <c r="G640" s="817"/>
    </row>
    <row r="641" spans="1:9">
      <c r="A641" s="1841" t="s">
        <v>1173</v>
      </c>
      <c r="B641" s="1841"/>
      <c r="C641" s="1841"/>
      <c r="D641" s="1841"/>
      <c r="E641" s="1841"/>
      <c r="F641" s="1841"/>
      <c r="G641" s="1841"/>
      <c r="H641" s="1749"/>
      <c r="I641" s="1750"/>
    </row>
    <row r="642" spans="1:9">
      <c r="A642" s="798"/>
      <c r="B642" s="798"/>
      <c r="C642" s="827"/>
      <c r="D642" s="839"/>
      <c r="E642" s="839"/>
      <c r="F642" s="839"/>
      <c r="G642" s="817"/>
    </row>
    <row r="643" spans="1:9">
      <c r="C643" s="838"/>
      <c r="D643" s="1933" t="s">
        <v>1332</v>
      </c>
      <c r="E643" s="1933"/>
      <c r="F643" s="1933"/>
      <c r="G643" s="817"/>
    </row>
    <row r="644" spans="1:9">
      <c r="A644" s="793"/>
      <c r="B644" s="793"/>
      <c r="C644" s="793"/>
      <c r="D644" s="1934" t="s">
        <v>1333</v>
      </c>
      <c r="E644" s="1934"/>
      <c r="F644" s="1934"/>
      <c r="G644" s="817"/>
    </row>
    <row r="645" spans="1:9">
      <c r="A645" s="793"/>
      <c r="B645" s="793"/>
      <c r="C645" s="793"/>
      <c r="D645" s="725"/>
      <c r="E645" s="725"/>
      <c r="F645" s="725"/>
      <c r="G645" s="817"/>
    </row>
    <row r="646" spans="1:9" ht="12.75" customHeight="1">
      <c r="B646" s="796" t="s">
        <v>2577</v>
      </c>
      <c r="C646" s="827"/>
      <c r="D646" s="1941" t="s">
        <v>1515</v>
      </c>
      <c r="E646" s="1941"/>
      <c r="F646" s="1941"/>
      <c r="I646" s="1674" t="s">
        <v>2419</v>
      </c>
    </row>
    <row r="647" spans="1:9">
      <c r="D647" s="1941"/>
      <c r="E647" s="1941"/>
      <c r="F647" s="1941"/>
    </row>
    <row r="648" spans="1:9">
      <c r="D648" s="1941"/>
      <c r="E648" s="1941"/>
      <c r="F648" s="1941"/>
    </row>
    <row r="649" spans="1:9">
      <c r="D649" s="1941"/>
      <c r="E649" s="1941"/>
      <c r="F649" s="1941"/>
    </row>
    <row r="650" spans="1:9" ht="14.45" customHeight="1">
      <c r="A650" s="795"/>
      <c r="B650" s="795"/>
      <c r="C650" s="827"/>
      <c r="D650" s="898"/>
      <c r="E650" s="898"/>
      <c r="F650" s="898"/>
      <c r="G650" s="817"/>
    </row>
    <row r="651" spans="1:9" ht="12.75" customHeight="1">
      <c r="A651" s="793"/>
      <c r="B651" s="796" t="s">
        <v>2577</v>
      </c>
      <c r="C651" s="827"/>
      <c r="D651" s="1941" t="s">
        <v>1518</v>
      </c>
      <c r="E651" s="1941"/>
      <c r="F651" s="1941"/>
      <c r="G651" s="817"/>
      <c r="I651" s="1674" t="s">
        <v>2419</v>
      </c>
    </row>
    <row r="652" spans="1:9" ht="14.25">
      <c r="A652" s="793"/>
      <c r="B652" s="795"/>
      <c r="C652" s="827"/>
      <c r="D652" s="1941"/>
      <c r="E652" s="1941"/>
      <c r="F652" s="1941"/>
      <c r="G652" s="817"/>
    </row>
    <row r="653" spans="1:9" ht="14.25">
      <c r="A653" s="793"/>
      <c r="B653" s="795"/>
      <c r="C653" s="827"/>
      <c r="D653" s="1941"/>
      <c r="E653" s="1941"/>
      <c r="F653" s="1941"/>
      <c r="G653" s="817"/>
    </row>
    <row r="654" spans="1:9" ht="14.25">
      <c r="A654" s="793"/>
      <c r="B654" s="795"/>
      <c r="C654" s="827"/>
      <c r="D654" s="1941"/>
      <c r="E654" s="1941"/>
      <c r="F654" s="1941"/>
      <c r="G654" s="817"/>
    </row>
    <row r="655" spans="1:9" ht="14.25">
      <c r="A655" s="793"/>
      <c r="B655" s="795"/>
      <c r="C655" s="827"/>
      <c r="D655" s="1941"/>
      <c r="E655" s="1941"/>
      <c r="F655" s="1941"/>
      <c r="G655" s="817"/>
    </row>
    <row r="656" spans="1:9" ht="14.25" customHeight="1">
      <c r="A656" s="793"/>
      <c r="B656" s="795"/>
      <c r="C656" s="827"/>
      <c r="F656" s="899"/>
      <c r="G656" s="817"/>
    </row>
    <row r="657" spans="1:11" ht="12.75" customHeight="1">
      <c r="A657" s="793"/>
      <c r="B657" s="796" t="s">
        <v>2577</v>
      </c>
      <c r="C657" s="827"/>
      <c r="D657" s="1941" t="s">
        <v>1516</v>
      </c>
      <c r="E657" s="1941"/>
      <c r="F657" s="1941"/>
      <c r="G657" s="817"/>
      <c r="I657" s="1674" t="s">
        <v>2419</v>
      </c>
    </row>
    <row r="658" spans="1:11" ht="14.25">
      <c r="A658" s="793"/>
      <c r="B658" s="795"/>
      <c r="C658" s="827"/>
      <c r="D658" s="1941"/>
      <c r="E658" s="1941"/>
      <c r="F658" s="1941"/>
      <c r="G658" s="817"/>
    </row>
    <row r="659" spans="1:11" ht="14.25">
      <c r="A659" s="795"/>
      <c r="B659" s="795"/>
      <c r="C659" s="827"/>
      <c r="D659" s="1941"/>
      <c r="E659" s="1941"/>
      <c r="F659" s="1941"/>
      <c r="G659" s="817"/>
    </row>
    <row r="660" spans="1:11" ht="14.25">
      <c r="A660" s="795"/>
      <c r="B660" s="795"/>
      <c r="C660" s="827"/>
      <c r="D660" s="1941"/>
      <c r="E660" s="1941"/>
      <c r="F660" s="1941"/>
      <c r="G660" s="817"/>
    </row>
    <row r="661" spans="1:11" ht="14.25">
      <c r="A661" s="795"/>
      <c r="B661" s="795"/>
      <c r="C661" s="827"/>
      <c r="D661" s="890"/>
      <c r="E661" s="890"/>
      <c r="F661" s="890"/>
      <c r="G661" s="817"/>
    </row>
    <row r="662" spans="1:11" ht="12.75" customHeight="1">
      <c r="A662" s="793"/>
      <c r="B662" s="796" t="s">
        <v>2577</v>
      </c>
      <c r="C662" s="827"/>
      <c r="D662" s="1941" t="s">
        <v>1517</v>
      </c>
      <c r="E662" s="1941"/>
      <c r="F662" s="1941"/>
      <c r="G662" s="817"/>
      <c r="I662" s="1674" t="s">
        <v>2419</v>
      </c>
    </row>
    <row r="663" spans="1:11" ht="12.75" customHeight="1">
      <c r="A663" s="793"/>
      <c r="B663" s="795"/>
      <c r="C663" s="827"/>
      <c r="D663" s="1941"/>
      <c r="E663" s="1941"/>
      <c r="F663" s="1941"/>
      <c r="G663" s="817"/>
    </row>
    <row r="664" spans="1:11" ht="12.75" customHeight="1">
      <c r="A664" s="793"/>
      <c r="B664" s="795"/>
      <c r="C664" s="827"/>
      <c r="D664" s="1941"/>
      <c r="E664" s="1941"/>
      <c r="F664" s="1941"/>
      <c r="G664" s="817"/>
    </row>
    <row r="665" spans="1:11" ht="12.75" customHeight="1">
      <c r="A665" s="793"/>
      <c r="B665" s="795"/>
      <c r="C665" s="827"/>
      <c r="D665" s="1941"/>
      <c r="E665" s="1941"/>
      <c r="F665" s="1941"/>
      <c r="G665" s="817"/>
    </row>
    <row r="666" spans="1:11" ht="12.75" customHeight="1">
      <c r="A666" s="793"/>
      <c r="B666" s="795"/>
      <c r="C666" s="827"/>
      <c r="D666" s="1941"/>
      <c r="E666" s="1941"/>
      <c r="F666" s="1941"/>
      <c r="G666" s="817"/>
    </row>
    <row r="667" spans="1:11" ht="12.75" customHeight="1">
      <c r="A667" s="793"/>
      <c r="B667" s="795"/>
      <c r="C667" s="827"/>
      <c r="D667" s="1941"/>
      <c r="E667" s="1941"/>
      <c r="F667" s="1941"/>
      <c r="G667" s="817"/>
    </row>
    <row r="668" spans="1:11" ht="12.75" customHeight="1">
      <c r="A668" s="793"/>
      <c r="B668" s="795"/>
      <c r="C668" s="827"/>
      <c r="D668" s="1941"/>
      <c r="E668" s="1941"/>
      <c r="F668" s="1941"/>
      <c r="G668" s="817"/>
    </row>
    <row r="669" spans="1:11" ht="12.75" customHeight="1">
      <c r="A669" s="793"/>
      <c r="B669" s="795"/>
      <c r="C669" s="827"/>
      <c r="D669" s="1941"/>
      <c r="E669" s="1941"/>
      <c r="F669" s="1941"/>
      <c r="G669" s="817"/>
    </row>
    <row r="670" spans="1:11" ht="12.75" customHeight="1">
      <c r="A670" s="793"/>
      <c r="B670" s="795"/>
      <c r="C670" s="827"/>
      <c r="D670" s="1941"/>
      <c r="E670" s="1941"/>
      <c r="F670" s="1941"/>
      <c r="G670" s="817"/>
    </row>
    <row r="671" spans="1:11">
      <c r="A671" s="827"/>
      <c r="B671" s="827"/>
      <c r="C671" s="827"/>
      <c r="D671" s="839"/>
      <c r="E671" s="839"/>
      <c r="F671" s="839"/>
      <c r="G671" s="817"/>
    </row>
    <row r="672" spans="1:11">
      <c r="A672" s="1841" t="s">
        <v>1174</v>
      </c>
      <c r="B672" s="1841"/>
      <c r="C672" s="1841"/>
      <c r="D672" s="1841"/>
      <c r="E672" s="1841"/>
      <c r="F672" s="1841"/>
      <c r="G672" s="1841"/>
      <c r="H672" s="1751"/>
      <c r="I672" s="1752"/>
      <c r="J672" s="840"/>
      <c r="K672" s="840"/>
    </row>
    <row r="673" spans="1:11">
      <c r="A673" s="733"/>
      <c r="B673" s="733"/>
      <c r="C673" s="733"/>
      <c r="D673" s="733"/>
      <c r="E673" s="733"/>
      <c r="F673" s="733"/>
      <c r="G673" s="733"/>
      <c r="H673" s="840"/>
      <c r="I673" s="1737"/>
      <c r="J673" s="840"/>
      <c r="K673" s="840"/>
    </row>
    <row r="674" spans="1:11">
      <c r="C674" s="838"/>
      <c r="D674" s="1858" t="s">
        <v>104</v>
      </c>
      <c r="E674" s="1858"/>
      <c r="F674" s="1858"/>
      <c r="G674" s="817"/>
      <c r="H674" s="840"/>
      <c r="I674" s="1737"/>
      <c r="J674" s="840"/>
      <c r="K674" s="840"/>
    </row>
    <row r="675" spans="1:11">
      <c r="A675" s="838"/>
      <c r="B675" s="838"/>
      <c r="C675" s="838"/>
      <c r="D675" s="1858" t="s">
        <v>128</v>
      </c>
      <c r="E675" s="1858"/>
      <c r="F675" s="1858"/>
      <c r="G675" s="817"/>
      <c r="H675" s="840"/>
      <c r="I675" s="1737"/>
      <c r="J675" s="840"/>
      <c r="K675" s="840"/>
    </row>
    <row r="676" spans="1:11">
      <c r="A676" s="793"/>
      <c r="B676" s="793"/>
      <c r="C676" s="793"/>
      <c r="D676" s="1861" t="s">
        <v>1210</v>
      </c>
      <c r="E676" s="1861"/>
      <c r="F676" s="1861"/>
      <c r="G676" s="817"/>
      <c r="H676" s="840"/>
      <c r="I676" s="1737"/>
      <c r="J676" s="840"/>
      <c r="K676" s="840"/>
    </row>
    <row r="677" spans="1:11">
      <c r="A677" s="793"/>
      <c r="B677" s="793"/>
      <c r="C677" s="793"/>
      <c r="G677" s="817"/>
      <c r="H677" s="840"/>
      <c r="I677" s="1737"/>
      <c r="J677" s="840"/>
      <c r="K677" s="840"/>
    </row>
    <row r="678" spans="1:11" ht="14.25">
      <c r="A678" s="795"/>
      <c r="B678" s="796" t="s">
        <v>2637</v>
      </c>
      <c r="C678" s="793"/>
      <c r="D678" s="1861" t="s">
        <v>951</v>
      </c>
      <c r="E678" s="1861"/>
      <c r="F678" s="1861"/>
      <c r="G678" s="817"/>
      <c r="H678" s="840"/>
      <c r="I678" s="1737" t="s">
        <v>2393</v>
      </c>
      <c r="J678" s="840"/>
      <c r="K678" s="840"/>
    </row>
    <row r="679" spans="1:11">
      <c r="A679" s="793"/>
      <c r="B679" s="793"/>
      <c r="C679" s="793"/>
      <c r="D679" s="1861" t="s">
        <v>962</v>
      </c>
      <c r="E679" s="1861"/>
      <c r="F679" s="1861"/>
      <c r="G679" s="817"/>
      <c r="H679" s="840"/>
      <c r="I679" s="1737"/>
      <c r="J679" s="840"/>
      <c r="K679" s="840"/>
    </row>
    <row r="680" spans="1:11" ht="12.75" customHeight="1">
      <c r="A680" s="793"/>
      <c r="B680" s="793"/>
      <c r="C680" s="793"/>
      <c r="D680" s="670"/>
      <c r="E680" s="1806" t="s">
        <v>2503</v>
      </c>
      <c r="F680" s="643"/>
      <c r="G680" s="817"/>
      <c r="H680" s="840"/>
      <c r="I680" s="1737"/>
      <c r="J680" s="840"/>
      <c r="K680" s="840"/>
    </row>
    <row r="681" spans="1:11">
      <c r="A681" s="793"/>
      <c r="B681" s="793"/>
      <c r="C681" s="793"/>
      <c r="D681" s="670"/>
      <c r="E681" s="840" t="s">
        <v>2502</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2577</v>
      </c>
      <c r="C683" s="793"/>
      <c r="D683" s="1859" t="s">
        <v>1403</v>
      </c>
      <c r="E683" s="1859"/>
      <c r="F683" s="1859"/>
      <c r="G683" s="817"/>
      <c r="H683" s="840"/>
      <c r="I683" s="1737" t="s">
        <v>2417</v>
      </c>
      <c r="J683" s="840"/>
      <c r="K683" s="840"/>
    </row>
    <row r="684" spans="1:11">
      <c r="A684" s="814"/>
      <c r="B684" s="814"/>
      <c r="C684" s="793"/>
      <c r="D684" s="1859"/>
      <c r="E684" s="1859"/>
      <c r="F684" s="1859"/>
      <c r="G684" s="817"/>
      <c r="H684" s="840"/>
      <c r="I684" s="1737"/>
      <c r="J684" s="840"/>
      <c r="K684" s="840"/>
    </row>
    <row r="685" spans="1:11">
      <c r="A685" s="793"/>
      <c r="B685" s="793"/>
      <c r="C685" s="793"/>
      <c r="D685" s="1859"/>
      <c r="E685" s="1859"/>
      <c r="F685" s="1859"/>
      <c r="G685" s="817"/>
      <c r="H685" s="840"/>
      <c r="I685" s="1737"/>
      <c r="J685" s="840"/>
      <c r="K685" s="840"/>
    </row>
    <row r="686" spans="1:11">
      <c r="A686" s="793"/>
      <c r="B686" s="793"/>
      <c r="C686" s="793"/>
      <c r="G686" s="817"/>
      <c r="H686" s="840"/>
      <c r="I686" s="1737" t="s">
        <v>2394</v>
      </c>
      <c r="J686" s="840"/>
      <c r="K686" s="840"/>
    </row>
    <row r="687" spans="1:11" ht="14.25">
      <c r="A687" s="795"/>
      <c r="B687" s="796" t="s">
        <v>2637</v>
      </c>
      <c r="C687" s="793"/>
      <c r="D687" s="1861" t="s">
        <v>991</v>
      </c>
      <c r="E687" s="1861"/>
      <c r="F687" s="1861"/>
      <c r="G687" s="817"/>
      <c r="H687" s="840"/>
      <c r="I687" s="1737"/>
      <c r="J687" s="840"/>
      <c r="K687" s="840"/>
    </row>
    <row r="688" spans="1:11" ht="14.25">
      <c r="A688" s="795"/>
      <c r="B688" s="795"/>
      <c r="C688" s="793"/>
      <c r="D688" s="1861" t="s">
        <v>962</v>
      </c>
      <c r="E688" s="1861"/>
      <c r="F688" s="1861"/>
      <c r="G688" s="817"/>
      <c r="H688" s="840"/>
      <c r="I688" s="1737"/>
      <c r="J688" s="840"/>
      <c r="K688" s="840"/>
    </row>
    <row r="689" spans="1:11">
      <c r="A689" s="793"/>
      <c r="B689" s="793"/>
      <c r="C689" s="793"/>
      <c r="D689" s="670"/>
      <c r="E689" s="1806" t="s">
        <v>2504</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2577</v>
      </c>
      <c r="C691" s="793"/>
      <c r="D691" s="1943" t="s">
        <v>1223</v>
      </c>
      <c r="E691" s="1943"/>
      <c r="F691" s="1943"/>
      <c r="G691" s="817"/>
      <c r="H691" s="840"/>
      <c r="I691" s="1737" t="s">
        <v>2366</v>
      </c>
      <c r="J691" s="840"/>
      <c r="K691" s="840"/>
    </row>
    <row r="692" spans="1:11">
      <c r="A692" s="793"/>
      <c r="B692" s="793"/>
      <c r="C692" s="793"/>
      <c r="D692" s="1943"/>
      <c r="E692" s="1943"/>
      <c r="F692" s="1943"/>
      <c r="G692" s="817"/>
      <c r="H692" s="840"/>
      <c r="I692" s="1737"/>
      <c r="J692" s="840"/>
      <c r="K692" s="840"/>
    </row>
    <row r="693" spans="1:11">
      <c r="A693" s="793"/>
      <c r="B693" s="793"/>
      <c r="C693" s="793"/>
      <c r="D693" s="1943"/>
      <c r="E693" s="1943"/>
      <c r="F693" s="1943"/>
      <c r="G693" s="817"/>
      <c r="H693" s="840"/>
      <c r="I693" s="1737"/>
      <c r="J693" s="840"/>
      <c r="K693" s="840"/>
    </row>
    <row r="694" spans="1:11">
      <c r="A694" s="793"/>
      <c r="B694" s="793"/>
      <c r="C694" s="793"/>
      <c r="D694" s="1943"/>
      <c r="E694" s="1943"/>
      <c r="F694" s="1943"/>
      <c r="G694" s="817"/>
      <c r="H694" s="840"/>
      <c r="I694" s="1737"/>
      <c r="J694" s="840"/>
      <c r="K694" s="840"/>
    </row>
    <row r="695" spans="1:11">
      <c r="A695" s="793"/>
      <c r="B695" s="793"/>
      <c r="C695" s="793"/>
      <c r="D695" s="1943"/>
      <c r="E695" s="1943"/>
      <c r="F695" s="1943"/>
      <c r="G695" s="817"/>
      <c r="H695" s="840"/>
      <c r="I695" s="1737"/>
      <c r="J695" s="840"/>
      <c r="K695" s="840"/>
    </row>
    <row r="696" spans="1:11" s="789" customFormat="1">
      <c r="A696" s="832"/>
      <c r="B696" s="832"/>
      <c r="C696" s="832"/>
      <c r="D696" s="1943"/>
      <c r="E696" s="1943"/>
      <c r="F696" s="1943"/>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2577</v>
      </c>
      <c r="C698" s="832"/>
      <c r="D698" s="1943" t="s">
        <v>1405</v>
      </c>
      <c r="E698" s="1943"/>
      <c r="F698" s="1943"/>
      <c r="G698" s="842"/>
      <c r="H698" s="843"/>
      <c r="I698" s="1738" t="s">
        <v>2366</v>
      </c>
      <c r="J698" s="843"/>
      <c r="K698" s="843"/>
    </row>
    <row r="699" spans="1:11" s="789" customFormat="1">
      <c r="A699" s="832"/>
      <c r="B699" s="832"/>
      <c r="C699" s="832"/>
      <c r="D699" s="1943"/>
      <c r="E699" s="1943"/>
      <c r="F699" s="1943"/>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796" t="s">
        <v>2577</v>
      </c>
      <c r="C701" s="793"/>
      <c r="D701" s="1943" t="s">
        <v>1214</v>
      </c>
      <c r="E701" s="1943"/>
      <c r="F701" s="1943"/>
      <c r="G701" s="817"/>
      <c r="H701" s="840"/>
      <c r="I701" s="1737" t="s">
        <v>2366</v>
      </c>
      <c r="J701" s="840"/>
      <c r="K701" s="840"/>
    </row>
    <row r="702" spans="1:11">
      <c r="A702" s="793"/>
      <c r="B702" s="793"/>
      <c r="C702" s="793"/>
      <c r="D702" s="1943"/>
      <c r="E702" s="1943"/>
      <c r="F702" s="1943"/>
      <c r="G702" s="817"/>
      <c r="H702" s="840"/>
      <c r="I702" s="1737"/>
      <c r="J702" s="840"/>
      <c r="K702" s="840"/>
    </row>
    <row r="703" spans="1:11">
      <c r="A703" s="793"/>
      <c r="B703" s="793"/>
      <c r="C703" s="793"/>
      <c r="D703" s="1943"/>
      <c r="E703" s="1943"/>
      <c r="F703" s="1943"/>
      <c r="G703" s="817"/>
      <c r="H703" s="840"/>
      <c r="I703" s="1737"/>
      <c r="J703" s="840"/>
      <c r="K703" s="840"/>
    </row>
    <row r="704" spans="1:11" ht="15" customHeight="1">
      <c r="A704" s="793"/>
      <c r="B704" s="793"/>
      <c r="C704" s="793"/>
      <c r="D704" s="1943"/>
      <c r="E704" s="1943"/>
      <c r="F704" s="1943"/>
      <c r="G704" s="817"/>
      <c r="H704" s="840"/>
      <c r="I704" s="1737"/>
      <c r="J704" s="840"/>
      <c r="K704" s="840"/>
    </row>
    <row r="705" spans="1:11" ht="15" customHeight="1">
      <c r="A705" s="793"/>
      <c r="B705" s="793"/>
      <c r="C705" s="793"/>
      <c r="D705" s="1943"/>
      <c r="E705" s="1943"/>
      <c r="F705" s="1943"/>
      <c r="G705" s="817"/>
      <c r="H705" s="840"/>
      <c r="I705" s="1737"/>
      <c r="J705" s="840"/>
      <c r="K705" s="840"/>
    </row>
    <row r="706" spans="1:11">
      <c r="A706" s="793"/>
      <c r="B706" s="793"/>
      <c r="C706" s="793"/>
      <c r="D706" s="1943"/>
      <c r="E706" s="1943"/>
      <c r="F706" s="1943"/>
      <c r="G706" s="817"/>
      <c r="H706" s="840"/>
      <c r="I706" s="1737"/>
      <c r="J706" s="840"/>
      <c r="K706" s="840"/>
    </row>
    <row r="707" spans="1:11">
      <c r="A707" s="793"/>
      <c r="B707" s="793"/>
      <c r="C707" s="793"/>
      <c r="D707" s="1943"/>
      <c r="E707" s="1943"/>
      <c r="F707" s="1943"/>
      <c r="G707" s="817"/>
      <c r="H707" s="840"/>
      <c r="I707" s="1737"/>
      <c r="J707" s="840"/>
      <c r="K707" s="840"/>
    </row>
    <row r="708" spans="1:11">
      <c r="A708" s="793"/>
      <c r="B708" s="793"/>
      <c r="C708" s="793"/>
      <c r="D708" s="1943"/>
      <c r="E708" s="1943"/>
      <c r="F708" s="1943"/>
      <c r="G708" s="817"/>
      <c r="H708" s="840"/>
      <c r="I708" s="1737"/>
      <c r="J708" s="840"/>
      <c r="K708" s="840"/>
    </row>
    <row r="709" spans="1:11" ht="15" customHeight="1">
      <c r="A709" s="793"/>
      <c r="B709" s="793"/>
      <c r="C709" s="793"/>
      <c r="D709" s="1943"/>
      <c r="E709" s="1943"/>
      <c r="F709" s="1943"/>
      <c r="G709" s="817"/>
      <c r="H709" s="840"/>
      <c r="I709" s="1737"/>
      <c r="J709" s="840"/>
      <c r="K709" s="840"/>
    </row>
    <row r="710" spans="1:11">
      <c r="A710" s="793"/>
      <c r="B710" s="793"/>
      <c r="C710" s="793"/>
      <c r="D710" s="1943"/>
      <c r="E710" s="1943"/>
      <c r="F710" s="1943"/>
      <c r="G710" s="817"/>
      <c r="H710" s="840"/>
      <c r="I710" s="1737"/>
      <c r="J710" s="840"/>
      <c r="K710" s="840"/>
    </row>
    <row r="711" spans="1:11">
      <c r="A711" s="793"/>
      <c r="B711" s="793"/>
      <c r="C711" s="793"/>
      <c r="D711" s="1943"/>
      <c r="E711" s="1943"/>
      <c r="F711" s="1943"/>
      <c r="G711" s="817"/>
      <c r="H711" s="840"/>
      <c r="I711" s="1737"/>
      <c r="J711" s="840"/>
      <c r="K711" s="840"/>
    </row>
    <row r="712" spans="1:11">
      <c r="A712" s="793"/>
      <c r="B712" s="793"/>
      <c r="C712" s="793"/>
      <c r="D712" s="1943"/>
      <c r="E712" s="1943"/>
      <c r="F712" s="1943"/>
      <c r="G712" s="817"/>
      <c r="H712" s="840"/>
      <c r="I712" s="1737"/>
      <c r="J712" s="840"/>
      <c r="K712" s="840"/>
    </row>
    <row r="713" spans="1:11">
      <c r="A713" s="793"/>
      <c r="B713" s="793"/>
      <c r="C713" s="793"/>
      <c r="D713" s="1943"/>
      <c r="E713" s="1943"/>
      <c r="F713" s="1943"/>
      <c r="G713" s="817"/>
      <c r="H713" s="840"/>
      <c r="I713" s="1737"/>
      <c r="J713" s="840"/>
      <c r="K713" s="840"/>
    </row>
    <row r="714" spans="1:11">
      <c r="A714" s="793"/>
      <c r="B714" s="796" t="s">
        <v>2577</v>
      </c>
      <c r="C714" s="793"/>
      <c r="D714" s="1943" t="s">
        <v>1221</v>
      </c>
      <c r="E714" s="1943"/>
      <c r="F714" s="1943"/>
      <c r="G714" s="817"/>
      <c r="H714" s="840"/>
      <c r="I714" s="1737" t="s">
        <v>2418</v>
      </c>
      <c r="J714" s="840"/>
      <c r="K714" s="840"/>
    </row>
    <row r="715" spans="1:11">
      <c r="A715" s="793"/>
      <c r="B715" s="793"/>
      <c r="C715" s="793"/>
      <c r="D715" s="1943"/>
      <c r="E715" s="1943"/>
      <c r="F715" s="1943"/>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2577</v>
      </c>
      <c r="C717" s="793"/>
      <c r="D717" s="1943" t="s">
        <v>1215</v>
      </c>
      <c r="E717" s="1943"/>
      <c r="F717" s="1943"/>
      <c r="G717" s="817"/>
      <c r="H717" s="840"/>
      <c r="I717" s="1737" t="s">
        <v>2418</v>
      </c>
      <c r="J717" s="840"/>
      <c r="K717" s="840"/>
    </row>
    <row r="718" spans="1:11">
      <c r="A718" s="793"/>
      <c r="B718" s="793"/>
      <c r="C718" s="793"/>
      <c r="D718" s="1943"/>
      <c r="E718" s="1943"/>
      <c r="F718" s="1943"/>
      <c r="G718" s="817"/>
      <c r="H718" s="840"/>
      <c r="I718" s="1737"/>
      <c r="J718" s="840"/>
      <c r="K718" s="840"/>
    </row>
    <row r="719" spans="1:11">
      <c r="A719" s="793"/>
      <c r="B719" s="793"/>
      <c r="C719" s="793"/>
      <c r="D719" s="1943"/>
      <c r="E719" s="1943"/>
      <c r="F719" s="1943"/>
      <c r="G719" s="817"/>
      <c r="H719" s="840"/>
      <c r="I719" s="1737"/>
      <c r="J719" s="840"/>
      <c r="K719" s="840"/>
    </row>
    <row r="720" spans="1:11">
      <c r="A720" s="793"/>
      <c r="B720" s="793"/>
      <c r="C720" s="793"/>
      <c r="D720" s="800"/>
      <c r="G720" s="817"/>
      <c r="H720" s="840"/>
      <c r="I720" s="1737"/>
      <c r="J720" s="840"/>
      <c r="K720" s="840"/>
    </row>
    <row r="721" spans="1:11">
      <c r="A721" s="793"/>
      <c r="B721" s="796" t="s">
        <v>2577</v>
      </c>
      <c r="C721" s="793"/>
      <c r="D721" s="1943" t="s">
        <v>1216</v>
      </c>
      <c r="E721" s="1943"/>
      <c r="F721" s="1943"/>
      <c r="G721" s="817"/>
      <c r="H721" s="840"/>
      <c r="I721" s="1737" t="s">
        <v>2418</v>
      </c>
      <c r="J721" s="840"/>
      <c r="K721" s="840"/>
    </row>
    <row r="722" spans="1:11">
      <c r="A722" s="793"/>
      <c r="B722" s="793"/>
      <c r="C722" s="793"/>
      <c r="D722" s="1943"/>
      <c r="E722" s="1943"/>
      <c r="F722" s="1943"/>
      <c r="G722" s="817"/>
      <c r="H722" s="840"/>
      <c r="I722" s="1737"/>
      <c r="J722" s="840"/>
      <c r="K722" s="840"/>
    </row>
    <row r="723" spans="1:11">
      <c r="A723" s="793"/>
      <c r="B723" s="793"/>
      <c r="C723" s="793"/>
      <c r="D723" s="1943"/>
      <c r="E723" s="1943"/>
      <c r="F723" s="1943"/>
      <c r="G723" s="817"/>
      <c r="H723" s="840"/>
      <c r="I723" s="1737"/>
      <c r="J723" s="840"/>
      <c r="K723" s="840"/>
    </row>
    <row r="724" spans="1:11">
      <c r="A724" s="793"/>
      <c r="B724" s="793"/>
      <c r="C724" s="793"/>
      <c r="D724" s="788"/>
      <c r="G724" s="817"/>
      <c r="H724" s="840"/>
      <c r="I724" s="1737"/>
      <c r="J724" s="840"/>
      <c r="K724" s="840"/>
    </row>
    <row r="725" spans="1:11" ht="14.25">
      <c r="A725" s="795"/>
      <c r="B725" s="796" t="s">
        <v>2577</v>
      </c>
      <c r="C725" s="793"/>
      <c r="D725" s="1859" t="s">
        <v>1217</v>
      </c>
      <c r="E725" s="1859"/>
      <c r="F725" s="1859"/>
      <c r="G725" s="817"/>
      <c r="H725" s="840"/>
      <c r="I725" s="1737" t="s">
        <v>2367</v>
      </c>
      <c r="J725" s="840"/>
      <c r="K725" s="840"/>
    </row>
    <row r="726" spans="1:11">
      <c r="A726" s="793"/>
      <c r="B726" s="793"/>
      <c r="C726" s="793"/>
      <c r="D726" s="1859"/>
      <c r="E726" s="1859"/>
      <c r="F726" s="1859"/>
      <c r="G726" s="817"/>
      <c r="H726" s="840"/>
      <c r="I726" s="1737"/>
      <c r="J726" s="840"/>
      <c r="K726" s="840"/>
    </row>
    <row r="727" spans="1:11">
      <c r="A727" s="793"/>
      <c r="B727" s="793"/>
      <c r="C727" s="793"/>
      <c r="D727" s="1859"/>
      <c r="E727" s="1859"/>
      <c r="F727" s="1859"/>
      <c r="G727" s="817"/>
      <c r="H727" s="840"/>
      <c r="I727" s="1737"/>
      <c r="J727" s="840"/>
      <c r="K727" s="840"/>
    </row>
    <row r="728" spans="1:11">
      <c r="A728" s="793"/>
      <c r="B728" s="793"/>
      <c r="C728" s="793"/>
      <c r="D728" s="1859"/>
      <c r="E728" s="1859"/>
      <c r="F728" s="1859"/>
      <c r="G728" s="817"/>
      <c r="H728" s="840"/>
      <c r="I728" s="1737"/>
      <c r="J728" s="840"/>
      <c r="K728" s="840"/>
    </row>
    <row r="729" spans="1:11">
      <c r="A729" s="793"/>
      <c r="B729" s="793"/>
      <c r="C729" s="793"/>
      <c r="D729" s="820"/>
      <c r="G729" s="817"/>
      <c r="H729" s="840"/>
      <c r="I729" s="1737"/>
      <c r="J729" s="840"/>
      <c r="K729" s="840"/>
    </row>
    <row r="730" spans="1:11" ht="14.25">
      <c r="A730" s="795"/>
      <c r="B730" s="796" t="s">
        <v>2577</v>
      </c>
      <c r="C730" s="793"/>
      <c r="D730" s="1943" t="s">
        <v>1350</v>
      </c>
      <c r="E730" s="1943"/>
      <c r="F730" s="1943"/>
      <c r="G730" s="817"/>
      <c r="H730" s="840"/>
      <c r="I730" s="1737" t="s">
        <v>2383</v>
      </c>
      <c r="J730" s="840"/>
      <c r="K730" s="840"/>
    </row>
    <row r="731" spans="1:11">
      <c r="A731" s="793"/>
      <c r="B731" s="793"/>
      <c r="C731" s="793"/>
      <c r="D731" s="1943"/>
      <c r="E731" s="1943"/>
      <c r="F731" s="1943"/>
      <c r="G731" s="817"/>
      <c r="H731" s="840"/>
      <c r="I731" s="1737"/>
      <c r="J731" s="840"/>
      <c r="K731" s="840"/>
    </row>
    <row r="732" spans="1:11">
      <c r="A732" s="793"/>
      <c r="B732" s="793"/>
      <c r="C732" s="793"/>
      <c r="D732" s="1943"/>
      <c r="E732" s="1943"/>
      <c r="F732" s="1943"/>
      <c r="G732" s="817"/>
      <c r="H732" s="840"/>
      <c r="I732" s="1737"/>
      <c r="J732" s="840"/>
      <c r="K732" s="840"/>
    </row>
    <row r="733" spans="1:11">
      <c r="A733" s="793"/>
      <c r="B733" s="793"/>
      <c r="C733" s="793"/>
      <c r="D733" s="1943"/>
      <c r="E733" s="1943"/>
      <c r="F733" s="1943"/>
      <c r="G733" s="817"/>
      <c r="H733" s="840"/>
      <c r="I733" s="1737"/>
      <c r="J733" s="840"/>
      <c r="K733" s="840"/>
    </row>
    <row r="734" spans="1:11">
      <c r="A734" s="793"/>
      <c r="B734" s="793"/>
      <c r="C734" s="793"/>
      <c r="D734" s="1943"/>
      <c r="E734" s="1943"/>
      <c r="F734" s="1943"/>
      <c r="G734" s="817"/>
      <c r="H734" s="840"/>
      <c r="I734" s="1737"/>
      <c r="J734" s="840"/>
      <c r="K734" s="840"/>
    </row>
    <row r="735" spans="1:11">
      <c r="A735" s="793"/>
      <c r="B735" s="793"/>
      <c r="C735" s="793"/>
      <c r="D735" s="1943"/>
      <c r="E735" s="1943"/>
      <c r="F735" s="1943"/>
      <c r="G735" s="817"/>
      <c r="H735" s="840"/>
      <c r="I735" s="1737"/>
      <c r="J735" s="840"/>
      <c r="K735" s="840"/>
    </row>
    <row r="736" spans="1:11">
      <c r="A736" s="793"/>
      <c r="B736" s="793"/>
      <c r="C736" s="793"/>
      <c r="D736" s="1943"/>
      <c r="E736" s="1943"/>
      <c r="F736" s="1943"/>
      <c r="G736" s="817"/>
      <c r="H736" s="840"/>
      <c r="I736" s="1737"/>
      <c r="J736" s="840"/>
      <c r="K736" s="840"/>
    </row>
    <row r="737" spans="1:11">
      <c r="A737" s="793"/>
      <c r="B737" s="793"/>
      <c r="C737" s="793"/>
      <c r="D737" s="1889" t="s">
        <v>1218</v>
      </c>
      <c r="E737" s="1889"/>
      <c r="F737" s="1889"/>
      <c r="G737" s="817"/>
      <c r="H737" s="840"/>
      <c r="I737" s="1737"/>
      <c r="J737" s="840"/>
      <c r="K737" s="840"/>
    </row>
    <row r="738" spans="1:11">
      <c r="A738" s="793"/>
      <c r="B738" s="793"/>
      <c r="C738" s="793"/>
      <c r="D738" s="780"/>
      <c r="G738" s="817"/>
      <c r="H738" s="840"/>
      <c r="I738" s="1737"/>
      <c r="J738" s="840"/>
      <c r="K738" s="840"/>
    </row>
    <row r="739" spans="1:11">
      <c r="A739" s="1891" t="s">
        <v>1175</v>
      </c>
      <c r="B739" s="1891"/>
      <c r="C739" s="1891"/>
      <c r="D739" s="1891"/>
      <c r="E739" s="1891"/>
      <c r="F739" s="1891"/>
      <c r="G739" s="1891"/>
      <c r="H739" s="1751"/>
      <c r="I739" s="1752"/>
      <c r="J739" s="840"/>
      <c r="K739" s="840"/>
    </row>
    <row r="740" spans="1:11">
      <c r="A740" s="793"/>
      <c r="B740" s="793"/>
      <c r="C740" s="793"/>
      <c r="D740" s="820"/>
      <c r="G740" s="845"/>
      <c r="H740" s="840"/>
      <c r="I740" s="1737"/>
      <c r="J740" s="840"/>
      <c r="K740" s="840"/>
    </row>
    <row r="741" spans="1:11" ht="13.7" customHeight="1">
      <c r="C741" s="793"/>
      <c r="D741" s="1927" t="s">
        <v>1191</v>
      </c>
      <c r="E741" s="1927"/>
      <c r="F741" s="1927"/>
      <c r="G741" s="845"/>
      <c r="H741" s="840"/>
      <c r="I741" s="1737"/>
      <c r="J741" s="840"/>
      <c r="K741" s="840"/>
    </row>
    <row r="742" spans="1:11">
      <c r="A742" s="793"/>
      <c r="B742" s="793"/>
      <c r="C742" s="793"/>
      <c r="D742" s="1885" t="s">
        <v>1192</v>
      </c>
      <c r="E742" s="1885"/>
      <c r="F742" s="1885"/>
      <c r="G742" s="845"/>
      <c r="H742" s="840"/>
      <c r="I742" s="1737"/>
      <c r="J742" s="840"/>
      <c r="K742" s="840"/>
    </row>
    <row r="743" spans="1:11">
      <c r="A743" s="793"/>
      <c r="B743" s="793"/>
      <c r="C743" s="793"/>
      <c r="G743" s="845"/>
      <c r="H743" s="840"/>
      <c r="I743" s="1737"/>
      <c r="J743" s="840"/>
      <c r="K743" s="840"/>
    </row>
    <row r="744" spans="1:11" s="789" customFormat="1" ht="14.25">
      <c r="A744" s="795"/>
      <c r="B744" s="796" t="s">
        <v>2637</v>
      </c>
      <c r="C744" s="786"/>
      <c r="D744" s="1859" t="s">
        <v>1193</v>
      </c>
      <c r="E744" s="1859"/>
      <c r="F744" s="1859"/>
      <c r="G744" s="845"/>
      <c r="H744" s="843"/>
      <c r="I744" s="1738" t="s">
        <v>2368</v>
      </c>
      <c r="J744" s="843"/>
      <c r="K744" s="843"/>
    </row>
    <row r="745" spans="1:11" s="789" customFormat="1" ht="10.5" customHeight="1">
      <c r="A745" s="786"/>
      <c r="B745" s="786"/>
      <c r="C745" s="786"/>
      <c r="D745" s="1859"/>
      <c r="E745" s="1859"/>
      <c r="F745" s="1859"/>
      <c r="G745" s="845"/>
      <c r="H745" s="843"/>
      <c r="I745" s="1738"/>
      <c r="J745" s="843"/>
      <c r="K745" s="843"/>
    </row>
    <row r="746" spans="1:11" s="789" customFormat="1">
      <c r="A746" s="786"/>
      <c r="B746" s="786"/>
      <c r="C746" s="786"/>
      <c r="D746" s="1859"/>
      <c r="E746" s="1859"/>
      <c r="F746" s="1859"/>
      <c r="G746" s="845"/>
      <c r="H746" s="843"/>
      <c r="I746" s="1738"/>
      <c r="J746" s="843"/>
      <c r="K746" s="843"/>
    </row>
    <row r="747" spans="1:11">
      <c r="D747" s="1859"/>
      <c r="E747" s="1859"/>
      <c r="F747" s="1859"/>
      <c r="G747" s="845"/>
      <c r="H747" s="840"/>
      <c r="I747" s="1737"/>
      <c r="J747" s="840"/>
      <c r="K747" s="840"/>
    </row>
    <row r="748" spans="1:11">
      <c r="A748" s="799"/>
      <c r="B748" s="799"/>
      <c r="C748" s="799"/>
      <c r="D748" s="1859"/>
      <c r="E748" s="1859"/>
      <c r="F748" s="1859"/>
      <c r="G748" s="846"/>
      <c r="H748" s="840"/>
      <c r="I748" s="1737"/>
      <c r="J748" s="840"/>
      <c r="K748" s="840"/>
    </row>
    <row r="749" spans="1:11" ht="15.6" customHeight="1">
      <c r="A749" s="799"/>
      <c r="B749" s="799"/>
      <c r="C749" s="799"/>
      <c r="D749" s="1859"/>
      <c r="E749" s="1859"/>
      <c r="F749" s="1859"/>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796" t="s">
        <v>2577</v>
      </c>
      <c r="C751" s="849"/>
      <c r="D751" s="1860" t="s">
        <v>1454</v>
      </c>
      <c r="E751" s="1860"/>
      <c r="F751" s="1860"/>
      <c r="G751" s="850"/>
      <c r="I751" s="1739" t="s">
        <v>2368</v>
      </c>
    </row>
    <row r="752" spans="1:11" s="851" customFormat="1">
      <c r="A752" s="849"/>
      <c r="B752" s="849"/>
      <c r="C752" s="849"/>
      <c r="D752" s="1860"/>
      <c r="E752" s="1860"/>
      <c r="F752" s="1860"/>
      <c r="G752" s="850"/>
      <c r="I752" s="1739"/>
    </row>
    <row r="753" spans="1:11" s="851" customFormat="1">
      <c r="A753" s="849"/>
      <c r="B753" s="849"/>
      <c r="C753" s="849"/>
      <c r="D753" s="1860"/>
      <c r="E753" s="1860"/>
      <c r="F753" s="1860"/>
      <c r="G753" s="850"/>
      <c r="I753" s="1739"/>
    </row>
    <row r="754" spans="1:11" s="851" customFormat="1">
      <c r="A754" s="849"/>
      <c r="B754" s="849"/>
      <c r="C754" s="849"/>
      <c r="D754" s="1860"/>
      <c r="E754" s="1860"/>
      <c r="F754" s="1860"/>
      <c r="G754" s="850"/>
      <c r="I754" s="1739"/>
    </row>
    <row r="755" spans="1:11" s="851" customFormat="1">
      <c r="A755" s="849"/>
      <c r="B755" s="849"/>
      <c r="C755" s="849"/>
      <c r="D755" s="835"/>
      <c r="E755" s="850"/>
      <c r="F755" s="850"/>
      <c r="G755" s="850"/>
      <c r="I755" s="1739"/>
    </row>
    <row r="756" spans="1:11" s="851" customFormat="1" ht="14.25">
      <c r="A756" s="795"/>
      <c r="B756" s="796" t="s">
        <v>2577</v>
      </c>
      <c r="C756" s="849"/>
      <c r="D756" s="1951" t="s">
        <v>1455</v>
      </c>
      <c r="E756" s="1951"/>
      <c r="F756" s="1951"/>
      <c r="G756" s="850"/>
      <c r="I756" s="1739" t="s">
        <v>2369</v>
      </c>
    </row>
    <row r="757" spans="1:11" s="851" customFormat="1">
      <c r="A757" s="849"/>
      <c r="B757" s="849"/>
      <c r="C757" s="849"/>
      <c r="D757" s="1951"/>
      <c r="E757" s="1951"/>
      <c r="F757" s="1951"/>
      <c r="G757" s="850"/>
      <c r="I757" s="1739"/>
    </row>
    <row r="758" spans="1:11" s="851" customFormat="1">
      <c r="A758" s="849"/>
      <c r="B758" s="849"/>
      <c r="C758" s="849"/>
      <c r="D758" s="1951"/>
      <c r="E758" s="1951"/>
      <c r="F758" s="1951"/>
      <c r="G758" s="850"/>
      <c r="I758" s="1739"/>
    </row>
    <row r="759" spans="1:11">
      <c r="A759" s="799"/>
      <c r="B759" s="799"/>
      <c r="C759" s="799"/>
      <c r="D759" s="835"/>
      <c r="E759" s="847"/>
      <c r="F759" s="847"/>
      <c r="G759" s="846"/>
      <c r="H759" s="840"/>
      <c r="I759" s="1737"/>
      <c r="J759" s="840"/>
      <c r="K759" s="840"/>
    </row>
    <row r="760" spans="1:11" ht="14.25">
      <c r="A760" s="795"/>
      <c r="B760" s="796" t="s">
        <v>2577</v>
      </c>
      <c r="C760" s="799"/>
      <c r="D760" s="1860" t="s">
        <v>1400</v>
      </c>
      <c r="E760" s="1860"/>
      <c r="F760" s="1860"/>
      <c r="G760" s="846"/>
      <c r="H760" s="840"/>
      <c r="I760" s="1737" t="s">
        <v>2368</v>
      </c>
      <c r="J760" s="840"/>
      <c r="K760" s="840"/>
    </row>
    <row r="761" spans="1:11">
      <c r="A761" s="799"/>
      <c r="B761" s="799"/>
      <c r="C761" s="799"/>
      <c r="D761" s="1860"/>
      <c r="E761" s="1860"/>
      <c r="F761" s="1860"/>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2577</v>
      </c>
      <c r="C763" s="799"/>
      <c r="D763" s="1860" t="s">
        <v>1421</v>
      </c>
      <c r="E763" s="1860"/>
      <c r="F763" s="1860"/>
      <c r="G763" s="846"/>
      <c r="H763" s="840"/>
      <c r="I763" s="1737" t="s">
        <v>2368</v>
      </c>
      <c r="J763" s="840"/>
      <c r="K763" s="840"/>
    </row>
    <row r="764" spans="1:11">
      <c r="A764" s="799"/>
      <c r="B764" s="799"/>
      <c r="C764" s="799"/>
      <c r="D764" s="1860"/>
      <c r="E764" s="1860"/>
      <c r="F764" s="1860"/>
      <c r="G764" s="846"/>
      <c r="H764" s="840"/>
      <c r="I764" s="1737"/>
      <c r="J764" s="840"/>
      <c r="K764" s="840"/>
    </row>
    <row r="765" spans="1:11">
      <c r="A765" s="799"/>
      <c r="B765" s="799"/>
      <c r="C765" s="799"/>
      <c r="D765" s="1860"/>
      <c r="E765" s="1860"/>
      <c r="F765" s="1860"/>
      <c r="G765" s="846"/>
      <c r="H765" s="840"/>
      <c r="I765" s="1737"/>
      <c r="J765" s="840"/>
      <c r="K765" s="840"/>
    </row>
    <row r="766" spans="1:11">
      <c r="A766" s="799"/>
      <c r="B766" s="799"/>
      <c r="C766" s="799"/>
      <c r="D766" s="779"/>
      <c r="E766" s="779"/>
      <c r="F766" s="779"/>
      <c r="G766" s="846"/>
      <c r="H766" s="840"/>
      <c r="I766" s="1737"/>
      <c r="J766" s="840"/>
      <c r="K766" s="840"/>
    </row>
    <row r="767" spans="1:11">
      <c r="A767" s="1954" t="s">
        <v>2240</v>
      </c>
      <c r="B767" s="1954"/>
      <c r="C767" s="1954"/>
      <c r="D767" s="1954"/>
      <c r="E767" s="1954"/>
      <c r="F767" s="1954"/>
      <c r="G767" s="1954"/>
      <c r="H767" s="1749"/>
      <c r="I767" s="1750"/>
    </row>
    <row r="768" spans="1:11">
      <c r="A768" s="93"/>
      <c r="B768" s="93"/>
      <c r="C768" s="1632"/>
      <c r="D768" s="155"/>
      <c r="E768" s="155"/>
      <c r="F768" s="155"/>
      <c r="G768" s="684"/>
    </row>
    <row r="769" spans="1:9">
      <c r="A769" s="93"/>
      <c r="B769" s="93"/>
      <c r="C769" s="1632"/>
      <c r="D769" s="1955" t="s">
        <v>2297</v>
      </c>
      <c r="E769" s="1955"/>
      <c r="F769" s="1955"/>
      <c r="G769" s="684"/>
    </row>
    <row r="770" spans="1:9">
      <c r="A770" s="93"/>
      <c r="B770" s="93"/>
      <c r="C770" s="1632"/>
      <c r="D770" s="1932" t="s">
        <v>2188</v>
      </c>
      <c r="E770" s="1932"/>
      <c r="F770" s="1932"/>
      <c r="G770" s="684"/>
    </row>
    <row r="771" spans="1:9">
      <c r="A771" s="93"/>
      <c r="B771" s="93"/>
      <c r="C771" s="1632"/>
      <c r="D771" s="731"/>
      <c r="E771" s="731"/>
      <c r="F771" s="731"/>
      <c r="G771" s="684"/>
    </row>
    <row r="772" spans="1:9">
      <c r="A772" s="93"/>
      <c r="B772" s="796" t="s">
        <v>2637</v>
      </c>
      <c r="C772" s="1632"/>
      <c r="D772" s="1881" t="s">
        <v>2189</v>
      </c>
      <c r="E772" s="1881"/>
      <c r="F772" s="1881"/>
      <c r="G772" s="684"/>
      <c r="I772" s="1737" t="s">
        <v>2420</v>
      </c>
    </row>
    <row r="773" spans="1:9">
      <c r="A773" s="93"/>
      <c r="B773" s="93"/>
      <c r="C773" s="1632"/>
      <c r="D773" s="1881"/>
      <c r="E773" s="1881"/>
      <c r="F773" s="1881"/>
      <c r="G773" s="684"/>
    </row>
    <row r="774" spans="1:9">
      <c r="A774" s="718"/>
      <c r="B774" s="718"/>
      <c r="C774" s="313"/>
      <c r="D774" s="1881"/>
      <c r="E774" s="1881"/>
      <c r="F774" s="1881"/>
      <c r="G774" s="1633"/>
    </row>
    <row r="775" spans="1:9">
      <c r="A775" s="1627"/>
      <c r="B775" s="1627"/>
      <c r="C775" s="1634"/>
      <c r="D775" s="1612"/>
      <c r="E775" s="684"/>
      <c r="F775" s="684"/>
      <c r="G775" s="684"/>
    </row>
    <row r="776" spans="1:9">
      <c r="A776" s="267"/>
      <c r="B776" s="796" t="s">
        <v>2577</v>
      </c>
      <c r="C776" s="1635"/>
      <c r="D776" s="1881" t="s">
        <v>2190</v>
      </c>
      <c r="E776" s="1881"/>
      <c r="F776" s="1881"/>
      <c r="G776" s="684"/>
      <c r="I776" s="1737" t="s">
        <v>2420</v>
      </c>
    </row>
    <row r="777" spans="1:9">
      <c r="A777" s="1636"/>
      <c r="B777" s="1636"/>
      <c r="C777" s="1637"/>
      <c r="D777" s="1881"/>
      <c r="E777" s="1881"/>
      <c r="F777" s="1881"/>
      <c r="G777" s="684"/>
    </row>
    <row r="778" spans="1:9">
      <c r="A778" s="267"/>
      <c r="B778" s="267"/>
      <c r="C778" s="1635"/>
      <c r="D778" s="1881"/>
      <c r="E778" s="1881"/>
      <c r="F778" s="1881"/>
      <c r="G778" s="684"/>
    </row>
    <row r="779" spans="1:9">
      <c r="A779" s="718"/>
      <c r="B779" s="718"/>
      <c r="C779" s="313"/>
      <c r="D779" s="6"/>
      <c r="E779" s="1638"/>
      <c r="F779" s="1638"/>
      <c r="G779" s="1639"/>
    </row>
    <row r="780" spans="1:9" ht="14.25">
      <c r="A780" s="712"/>
      <c r="B780" s="796" t="s">
        <v>2577</v>
      </c>
      <c r="C780" s="1640"/>
      <c r="D780" s="1881" t="s">
        <v>2191</v>
      </c>
      <c r="E780" s="1881"/>
      <c r="F780" s="1881"/>
      <c r="G780" s="1639"/>
      <c r="I780" s="1737" t="s">
        <v>2420</v>
      </c>
    </row>
    <row r="781" spans="1:9" ht="14.25">
      <c r="A781" s="712"/>
      <c r="B781" s="712"/>
      <c r="C781" s="1640"/>
      <c r="D781" s="1881"/>
      <c r="E781" s="1881"/>
      <c r="F781" s="1881"/>
      <c r="G781" s="1639"/>
    </row>
    <row r="782" spans="1:9" ht="14.25">
      <c r="A782" s="712"/>
      <c r="B782" s="712"/>
      <c r="C782" s="1640"/>
      <c r="D782" s="1881"/>
      <c r="E782" s="1881"/>
      <c r="F782" s="1881"/>
      <c r="G782" s="1639"/>
    </row>
    <row r="783" spans="1:9" ht="14.25">
      <c r="A783" s="712"/>
      <c r="B783" s="712"/>
      <c r="C783" s="1640"/>
      <c r="D783" s="1610"/>
      <c r="E783" s="6"/>
      <c r="F783" s="6"/>
      <c r="G783" s="1639"/>
    </row>
    <row r="784" spans="1:9" ht="14.25">
      <c r="A784" s="712"/>
      <c r="B784" s="796" t="s">
        <v>2577</v>
      </c>
      <c r="C784" s="1640"/>
      <c r="D784" s="1881" t="s">
        <v>2192</v>
      </c>
      <c r="E784" s="1881"/>
      <c r="F784" s="1881"/>
      <c r="G784" s="1639"/>
      <c r="I784" s="1737" t="s">
        <v>2420</v>
      </c>
    </row>
    <row r="785" spans="1:9" ht="14.25">
      <c r="A785" s="712"/>
      <c r="B785" s="712"/>
      <c r="C785" s="1640"/>
      <c r="D785" s="1881"/>
      <c r="E785" s="1881"/>
      <c r="F785" s="1881"/>
      <c r="G785" s="1639"/>
    </row>
    <row r="786" spans="1:9" ht="14.25">
      <c r="A786" s="712"/>
      <c r="B786" s="712"/>
      <c r="C786" s="1640"/>
      <c r="D786" s="1881"/>
      <c r="E786" s="1881"/>
      <c r="F786" s="1881"/>
      <c r="G786" s="1639"/>
    </row>
    <row r="787" spans="1:9" ht="14.25">
      <c r="A787" s="712"/>
      <c r="B787" s="712"/>
      <c r="C787" s="1640"/>
      <c r="D787" s="1881"/>
      <c r="E787" s="1881"/>
      <c r="F787" s="1881"/>
      <c r="G787" s="1639"/>
    </row>
    <row r="788" spans="1:9" ht="14.25">
      <c r="A788" s="712"/>
      <c r="B788" s="712"/>
      <c r="C788" s="1640"/>
      <c r="D788" s="1881"/>
      <c r="E788" s="1881"/>
      <c r="F788" s="1881"/>
      <c r="G788" s="1639"/>
    </row>
    <row r="789" spans="1:9" ht="14.25">
      <c r="A789" s="712"/>
      <c r="B789" s="712"/>
      <c r="C789" s="1640"/>
      <c r="D789" s="1881"/>
      <c r="E789" s="1881"/>
      <c r="F789" s="1881"/>
      <c r="G789" s="1639"/>
    </row>
    <row r="790" spans="1:9" ht="14.25">
      <c r="A790" s="712"/>
      <c r="B790" s="712"/>
      <c r="C790" s="1640"/>
      <c r="D790" s="1881" t="s">
        <v>2241</v>
      </c>
      <c r="E790" s="1881"/>
      <c r="F790" s="1881"/>
      <c r="G790" s="1639"/>
    </row>
    <row r="791" spans="1:9" ht="14.25">
      <c r="A791" s="712"/>
      <c r="B791" s="712"/>
      <c r="C791" s="1640"/>
      <c r="D791" s="1881"/>
      <c r="E791" s="1881"/>
      <c r="F791" s="1881"/>
      <c r="G791" s="1639"/>
    </row>
    <row r="792" spans="1:9" ht="14.25">
      <c r="A792" s="712"/>
      <c r="B792" s="712"/>
      <c r="C792" s="1640"/>
      <c r="D792" s="1881"/>
      <c r="E792" s="1881"/>
      <c r="F792" s="1881"/>
      <c r="G792" s="1639"/>
    </row>
    <row r="793" spans="1:9" ht="14.25">
      <c r="A793" s="712"/>
      <c r="B793" s="554"/>
      <c r="C793" s="1640"/>
      <c r="D793" s="1641"/>
      <c r="E793" s="1641"/>
      <c r="F793" s="1641"/>
      <c r="G793" s="1639"/>
    </row>
    <row r="794" spans="1:9" ht="14.25">
      <c r="A794" s="712"/>
      <c r="B794" s="796" t="s">
        <v>2577</v>
      </c>
      <c r="C794" s="1640"/>
      <c r="D794" s="1881" t="s">
        <v>2193</v>
      </c>
      <c r="E794" s="1881"/>
      <c r="F794" s="1881"/>
      <c r="G794" s="1639"/>
      <c r="I794" s="1737" t="s">
        <v>2420</v>
      </c>
    </row>
    <row r="795" spans="1:9" ht="14.25">
      <c r="A795" s="712"/>
      <c r="B795" s="712"/>
      <c r="C795" s="1640"/>
      <c r="D795" s="1881"/>
      <c r="E795" s="1881"/>
      <c r="F795" s="1881"/>
      <c r="G795" s="1639"/>
    </row>
    <row r="796" spans="1:9" ht="14.25">
      <c r="A796" s="712"/>
      <c r="B796" s="712"/>
      <c r="C796" s="1640"/>
      <c r="D796" s="1881"/>
      <c r="E796" s="1881"/>
      <c r="F796" s="1881"/>
      <c r="G796" s="1639"/>
    </row>
    <row r="797" spans="1:9" ht="14.25">
      <c r="A797" s="712"/>
      <c r="B797" s="712"/>
      <c r="C797" s="1640"/>
      <c r="D797" s="1881"/>
      <c r="E797" s="1881"/>
      <c r="F797" s="1881"/>
      <c r="G797" s="1639"/>
    </row>
    <row r="798" spans="1:9" ht="14.25">
      <c r="A798" s="712"/>
      <c r="B798" s="712"/>
      <c r="C798" s="1640"/>
      <c r="D798" s="1881"/>
      <c r="E798" s="1881"/>
      <c r="F798" s="1881"/>
      <c r="G798" s="1639"/>
    </row>
    <row r="799" spans="1:9" ht="14.25">
      <c r="A799" s="712"/>
      <c r="B799" s="712"/>
      <c r="C799" s="1640"/>
      <c r="D799" s="1881"/>
      <c r="E799" s="1881"/>
      <c r="F799" s="1881"/>
      <c r="G799" s="1639"/>
    </row>
    <row r="800" spans="1:9" ht="14.25">
      <c r="A800" s="712"/>
      <c r="B800" s="712"/>
      <c r="C800" s="1640"/>
      <c r="D800" s="1619"/>
      <c r="E800" s="1619"/>
      <c r="F800" s="1619"/>
      <c r="G800" s="1639"/>
    </row>
    <row r="801" spans="1:9" ht="14.25">
      <c r="A801" s="712"/>
      <c r="B801" s="796" t="s">
        <v>2637</v>
      </c>
      <c r="C801" s="1640"/>
      <c r="D801" s="1881" t="s">
        <v>2194</v>
      </c>
      <c r="E801" s="1881"/>
      <c r="F801" s="1881"/>
      <c r="G801" s="1639"/>
      <c r="I801" s="1737" t="s">
        <v>2420</v>
      </c>
    </row>
    <row r="802" spans="1:9" ht="14.25">
      <c r="A802" s="712"/>
      <c r="B802" s="712"/>
      <c r="C802" s="1640"/>
      <c r="D802" s="1881"/>
      <c r="E802" s="1881"/>
      <c r="F802" s="1881"/>
      <c r="G802" s="1639"/>
    </row>
    <row r="803" spans="1:9" ht="14.25">
      <c r="A803" s="712"/>
      <c r="B803" s="712"/>
      <c r="C803" s="1640"/>
      <c r="D803" s="1881"/>
      <c r="E803" s="1881"/>
      <c r="F803" s="1881"/>
      <c r="G803" s="1639"/>
    </row>
    <row r="804" spans="1:9" ht="14.25">
      <c r="A804" s="712"/>
      <c r="B804" s="712"/>
      <c r="C804" s="1640"/>
      <c r="D804" s="1881"/>
      <c r="E804" s="1881"/>
      <c r="F804" s="1881"/>
      <c r="G804" s="1639"/>
    </row>
    <row r="805" spans="1:9" ht="14.25">
      <c r="A805" s="712"/>
      <c r="B805" s="712"/>
      <c r="C805" s="1640"/>
      <c r="D805" s="1881"/>
      <c r="E805" s="1881"/>
      <c r="F805" s="1881"/>
      <c r="G805" s="1639"/>
    </row>
    <row r="806" spans="1:9" ht="14.25">
      <c r="A806" s="712"/>
      <c r="B806" s="712"/>
      <c r="C806" s="1640"/>
      <c r="D806" s="1881"/>
      <c r="E806" s="1881"/>
      <c r="F806" s="1881"/>
      <c r="G806" s="1639"/>
    </row>
    <row r="807" spans="1:9" ht="14.25">
      <c r="A807" s="712"/>
      <c r="B807" s="712"/>
      <c r="C807" s="1640"/>
      <c r="D807" s="1619"/>
      <c r="E807" s="1619"/>
      <c r="F807" s="1619"/>
      <c r="G807" s="1639"/>
    </row>
    <row r="808" spans="1:9" ht="14.25">
      <c r="A808" s="712"/>
      <c r="B808" s="796" t="s">
        <v>2577</v>
      </c>
      <c r="C808" s="1640"/>
      <c r="D808" s="1878" t="s">
        <v>2195</v>
      </c>
      <c r="E808" s="1878"/>
      <c r="F808" s="1878"/>
      <c r="G808" s="1639"/>
      <c r="I808" s="1737" t="s">
        <v>2420</v>
      </c>
    </row>
    <row r="809" spans="1:9" ht="14.25">
      <c r="A809" s="712"/>
      <c r="B809" s="712"/>
      <c r="C809" s="1640"/>
      <c r="D809" s="1878"/>
      <c r="E809" s="1878"/>
      <c r="F809" s="1878"/>
      <c r="G809" s="1639"/>
    </row>
    <row r="810" spans="1:9">
      <c r="A810" s="1626"/>
      <c r="B810" s="1626"/>
      <c r="C810" s="1640"/>
      <c r="D810" s="1878"/>
      <c r="E810" s="1878"/>
      <c r="F810" s="1878"/>
      <c r="G810" s="1639"/>
    </row>
    <row r="811" spans="1:9" ht="14.25">
      <c r="A811" s="712"/>
      <c r="B811" s="1626"/>
      <c r="C811" s="1640"/>
      <c r="D811" s="1878"/>
      <c r="E811" s="1878"/>
      <c r="F811" s="1878"/>
      <c r="G811" s="1639"/>
    </row>
    <row r="812" spans="1:9" ht="12.75" customHeight="1">
      <c r="A812" s="712"/>
      <c r="B812" s="1626"/>
      <c r="C812" s="1640"/>
      <c r="D812" s="1878"/>
      <c r="E812" s="1878"/>
      <c r="F812" s="1878"/>
      <c r="G812" s="1639"/>
    </row>
    <row r="813" spans="1:9" ht="12.75" customHeight="1">
      <c r="A813" s="712"/>
      <c r="B813" s="1626"/>
      <c r="C813" s="1640"/>
      <c r="D813" s="1878"/>
      <c r="E813" s="1878"/>
      <c r="F813" s="1878"/>
      <c r="G813" s="1639"/>
    </row>
    <row r="814" spans="1:9" ht="12.75" customHeight="1">
      <c r="A814" s="1626"/>
      <c r="B814" s="1626"/>
      <c r="C814" s="1640"/>
      <c r="D814" s="1638"/>
      <c r="E814" s="6"/>
      <c r="F814" s="6"/>
      <c r="G814" s="1639"/>
    </row>
    <row r="815" spans="1:9" ht="12.75" customHeight="1">
      <c r="A815" s="1890" t="s">
        <v>2196</v>
      </c>
      <c r="B815" s="1890"/>
      <c r="C815" s="1890"/>
      <c r="D815" s="1890"/>
      <c r="E815" s="1890"/>
      <c r="F815" s="1890"/>
      <c r="G815" s="1890"/>
      <c r="H815" s="1749"/>
      <c r="I815" s="1750"/>
    </row>
    <row r="816" spans="1:9" ht="12.75" customHeight="1">
      <c r="A816" s="1616"/>
      <c r="B816" s="1616"/>
      <c r="C816" s="1640"/>
      <c r="D816" s="1638"/>
      <c r="E816" s="1638"/>
      <c r="F816" s="1638"/>
      <c r="G816" s="1639"/>
    </row>
    <row r="817" spans="1:9" ht="12.75" customHeight="1">
      <c r="A817" s="712"/>
      <c r="B817" s="712"/>
      <c r="C817" s="554"/>
      <c r="D817" s="1870" t="s">
        <v>2242</v>
      </c>
      <c r="E817" s="1870"/>
      <c r="F817" s="1870"/>
      <c r="G817" s="676"/>
    </row>
    <row r="818" spans="1:9" ht="14.25" customHeight="1">
      <c r="A818" s="712"/>
      <c r="B818" s="712"/>
      <c r="C818" s="554"/>
      <c r="D818" s="1821" t="s">
        <v>2197</v>
      </c>
      <c r="E818" s="1821"/>
      <c r="F818" s="1821"/>
      <c r="G818" s="676"/>
    </row>
    <row r="819" spans="1:9" ht="12.75" customHeight="1">
      <c r="A819" s="712"/>
      <c r="B819" s="712"/>
      <c r="C819" s="554"/>
      <c r="D819" s="1605"/>
      <c r="E819" s="1605"/>
      <c r="F819" s="1605"/>
      <c r="G819" s="676"/>
    </row>
    <row r="820" spans="1:9" ht="12.75" customHeight="1">
      <c r="A820" s="1642"/>
      <c r="B820" s="796" t="s">
        <v>2637</v>
      </c>
      <c r="C820" s="1640"/>
      <c r="D820" s="1821" t="s">
        <v>2198</v>
      </c>
      <c r="E820" s="1821"/>
      <c r="F820" s="1821"/>
      <c r="G820" s="676"/>
      <c r="I820" s="1674" t="s">
        <v>2386</v>
      </c>
    </row>
    <row r="821" spans="1:9" ht="14.25" customHeight="1">
      <c r="A821" s="1626"/>
      <c r="B821" s="1626"/>
      <c r="C821" s="1640"/>
      <c r="D821" s="788"/>
      <c r="E821" s="1806" t="s">
        <v>2485</v>
      </c>
      <c r="F821" s="1811"/>
      <c r="G821" s="676"/>
    </row>
    <row r="822" spans="1:9" ht="12.75" customHeight="1">
      <c r="A822" s="1626"/>
      <c r="B822" s="1626"/>
      <c r="C822" s="1640"/>
      <c r="D822" s="1643"/>
      <c r="E822" s="6"/>
      <c r="F822" s="6"/>
      <c r="G822" s="676"/>
    </row>
    <row r="823" spans="1:9" ht="14.25" hidden="1" customHeight="1">
      <c r="A823" s="1626"/>
      <c r="B823" s="796" t="s">
        <v>316</v>
      </c>
      <c r="C823" s="1640"/>
      <c r="D823" s="1926" t="s">
        <v>2199</v>
      </c>
      <c r="E823" s="1926"/>
      <c r="F823" s="1926"/>
      <c r="G823" s="676"/>
    </row>
    <row r="824" spans="1:9" ht="12.75" hidden="1" customHeight="1">
      <c r="A824" s="1626"/>
      <c r="B824" s="1626"/>
      <c r="C824" s="1640"/>
      <c r="D824" s="1926"/>
      <c r="E824" s="1926"/>
      <c r="F824" s="1926"/>
      <c r="G824" s="676"/>
    </row>
    <row r="825" spans="1:9" ht="12.75" hidden="1" customHeight="1">
      <c r="A825" s="1626"/>
      <c r="B825" s="1626"/>
      <c r="C825" s="1640"/>
      <c r="D825" s="1926"/>
      <c r="E825" s="1926"/>
      <c r="F825" s="1926"/>
      <c r="G825" s="676"/>
    </row>
    <row r="826" spans="1:9" ht="12.75" hidden="1" customHeight="1">
      <c r="A826" s="1626"/>
      <c r="B826" s="1626"/>
      <c r="C826" s="1640"/>
      <c r="D826" s="1926"/>
      <c r="E826" s="1926"/>
      <c r="F826" s="1926"/>
      <c r="G826" s="676"/>
    </row>
    <row r="827" spans="1:9" ht="12.75" hidden="1" customHeight="1">
      <c r="A827" s="1626"/>
      <c r="B827" s="1626"/>
      <c r="C827" s="1640"/>
      <c r="D827" s="1926"/>
      <c r="E827" s="1926"/>
      <c r="F827" s="1926"/>
      <c r="G827" s="676"/>
    </row>
    <row r="828" spans="1:9" ht="12.75" hidden="1" customHeight="1">
      <c r="A828" s="1626"/>
      <c r="B828" s="1626"/>
      <c r="C828" s="1640"/>
      <c r="D828" s="1926"/>
      <c r="E828" s="1926"/>
      <c r="F828" s="1926"/>
      <c r="G828" s="676"/>
    </row>
    <row r="829" spans="1:9" ht="12.75" hidden="1" customHeight="1">
      <c r="A829" s="1626"/>
      <c r="B829" s="1626"/>
      <c r="C829" s="1640"/>
      <c r="D829" s="1926"/>
      <c r="E829" s="1926"/>
      <c r="F829" s="1926"/>
      <c r="G829" s="676"/>
    </row>
    <row r="830" spans="1:9" ht="12.75" hidden="1" customHeight="1">
      <c r="A830" s="1626"/>
      <c r="B830" s="1626"/>
      <c r="C830" s="1640"/>
      <c r="D830" s="1926"/>
      <c r="E830" s="1926"/>
      <c r="F830" s="1926"/>
      <c r="G830" s="676"/>
    </row>
    <row r="831" spans="1:9" ht="12.75" hidden="1" customHeight="1">
      <c r="A831" s="1626"/>
      <c r="B831" s="1626"/>
      <c r="C831" s="1640"/>
      <c r="D831" s="1926"/>
      <c r="E831" s="1926"/>
      <c r="F831" s="1926"/>
      <c r="G831" s="676"/>
    </row>
    <row r="832" spans="1:9" ht="12.75" hidden="1" customHeight="1">
      <c r="A832" s="1626"/>
      <c r="B832" s="1626"/>
      <c r="C832" s="1640"/>
      <c r="D832" s="1926"/>
      <c r="E832" s="1926"/>
      <c r="F832" s="1926"/>
      <c r="G832" s="676"/>
    </row>
    <row r="833" spans="1:9" ht="12.75" hidden="1" customHeight="1">
      <c r="A833" s="1626"/>
      <c r="B833" s="1626"/>
      <c r="C833" s="1640"/>
      <c r="D833" s="1643"/>
      <c r="E833" s="6"/>
      <c r="F833" s="6"/>
      <c r="G833" s="676"/>
    </row>
    <row r="834" spans="1:9" ht="12.75" customHeight="1">
      <c r="A834" s="712"/>
      <c r="B834" s="796" t="s">
        <v>2637</v>
      </c>
      <c r="C834" s="1640"/>
      <c r="D834" s="1821" t="s">
        <v>2200</v>
      </c>
      <c r="E834" s="1821"/>
      <c r="F834" s="1821"/>
      <c r="G834" s="676"/>
      <c r="I834" s="1674" t="s">
        <v>2406</v>
      </c>
    </row>
    <row r="835" spans="1:9" ht="12.75" customHeight="1">
      <c r="A835" s="712"/>
      <c r="B835" s="712"/>
      <c r="C835" s="1640"/>
      <c r="D835" s="1821"/>
      <c r="E835" s="1821"/>
      <c r="F835" s="1821"/>
      <c r="G835" s="676"/>
    </row>
    <row r="836" spans="1:9" ht="12.75" customHeight="1">
      <c r="A836" s="712"/>
      <c r="B836" s="712"/>
      <c r="C836" s="1640"/>
      <c r="D836" s="1821"/>
      <c r="E836" s="1821"/>
      <c r="F836" s="1821"/>
      <c r="G836" s="676"/>
    </row>
    <row r="837" spans="1:9" ht="12.75" customHeight="1">
      <c r="A837" s="403"/>
      <c r="B837" s="403"/>
      <c r="C837" s="1644"/>
      <c r="D837" s="1622"/>
      <c r="E837" s="676"/>
      <c r="F837" s="676"/>
      <c r="G837" s="676"/>
    </row>
    <row r="838" spans="1:9" ht="12.75" customHeight="1">
      <c r="A838" s="1645"/>
      <c r="B838" s="796" t="s">
        <v>2577</v>
      </c>
      <c r="C838" s="1644"/>
      <c r="D838" s="1924" t="s">
        <v>2201</v>
      </c>
      <c r="E838" s="1924"/>
      <c r="F838" s="1924"/>
      <c r="G838" s="676"/>
    </row>
    <row r="839" spans="1:9" ht="12.75" customHeight="1">
      <c r="A839" s="554"/>
      <c r="B839" s="1645"/>
      <c r="C839" s="1644"/>
      <c r="D839" s="1924"/>
      <c r="E839" s="1924"/>
      <c r="F839" s="1924"/>
      <c r="G839" s="676"/>
    </row>
    <row r="840" spans="1:9" ht="12.75" customHeight="1">
      <c r="A840" s="403"/>
      <c r="B840" s="554"/>
      <c r="C840" s="1644"/>
      <c r="D840" s="1822" t="s">
        <v>2202</v>
      </c>
      <c r="E840" s="1822"/>
      <c r="F840" s="1822"/>
      <c r="G840" s="676"/>
    </row>
    <row r="841" spans="1:9" ht="12.75" customHeight="1">
      <c r="A841" s="403"/>
      <c r="B841" s="403"/>
      <c r="C841" s="1644"/>
      <c r="D841" s="1822"/>
      <c r="E841" s="1822"/>
      <c r="F841" s="1822"/>
      <c r="G841" s="676"/>
    </row>
    <row r="842" spans="1:9" ht="12.75" customHeight="1">
      <c r="A842" s="403"/>
      <c r="B842" s="403"/>
      <c r="C842" s="1644"/>
      <c r="D842" s="1822"/>
      <c r="E842" s="1822"/>
      <c r="F842" s="1822"/>
      <c r="G842" s="676"/>
    </row>
    <row r="843" spans="1:9" ht="12.75" customHeight="1">
      <c r="A843" s="403"/>
      <c r="B843" s="403"/>
      <c r="C843" s="1644"/>
      <c r="D843" s="1822"/>
      <c r="E843" s="1822"/>
      <c r="F843" s="1822"/>
      <c r="G843" s="676"/>
    </row>
    <row r="844" spans="1:9" ht="12.75" customHeight="1">
      <c r="A844" s="403"/>
      <c r="B844" s="403"/>
      <c r="C844" s="1644"/>
      <c r="D844" s="1822"/>
      <c r="E844" s="1822"/>
      <c r="F844" s="1822"/>
      <c r="G844" s="676"/>
    </row>
    <row r="845" spans="1:9" ht="12.75" customHeight="1">
      <c r="A845" s="403"/>
      <c r="B845" s="403"/>
      <c r="C845" s="1644"/>
      <c r="D845" s="1822"/>
      <c r="E845" s="1822"/>
      <c r="F845" s="1822"/>
      <c r="G845" s="676"/>
    </row>
    <row r="846" spans="1:9" ht="12.75" customHeight="1">
      <c r="A846" s="403"/>
      <c r="B846" s="403"/>
      <c r="C846" s="1644"/>
      <c r="D846" s="1622"/>
      <c r="E846" s="676"/>
      <c r="F846" s="676"/>
      <c r="G846" s="676"/>
    </row>
    <row r="847" spans="1:9" ht="12.75" customHeight="1">
      <c r="A847" s="403"/>
      <c r="B847" s="796" t="s">
        <v>2577</v>
      </c>
      <c r="C847" s="1644"/>
      <c r="D847" s="1822" t="s">
        <v>2203</v>
      </c>
      <c r="E847" s="1822"/>
      <c r="F847" s="1822"/>
      <c r="G847" s="676"/>
      <c r="I847" s="1674" t="s">
        <v>2387</v>
      </c>
    </row>
    <row r="848" spans="1:9" ht="12.75" customHeight="1">
      <c r="A848" s="403"/>
      <c r="B848" s="403"/>
      <c r="C848" s="1644"/>
      <c r="D848" s="1822" t="s">
        <v>2204</v>
      </c>
      <c r="E848" s="1822"/>
      <c r="F848" s="1822"/>
      <c r="G848" s="676"/>
    </row>
    <row r="849" spans="1:9" ht="12.75" customHeight="1">
      <c r="A849" s="403"/>
      <c r="B849" s="403"/>
      <c r="C849" s="1644"/>
      <c r="D849" s="788"/>
      <c r="E849" s="1806" t="s">
        <v>2487</v>
      </c>
      <c r="F849" s="1812"/>
      <c r="G849" s="676"/>
    </row>
    <row r="850" spans="1:9" ht="12.75" customHeight="1">
      <c r="A850" s="403"/>
      <c r="B850" s="403"/>
      <c r="C850" s="1644"/>
      <c r="D850" s="1622"/>
      <c r="E850" s="676"/>
      <c r="F850" s="676"/>
      <c r="G850" s="676"/>
    </row>
    <row r="851" spans="1:9" ht="12.75" customHeight="1">
      <c r="A851" s="403"/>
      <c r="B851" s="796" t="s">
        <v>2577</v>
      </c>
      <c r="C851" s="1644"/>
      <c r="D851" s="1822" t="s">
        <v>2205</v>
      </c>
      <c r="E851" s="1822"/>
      <c r="F851" s="1822"/>
      <c r="G851" s="676"/>
      <c r="I851" s="1674" t="s">
        <v>2407</v>
      </c>
    </row>
    <row r="852" spans="1:9" ht="12.75" customHeight="1">
      <c r="A852" s="403"/>
      <c r="B852" s="403"/>
      <c r="C852" s="1644"/>
      <c r="D852" s="1822"/>
      <c r="E852" s="1822"/>
      <c r="F852" s="1822"/>
      <c r="G852" s="676"/>
    </row>
    <row r="853" spans="1:9" ht="12.75" customHeight="1">
      <c r="A853" s="403"/>
      <c r="B853" s="403"/>
      <c r="C853" s="1644"/>
      <c r="D853" s="1822"/>
      <c r="E853" s="1822"/>
      <c r="F853" s="1822"/>
      <c r="G853" s="676"/>
    </row>
    <row r="854" spans="1:9" ht="12.75" customHeight="1">
      <c r="A854" s="403"/>
      <c r="B854" s="403"/>
      <c r="C854" s="1644"/>
      <c r="D854" s="1822"/>
      <c r="E854" s="1822"/>
      <c r="F854" s="1822"/>
      <c r="G854" s="676"/>
    </row>
    <row r="855" spans="1:9" ht="12.75" customHeight="1">
      <c r="A855" s="1616"/>
      <c r="B855" s="1616"/>
      <c r="C855" s="1646"/>
      <c r="D855" s="1610"/>
      <c r="E855" s="6"/>
      <c r="F855" s="6"/>
      <c r="G855" s="676"/>
    </row>
    <row r="856" spans="1:9" ht="12.75" customHeight="1">
      <c r="A856" s="1621" t="s">
        <v>2206</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4" t="s">
        <v>2243</v>
      </c>
      <c r="E858" s="1844"/>
      <c r="F858" s="1844"/>
      <c r="G858" s="1639"/>
    </row>
    <row r="859" spans="1:9" ht="12.75" customHeight="1">
      <c r="A859" s="1642"/>
      <c r="B859" s="1642"/>
      <c r="C859" s="313"/>
      <c r="D859" s="1925" t="s">
        <v>2207</v>
      </c>
      <c r="E859" s="1925"/>
      <c r="F859" s="1925"/>
      <c r="G859" s="1639"/>
    </row>
    <row r="860" spans="1:9" ht="12.75" customHeight="1">
      <c r="A860" s="1642"/>
      <c r="B860" s="1642"/>
      <c r="C860" s="313"/>
      <c r="D860" s="1650"/>
      <c r="E860" s="1650"/>
      <c r="F860" s="1650"/>
      <c r="G860" s="1639"/>
    </row>
    <row r="861" spans="1:9" ht="12.75" customHeight="1">
      <c r="A861" s="712"/>
      <c r="B861" s="796" t="s">
        <v>2637</v>
      </c>
      <c r="C861" s="554"/>
      <c r="D861" s="1834" t="s">
        <v>2208</v>
      </c>
      <c r="E861" s="1834"/>
      <c r="F861" s="1834"/>
      <c r="G861" s="1639"/>
      <c r="I861" s="1674" t="s">
        <v>2387</v>
      </c>
    </row>
    <row r="862" spans="1:9" ht="12.75" customHeight="1">
      <c r="A862" s="1642"/>
      <c r="B862" s="1642"/>
      <c r="C862" s="554"/>
      <c r="D862" s="5" t="s">
        <v>2177</v>
      </c>
      <c r="E862" s="1806" t="s">
        <v>2487</v>
      </c>
      <c r="F862" s="1813"/>
      <c r="G862" s="1639"/>
    </row>
    <row r="863" spans="1:9" ht="12.75" customHeight="1">
      <c r="A863" s="1642"/>
      <c r="B863" s="1642"/>
      <c r="C863" s="554"/>
      <c r="D863" s="1610"/>
      <c r="E863" s="1638"/>
      <c r="F863" s="1638"/>
      <c r="G863" s="1639"/>
    </row>
    <row r="864" spans="1:9" ht="12.75" customHeight="1">
      <c r="A864" s="712"/>
      <c r="B864" s="796" t="s">
        <v>2637</v>
      </c>
      <c r="C864" s="554"/>
      <c r="D864" s="1821" t="s">
        <v>2209</v>
      </c>
      <c r="E864" s="1845"/>
      <c r="F864" s="1845"/>
      <c r="G864" s="676"/>
      <c r="I864" s="1674" t="s">
        <v>2407</v>
      </c>
    </row>
    <row r="865" spans="1:9" ht="12.75" customHeight="1">
      <c r="A865" s="1642"/>
      <c r="B865" s="1642"/>
      <c r="C865" s="554"/>
      <c r="D865" s="1845"/>
      <c r="E865" s="1845"/>
      <c r="F865" s="1845"/>
      <c r="G865" s="676"/>
    </row>
    <row r="866" spans="1:9" ht="12.75" customHeight="1">
      <c r="A866" s="1642"/>
      <c r="B866" s="1642"/>
      <c r="C866" s="554"/>
      <c r="D866" s="1610"/>
      <c r="E866" s="6"/>
      <c r="F866" s="6"/>
      <c r="G866" s="676"/>
    </row>
    <row r="867" spans="1:9" ht="12.75" customHeight="1">
      <c r="A867" s="554"/>
      <c r="B867" s="796" t="s">
        <v>2577</v>
      </c>
      <c r="C867" s="555"/>
      <c r="D867" s="1922" t="s">
        <v>2210</v>
      </c>
      <c r="E867" s="1922"/>
      <c r="F867" s="1922"/>
      <c r="G867" s="1639"/>
    </row>
    <row r="868" spans="1:9" ht="12.75" customHeight="1">
      <c r="A868" s="554"/>
      <c r="B868" s="1651"/>
      <c r="C868" s="555"/>
      <c r="D868" s="1922"/>
      <c r="E868" s="1922"/>
      <c r="F868" s="1922"/>
      <c r="G868" s="1639"/>
    </row>
    <row r="869" spans="1:9" ht="12.75" customHeight="1">
      <c r="A869" s="712"/>
      <c r="B869" s="675"/>
      <c r="C869" s="554"/>
      <c r="D869" s="1822" t="s">
        <v>2202</v>
      </c>
      <c r="E869" s="1822"/>
      <c r="F869" s="1822"/>
      <c r="G869" s="1639"/>
    </row>
    <row r="870" spans="1:9" ht="12.75" customHeight="1">
      <c r="A870" s="712"/>
      <c r="B870" s="712"/>
      <c r="C870" s="554"/>
      <c r="D870" s="1822"/>
      <c r="E870" s="1822"/>
      <c r="F870" s="1822"/>
      <c r="G870" s="1639"/>
    </row>
    <row r="871" spans="1:9" ht="12.75" customHeight="1">
      <c r="A871" s="712"/>
      <c r="B871" s="712"/>
      <c r="C871" s="554"/>
      <c r="D871" s="1822"/>
      <c r="E871" s="1822"/>
      <c r="F871" s="1822"/>
      <c r="G871" s="1639"/>
    </row>
    <row r="872" spans="1:9" ht="12.75" customHeight="1">
      <c r="A872" s="712"/>
      <c r="B872" s="712"/>
      <c r="C872" s="554"/>
      <c r="D872" s="1822"/>
      <c r="E872" s="1822"/>
      <c r="F872" s="1822"/>
      <c r="G872" s="1639"/>
    </row>
    <row r="873" spans="1:9" ht="12.75" customHeight="1">
      <c r="A873" s="712"/>
      <c r="B873" s="712"/>
      <c r="C873" s="554"/>
      <c r="D873" s="1822"/>
      <c r="E873" s="1822"/>
      <c r="F873" s="1822"/>
      <c r="G873" s="1639"/>
    </row>
    <row r="874" spans="1:9" ht="12.75" customHeight="1">
      <c r="A874" s="712"/>
      <c r="B874" s="712"/>
      <c r="C874" s="554"/>
      <c r="D874" s="1822"/>
      <c r="E874" s="1822"/>
      <c r="F874" s="1822"/>
      <c r="G874" s="1639"/>
    </row>
    <row r="875" spans="1:9" ht="12.75" customHeight="1">
      <c r="A875" s="712"/>
      <c r="B875" s="712"/>
      <c r="C875" s="554"/>
      <c r="D875" s="1610"/>
      <c r="E875" s="1638"/>
      <c r="F875" s="1638"/>
      <c r="G875" s="1639"/>
    </row>
    <row r="876" spans="1:9" ht="12.75" customHeight="1">
      <c r="A876" s="712"/>
      <c r="B876" s="796" t="s">
        <v>2577</v>
      </c>
      <c r="C876" s="554"/>
      <c r="D876" s="1887" t="s">
        <v>2203</v>
      </c>
      <c r="E876" s="1887"/>
      <c r="F876" s="1887"/>
      <c r="G876" s="1639"/>
      <c r="I876" s="1674" t="s">
        <v>2387</v>
      </c>
    </row>
    <row r="877" spans="1:9" ht="12.75" customHeight="1">
      <c r="A877" s="712"/>
      <c r="B877" s="712"/>
      <c r="C877" s="554"/>
      <c r="D877" s="1887" t="s">
        <v>2204</v>
      </c>
      <c r="E877" s="1887"/>
      <c r="F877" s="1887"/>
      <c r="G877" s="1639"/>
    </row>
    <row r="878" spans="1:9" ht="12.75" customHeight="1">
      <c r="A878" s="712"/>
      <c r="B878" s="712"/>
      <c r="C878" s="554"/>
      <c r="D878" s="5" t="s">
        <v>1497</v>
      </c>
      <c r="E878" s="1806" t="s">
        <v>2487</v>
      </c>
      <c r="F878" s="1814"/>
      <c r="G878" s="1639"/>
    </row>
    <row r="879" spans="1:9" ht="12.75" customHeight="1">
      <c r="A879" s="712"/>
      <c r="B879" s="712"/>
      <c r="C879" s="554"/>
      <c r="D879" s="1610"/>
      <c r="E879" s="1638"/>
      <c r="F879" s="1638"/>
      <c r="G879" s="1639"/>
    </row>
    <row r="880" spans="1:9" ht="12.75" customHeight="1">
      <c r="A880" s="712"/>
      <c r="B880" s="796" t="s">
        <v>2577</v>
      </c>
      <c r="C880" s="554"/>
      <c r="D880" s="1821" t="s">
        <v>2205</v>
      </c>
      <c r="E880" s="1821"/>
      <c r="F880" s="1821"/>
      <c r="G880" s="1639"/>
      <c r="I880" s="1674" t="s">
        <v>2407</v>
      </c>
    </row>
    <row r="881" spans="1:9" ht="12.75" customHeight="1">
      <c r="A881" s="712"/>
      <c r="B881" s="712"/>
      <c r="C881" s="554"/>
      <c r="D881" s="1821"/>
      <c r="E881" s="1821"/>
      <c r="F881" s="1821"/>
      <c r="G881" s="1639"/>
    </row>
    <row r="882" spans="1:9" ht="12.75" customHeight="1">
      <c r="A882" s="712"/>
      <c r="B882" s="712"/>
      <c r="C882" s="554"/>
      <c r="D882" s="1821"/>
      <c r="E882" s="1821"/>
      <c r="F882" s="1821"/>
      <c r="G882" s="1639"/>
    </row>
    <row r="883" spans="1:9" ht="12.75" customHeight="1">
      <c r="A883" s="712"/>
      <c r="B883" s="712"/>
      <c r="C883" s="554"/>
      <c r="D883" s="1821"/>
      <c r="E883" s="1821"/>
      <c r="F883" s="1821"/>
      <c r="G883" s="1639"/>
    </row>
    <row r="884" spans="1:9" ht="12.75" customHeight="1">
      <c r="A884" s="1611"/>
      <c r="B884" s="1611"/>
      <c r="C884" s="1640"/>
      <c r="D884" s="1638"/>
      <c r="E884" s="1638"/>
      <c r="F884" s="1638"/>
      <c r="G884" s="1639"/>
    </row>
    <row r="885" spans="1:9" ht="12.75" customHeight="1">
      <c r="A885" s="1890" t="s">
        <v>2244</v>
      </c>
      <c r="B885" s="1890"/>
      <c r="C885" s="1890"/>
      <c r="D885" s="1890"/>
      <c r="E885" s="1890"/>
      <c r="F885" s="1890"/>
      <c r="G885" s="1890"/>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80" t="s">
        <v>2250</v>
      </c>
      <c r="E887" s="1880"/>
      <c r="F887" s="1880"/>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2637</v>
      </c>
      <c r="C889" s="93"/>
      <c r="D889" s="1623" t="s">
        <v>2251</v>
      </c>
      <c r="E889" s="1618"/>
      <c r="F889" s="1618"/>
      <c r="G889" s="93"/>
      <c r="I889" s="1674" t="s">
        <v>2421</v>
      </c>
    </row>
    <row r="890" spans="1:9" s="1672" customFormat="1" ht="12.75" customHeight="1">
      <c r="A890" s="93"/>
      <c r="B890" s="93"/>
      <c r="C890" s="93"/>
      <c r="D890" s="1618"/>
      <c r="E890" s="1618"/>
      <c r="F890" s="1618"/>
      <c r="G890" s="93"/>
      <c r="I890" s="1674"/>
    </row>
    <row r="891" spans="1:9" ht="12.75" customHeight="1">
      <c r="A891" s="1642"/>
      <c r="B891" s="1642"/>
      <c r="C891" s="1640"/>
      <c r="D891" s="1880" t="s">
        <v>2245</v>
      </c>
      <c r="E891" s="1880"/>
      <c r="F891" s="1880"/>
      <c r="G891" s="1639"/>
    </row>
    <row r="892" spans="1:9" ht="12.75" customHeight="1">
      <c r="A892" s="1616"/>
      <c r="B892" s="1616"/>
      <c r="C892" s="1646"/>
      <c r="D892" s="1834" t="s">
        <v>2211</v>
      </c>
      <c r="E892" s="1834"/>
      <c r="F892" s="1834"/>
      <c r="G892" s="1639"/>
    </row>
    <row r="893" spans="1:9" ht="12.75" customHeight="1">
      <c r="A893" s="1656"/>
      <c r="B893" s="1656"/>
      <c r="C893" s="1640"/>
      <c r="D893" s="5"/>
      <c r="E893" s="1638"/>
      <c r="F893" s="1638"/>
      <c r="G893" s="1639"/>
    </row>
    <row r="894" spans="1:9" ht="12.75" customHeight="1">
      <c r="A894" s="712"/>
      <c r="B894" s="796" t="s">
        <v>2637</v>
      </c>
      <c r="C894" s="554"/>
      <c r="D894" s="1821" t="s">
        <v>2215</v>
      </c>
      <c r="E894" s="1821"/>
      <c r="F894" s="1821"/>
      <c r="G894" s="676"/>
      <c r="I894" s="1674" t="s">
        <v>2371</v>
      </c>
    </row>
    <row r="895" spans="1:9" ht="12.75" customHeight="1">
      <c r="A895" s="1642"/>
      <c r="B895" s="1642"/>
      <c r="C895" s="554"/>
      <c r="D895" s="1821"/>
      <c r="E895" s="1821"/>
      <c r="F895" s="1821"/>
      <c r="G895" s="676"/>
    </row>
    <row r="896" spans="1:9" s="1672" customFormat="1" ht="12.75" customHeight="1">
      <c r="A896" s="1742"/>
      <c r="B896" s="1742"/>
      <c r="C896" s="1646"/>
      <c r="D896" s="1821" t="s">
        <v>2214</v>
      </c>
      <c r="E896" s="1821"/>
      <c r="F896" s="1821"/>
      <c r="G896" s="1639"/>
      <c r="I896" s="1674"/>
    </row>
    <row r="897" spans="1:9" s="1672" customFormat="1" ht="12.75" customHeight="1">
      <c r="A897" s="1742"/>
      <c r="B897" s="1742"/>
      <c r="C897" s="1646"/>
      <c r="D897" s="1821"/>
      <c r="E897" s="1821"/>
      <c r="F897" s="1821"/>
      <c r="G897" s="1639"/>
      <c r="I897" s="1674"/>
    </row>
    <row r="898" spans="1:9" ht="12.75" customHeight="1">
      <c r="A898" s="1616"/>
      <c r="B898" s="1616"/>
      <c r="C898" s="1646"/>
      <c r="D898" s="6"/>
      <c r="E898" s="6"/>
      <c r="F898" s="1638"/>
      <c r="G898" s="1639"/>
    </row>
    <row r="899" spans="1:9" ht="12.75" customHeight="1">
      <c r="A899" s="403"/>
      <c r="B899" s="796" t="s">
        <v>2637</v>
      </c>
      <c r="C899" s="486"/>
      <c r="D899" s="1914" t="s">
        <v>2212</v>
      </c>
      <c r="E899" s="1914"/>
      <c r="F899" s="1914"/>
      <c r="G899" s="1639"/>
      <c r="I899" s="1674" t="s">
        <v>2370</v>
      </c>
    </row>
    <row r="900" spans="1:9" ht="12.75" customHeight="1">
      <c r="A900" s="403"/>
      <c r="B900" s="403"/>
      <c r="C900" s="486"/>
      <c r="D900" s="1914"/>
      <c r="E900" s="1914"/>
      <c r="F900" s="1914"/>
      <c r="G900" s="1639"/>
    </row>
    <row r="901" spans="1:9" ht="12.75" customHeight="1">
      <c r="A901" s="403"/>
      <c r="B901" s="403"/>
      <c r="C901" s="486"/>
      <c r="D901" s="1914"/>
      <c r="E901" s="1914"/>
      <c r="F901" s="1914"/>
      <c r="G901" s="1639"/>
    </row>
    <row r="902" spans="1:9" s="1672" customFormat="1" ht="12.75" customHeight="1">
      <c r="A902" s="403"/>
      <c r="B902" s="403"/>
      <c r="C902" s="486"/>
      <c r="D902" s="1914"/>
      <c r="E902" s="1914"/>
      <c r="F902" s="1914"/>
      <c r="G902" s="1639"/>
      <c r="I902" s="1674"/>
    </row>
    <row r="903" spans="1:9" ht="12.75" customHeight="1">
      <c r="A903" s="403"/>
      <c r="B903" s="403"/>
      <c r="C903" s="486"/>
      <c r="D903" s="1914"/>
      <c r="E903" s="1914"/>
      <c r="F903" s="1914"/>
      <c r="G903" s="1639"/>
    </row>
    <row r="904" spans="1:9" ht="12.75" customHeight="1">
      <c r="A904" s="487"/>
      <c r="B904" s="487"/>
      <c r="C904" s="486"/>
      <c r="D904" s="1914"/>
      <c r="E904" s="1914"/>
      <c r="F904" s="1914"/>
      <c r="G904" s="1639"/>
    </row>
    <row r="905" spans="1:9" ht="12.75" customHeight="1">
      <c r="A905" s="487"/>
      <c r="B905" s="487"/>
      <c r="C905" s="486"/>
      <c r="D905" s="1914"/>
      <c r="E905" s="1914"/>
      <c r="F905" s="1914"/>
      <c r="G905" s="1639"/>
    </row>
    <row r="906" spans="1:9" ht="12.75" customHeight="1">
      <c r="A906" s="487"/>
      <c r="B906" s="487"/>
      <c r="C906" s="486"/>
      <c r="D906" s="1914"/>
      <c r="E906" s="1914"/>
      <c r="F906" s="1914"/>
      <c r="G906" s="1639"/>
    </row>
    <row r="907" spans="1:9" s="1672" customFormat="1" ht="12.75" customHeight="1">
      <c r="A907" s="487"/>
      <c r="B907" s="487"/>
      <c r="C907" s="486"/>
      <c r="D907" s="1743"/>
      <c r="E907" s="1743"/>
      <c r="F907" s="1743"/>
      <c r="G907" s="1639"/>
      <c r="I907" s="1674"/>
    </row>
    <row r="908" spans="1:9" ht="12.75" customHeight="1">
      <c r="A908" s="1656"/>
      <c r="B908" s="796" t="s">
        <v>2577</v>
      </c>
      <c r="C908" s="1640"/>
      <c r="D908" s="1821" t="s">
        <v>2216</v>
      </c>
      <c r="E908" s="1821"/>
      <c r="F908" s="1821"/>
      <c r="G908" s="1639"/>
    </row>
    <row r="909" spans="1:9" ht="12.75" customHeight="1">
      <c r="A909" s="1656"/>
      <c r="B909" s="1656"/>
      <c r="C909" s="1640"/>
      <c r="D909" s="1821"/>
      <c r="E909" s="1821"/>
      <c r="F909" s="1821"/>
      <c r="G909" s="1639"/>
    </row>
    <row r="910" spans="1:9" ht="12.75" customHeight="1">
      <c r="A910" s="1656"/>
      <c r="B910" s="1656"/>
      <c r="C910" s="1640"/>
      <c r="D910" s="1638"/>
      <c r="E910" s="1638"/>
      <c r="F910" s="1638"/>
      <c r="G910" s="1639"/>
    </row>
    <row r="911" spans="1:9" ht="12.75" customHeight="1">
      <c r="A911" s="1656"/>
      <c r="B911" s="796" t="s">
        <v>2577</v>
      </c>
      <c r="C911" s="1640"/>
      <c r="D911" s="1878" t="s">
        <v>2217</v>
      </c>
      <c r="E911" s="1878"/>
      <c r="F911" s="1878"/>
      <c r="G911" s="1639"/>
    </row>
    <row r="912" spans="1:9" ht="12.75" customHeight="1">
      <c r="A912" s="1656"/>
      <c r="B912" s="1656"/>
      <c r="C912" s="1640"/>
      <c r="D912" s="1878"/>
      <c r="E912" s="1878"/>
      <c r="F912" s="1878"/>
      <c r="G912" s="1639"/>
    </row>
    <row r="913" spans="1:9" ht="12.75" customHeight="1">
      <c r="A913" s="1656"/>
      <c r="B913" s="1656"/>
      <c r="C913" s="1640"/>
      <c r="D913" s="1878"/>
      <c r="E913" s="1878"/>
      <c r="F913" s="1878"/>
      <c r="G913" s="1639"/>
    </row>
    <row r="914" spans="1:9" ht="12.75" customHeight="1">
      <c r="A914" s="1656"/>
      <c r="B914" s="1656"/>
      <c r="C914" s="1640"/>
      <c r="D914" s="1878"/>
      <c r="E914" s="1878"/>
      <c r="F914" s="1878"/>
      <c r="G914" s="1639"/>
    </row>
    <row r="915" spans="1:9" ht="12.75" customHeight="1">
      <c r="A915" s="1656"/>
      <c r="B915" s="1656"/>
      <c r="C915" s="1640"/>
      <c r="D915" s="1610"/>
      <c r="E915" s="1638"/>
      <c r="F915" s="1638"/>
      <c r="G915" s="1639"/>
    </row>
    <row r="916" spans="1:9" ht="12.75" customHeight="1">
      <c r="A916" s="1656"/>
      <c r="B916" s="796" t="s">
        <v>2577</v>
      </c>
      <c r="C916" s="1640"/>
      <c r="D916" s="1834" t="s">
        <v>2218</v>
      </c>
      <c r="E916" s="1834"/>
      <c r="F916" s="1834"/>
      <c r="G916" s="1639"/>
    </row>
    <row r="917" spans="1:9" ht="12.75" customHeight="1">
      <c r="A917" s="1656"/>
      <c r="B917" s="1656"/>
      <c r="C917" s="1640"/>
      <c r="D917" s="1610"/>
      <c r="E917" s="1638"/>
      <c r="F917" s="1638"/>
      <c r="G917" s="1639"/>
    </row>
    <row r="918" spans="1:9" ht="12.75" customHeight="1">
      <c r="A918" s="1656"/>
      <c r="B918" s="796" t="s">
        <v>2577</v>
      </c>
      <c r="C918" s="1640"/>
      <c r="D918" s="1834" t="s">
        <v>2219</v>
      </c>
      <c r="E918" s="1834"/>
      <c r="F918" s="1834"/>
      <c r="G918" s="1639"/>
    </row>
    <row r="919" spans="1:9" ht="12.75" customHeight="1">
      <c r="A919" s="487"/>
      <c r="B919" s="487"/>
      <c r="C919" s="486"/>
      <c r="D919" s="183"/>
      <c r="E919" s="676"/>
      <c r="F919" s="1639"/>
      <c r="G919" s="1639"/>
    </row>
    <row r="920" spans="1:9" ht="12.75" customHeight="1">
      <c r="A920" s="1652"/>
      <c r="B920" s="796" t="s">
        <v>2577</v>
      </c>
      <c r="C920" s="1653"/>
      <c r="D920" s="1914" t="s">
        <v>2213</v>
      </c>
      <c r="E920" s="1914"/>
      <c r="F920" s="1914"/>
      <c r="G920" s="1654"/>
      <c r="I920" s="1674" t="s">
        <v>2422</v>
      </c>
    </row>
    <row r="921" spans="1:9" ht="12.75" customHeight="1">
      <c r="A921" s="1652"/>
      <c r="B921" s="1652"/>
      <c r="C921" s="1653"/>
      <c r="D921" s="1914"/>
      <c r="E921" s="1914"/>
      <c r="F921" s="1914"/>
      <c r="G921" s="1654"/>
    </row>
    <row r="922" spans="1:9" ht="12.75" customHeight="1">
      <c r="A922" s="1652"/>
      <c r="B922" s="1652"/>
      <c r="C922" s="1653"/>
      <c r="D922" s="1914"/>
      <c r="E922" s="1914"/>
      <c r="F922" s="1914"/>
      <c r="G922" s="1654"/>
    </row>
    <row r="923" spans="1:9" ht="12.75" customHeight="1">
      <c r="A923" s="1652"/>
      <c r="B923" s="1652"/>
      <c r="C923" s="1653"/>
      <c r="D923" s="1914"/>
      <c r="E923" s="1914"/>
      <c r="F923" s="1914"/>
      <c r="G923" s="1654"/>
    </row>
    <row r="924" spans="1:9" ht="12.75" customHeight="1">
      <c r="A924" s="1652"/>
      <c r="B924" s="1652"/>
      <c r="C924" s="1653"/>
      <c r="D924" s="1914"/>
      <c r="E924" s="1914"/>
      <c r="F924" s="1914"/>
      <c r="G924" s="1654"/>
    </row>
    <row r="925" spans="1:9" ht="12.75" customHeight="1">
      <c r="A925" s="1652"/>
      <c r="B925" s="1652"/>
      <c r="C925" s="1653"/>
      <c r="D925" s="1914"/>
      <c r="E925" s="1914"/>
      <c r="F925" s="1914"/>
      <c r="G925" s="1654"/>
    </row>
    <row r="926" spans="1:9" ht="12.75" customHeight="1">
      <c r="A926" s="1652"/>
      <c r="B926" s="1652"/>
      <c r="C926" s="1653"/>
      <c r="D926" s="1914"/>
      <c r="E926" s="1914"/>
      <c r="F926" s="1914"/>
      <c r="G926" s="1654"/>
    </row>
    <row r="927" spans="1:9" ht="12.75" customHeight="1">
      <c r="A927" s="1652"/>
      <c r="B927" s="1652"/>
      <c r="C927" s="1653"/>
      <c r="D927" s="1914"/>
      <c r="E927" s="1914"/>
      <c r="F927" s="1914"/>
      <c r="G927" s="1654"/>
    </row>
    <row r="928" spans="1:9" ht="12.75" customHeight="1">
      <c r="A928" s="1652"/>
      <c r="B928" s="1652"/>
      <c r="C928" s="1653"/>
      <c r="D928" s="1914"/>
      <c r="E928" s="1914"/>
      <c r="F928" s="1914"/>
      <c r="G928" s="1654"/>
    </row>
    <row r="929" spans="1:9" ht="12.75" customHeight="1">
      <c r="A929" s="487"/>
      <c r="B929" s="487"/>
      <c r="C929" s="486"/>
      <c r="D929" s="183"/>
      <c r="E929" s="676"/>
      <c r="F929" s="1639"/>
      <c r="G929" s="1639"/>
    </row>
    <row r="930" spans="1:9" ht="12.75" customHeight="1">
      <c r="A930" s="403"/>
      <c r="B930" s="796" t="s">
        <v>2637</v>
      </c>
      <c r="C930" s="486"/>
      <c r="D930" s="1923" t="s">
        <v>2425</v>
      </c>
      <c r="E930" s="1923"/>
      <c r="F930" s="1923"/>
      <c r="G930" s="1639"/>
      <c r="I930" s="1674" t="s">
        <v>2422</v>
      </c>
    </row>
    <row r="931" spans="1:9" ht="12.75" customHeight="1">
      <c r="A931" s="403"/>
      <c r="B931" s="403"/>
      <c r="C931" s="486"/>
      <c r="D931" s="1923"/>
      <c r="E931" s="1923"/>
      <c r="F931" s="1923"/>
      <c r="G931" s="1639"/>
    </row>
    <row r="932" spans="1:9" ht="12.75" customHeight="1">
      <c r="A932" s="403"/>
      <c r="B932" s="403"/>
      <c r="C932" s="486"/>
      <c r="D932" s="1923"/>
      <c r="E932" s="1923"/>
      <c r="F932" s="1923"/>
      <c r="G932" s="1639"/>
    </row>
    <row r="933" spans="1:9" ht="12.75" customHeight="1">
      <c r="A933" s="403"/>
      <c r="B933" s="403"/>
      <c r="C933" s="486"/>
      <c r="D933" s="1923"/>
      <c r="E933" s="1923"/>
      <c r="F933" s="1923"/>
      <c r="G933" s="1639"/>
    </row>
    <row r="934" spans="1:9" ht="12.75" customHeight="1">
      <c r="A934" s="403"/>
      <c r="B934" s="403"/>
      <c r="C934" s="486"/>
      <c r="D934" s="1923"/>
      <c r="E934" s="1923"/>
      <c r="F934" s="1923"/>
      <c r="G934" s="1639"/>
    </row>
    <row r="935" spans="1:9" ht="12.75" customHeight="1">
      <c r="A935" s="403"/>
      <c r="B935" s="403"/>
      <c r="C935" s="486"/>
      <c r="D935" s="1923"/>
      <c r="E935" s="1923"/>
      <c r="F935" s="1923"/>
      <c r="G935" s="1639"/>
    </row>
    <row r="936" spans="1:9" ht="12.75" customHeight="1">
      <c r="A936" s="403"/>
      <c r="B936" s="403"/>
      <c r="C936" s="486"/>
      <c r="D936" s="1923"/>
      <c r="E936" s="1923"/>
      <c r="F936" s="1923"/>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2637</v>
      </c>
      <c r="C938" s="486"/>
      <c r="D938" s="1833" t="s">
        <v>2423</v>
      </c>
      <c r="E938" s="1833"/>
      <c r="F938" s="1833"/>
      <c r="G938" s="1639"/>
      <c r="I938" s="1674"/>
    </row>
    <row r="939" spans="1:9" s="1672" customFormat="1" ht="12.75" customHeight="1">
      <c r="A939" s="403"/>
      <c r="B939" s="403"/>
      <c r="C939" s="486"/>
      <c r="D939" s="1833"/>
      <c r="E939" s="1833"/>
      <c r="F939" s="1833"/>
      <c r="G939" s="1639"/>
      <c r="I939" s="1674"/>
    </row>
    <row r="940" spans="1:9" s="1672" customFormat="1" ht="12.75" customHeight="1">
      <c r="A940" s="403"/>
      <c r="B940" s="403"/>
      <c r="C940" s="486"/>
      <c r="D940" s="1833"/>
      <c r="E940" s="1833"/>
      <c r="F940" s="1833"/>
      <c r="G940" s="1639"/>
      <c r="I940" s="1674"/>
    </row>
    <row r="941" spans="1:9" s="1672" customFormat="1" ht="12.75" customHeight="1">
      <c r="A941" s="403"/>
      <c r="B941" s="403"/>
      <c r="C941" s="486"/>
      <c r="D941" s="1833"/>
      <c r="E941" s="1833"/>
      <c r="F941" s="1833"/>
      <c r="G941" s="1639"/>
      <c r="I941" s="1674"/>
    </row>
    <row r="942" spans="1:9" s="1672" customFormat="1" ht="12.75" customHeight="1">
      <c r="A942" s="403"/>
      <c r="B942" s="403"/>
      <c r="C942" s="486"/>
      <c r="D942" s="1833"/>
      <c r="E942" s="1833"/>
      <c r="F942" s="1833"/>
      <c r="G942" s="1639"/>
      <c r="I942" s="1674"/>
    </row>
    <row r="943" spans="1:9" s="1672" customFormat="1" ht="12.75" customHeight="1">
      <c r="A943" s="403"/>
      <c r="B943" s="403"/>
      <c r="C943" s="486"/>
      <c r="D943" s="1833"/>
      <c r="E943" s="1833"/>
      <c r="F943" s="1833"/>
      <c r="G943" s="1639"/>
      <c r="I943" s="1674"/>
    </row>
    <row r="944" spans="1:9" s="1672" customFormat="1" ht="12.75" customHeight="1">
      <c r="A944" s="403"/>
      <c r="B944" s="403"/>
      <c r="C944" s="486"/>
      <c r="D944" s="1744"/>
      <c r="E944" s="1744"/>
      <c r="F944" s="1744"/>
      <c r="G944" s="1639"/>
      <c r="I944" s="1674"/>
    </row>
    <row r="945" spans="1:9" ht="12.75" customHeight="1">
      <c r="A945" s="1656"/>
      <c r="B945" s="796" t="s">
        <v>2577</v>
      </c>
      <c r="C945" s="1640"/>
      <c r="D945" s="1915" t="s">
        <v>2220</v>
      </c>
      <c r="E945" s="1915"/>
      <c r="F945" s="1915"/>
      <c r="G945" s="1639"/>
    </row>
    <row r="946" spans="1:9" ht="12.75" customHeight="1">
      <c r="A946" s="1656"/>
      <c r="B946" s="1656"/>
      <c r="C946" s="1640"/>
      <c r="D946" s="1915"/>
      <c r="E946" s="1915"/>
      <c r="F946" s="1915"/>
      <c r="G946" s="1639"/>
    </row>
    <row r="947" spans="1:9" ht="12.75" customHeight="1">
      <c r="A947" s="1656"/>
      <c r="B947" s="1656"/>
      <c r="C947" s="1640"/>
      <c r="D947" s="1915"/>
      <c r="E947" s="1915"/>
      <c r="F947" s="1915"/>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2577</v>
      </c>
      <c r="C950" s="486"/>
      <c r="D950" s="1914" t="s">
        <v>2424</v>
      </c>
      <c r="E950" s="1914"/>
      <c r="F950" s="1914"/>
      <c r="G950" s="1639"/>
      <c r="I950" s="1674" t="s">
        <v>2422</v>
      </c>
    </row>
    <row r="951" spans="1:9" ht="12.75" customHeight="1">
      <c r="A951" s="403"/>
      <c r="B951" s="403"/>
      <c r="C951" s="486"/>
      <c r="D951" s="1914"/>
      <c r="E951" s="1914"/>
      <c r="F951" s="1914"/>
      <c r="G951" s="1639"/>
    </row>
    <row r="952" spans="1:9" ht="12.75" customHeight="1">
      <c r="A952" s="403"/>
      <c r="B952" s="403"/>
      <c r="C952" s="486"/>
      <c r="D952" s="1914"/>
      <c r="E952" s="1914"/>
      <c r="F952" s="1914"/>
      <c r="G952" s="1639"/>
    </row>
    <row r="953" spans="1:9" ht="12.75" customHeight="1">
      <c r="A953" s="403"/>
      <c r="B953" s="403"/>
      <c r="C953" s="486"/>
      <c r="D953" s="1914"/>
      <c r="E953" s="1914"/>
      <c r="F953" s="1914"/>
      <c r="G953" s="1639"/>
    </row>
    <row r="954" spans="1:9" ht="12.75" customHeight="1">
      <c r="A954" s="1658"/>
      <c r="B954" s="1658"/>
      <c r="C954" s="1644"/>
      <c r="D954" s="1607"/>
      <c r="E954" s="1607"/>
      <c r="F954" s="1607"/>
      <c r="G954" s="1607"/>
    </row>
    <row r="955" spans="1:9" ht="12.75" customHeight="1">
      <c r="A955" s="1642"/>
      <c r="B955" s="1642"/>
      <c r="C955" s="554"/>
      <c r="D955" s="1844" t="s">
        <v>2221</v>
      </c>
      <c r="E955" s="1844"/>
      <c r="F955" s="1844"/>
      <c r="G955" s="676"/>
    </row>
    <row r="956" spans="1:9" ht="12.75" customHeight="1">
      <c r="A956" s="712"/>
      <c r="B956" s="796" t="s">
        <v>2577</v>
      </c>
      <c r="C956" s="554"/>
      <c r="D956" s="1834" t="s">
        <v>2246</v>
      </c>
      <c r="E956" s="1834"/>
      <c r="F956" s="1834"/>
      <c r="G956" s="676"/>
      <c r="I956" s="1674" t="s">
        <v>2422</v>
      </c>
    </row>
    <row r="957" spans="1:9" ht="12.75" customHeight="1">
      <c r="A957" s="1642"/>
      <c r="B957" s="1642"/>
      <c r="C957" s="554"/>
      <c r="D957" s="6"/>
      <c r="E957" s="6"/>
      <c r="F957" s="6"/>
      <c r="G957" s="676"/>
    </row>
    <row r="958" spans="1:9" ht="12.75" customHeight="1">
      <c r="A958" s="1642"/>
      <c r="B958" s="1642"/>
      <c r="C958" s="554"/>
      <c r="D958" s="1844" t="s">
        <v>2222</v>
      </c>
      <c r="E958" s="1844"/>
      <c r="F958" s="1844"/>
      <c r="G958" s="675"/>
    </row>
    <row r="959" spans="1:9" ht="12.75" customHeight="1">
      <c r="A959" s="712"/>
      <c r="B959" s="796" t="s">
        <v>2577</v>
      </c>
      <c r="C959" s="554"/>
      <c r="D959" s="1821" t="s">
        <v>2223</v>
      </c>
      <c r="E959" s="1821"/>
      <c r="F959" s="1821"/>
      <c r="G959" s="675"/>
      <c r="I959" s="1674" t="s">
        <v>2422</v>
      </c>
    </row>
    <row r="960" spans="1:9" ht="12.75" customHeight="1">
      <c r="A960" s="712"/>
      <c r="B960" s="712"/>
      <c r="C960" s="554"/>
      <c r="D960" s="1821"/>
      <c r="E960" s="1821"/>
      <c r="F960" s="1821"/>
      <c r="G960" s="675"/>
    </row>
    <row r="961" spans="1:9" ht="12.75" customHeight="1">
      <c r="A961" s="712"/>
      <c r="B961" s="712"/>
      <c r="C961" s="554"/>
      <c r="D961" s="1821"/>
      <c r="E961" s="1821"/>
      <c r="F961" s="1821"/>
      <c r="G961" s="675"/>
    </row>
    <row r="962" spans="1:9" ht="12.75" customHeight="1">
      <c r="A962" s="712"/>
      <c r="B962" s="712"/>
      <c r="C962" s="554"/>
      <c r="D962" s="1821"/>
      <c r="E962" s="1821"/>
      <c r="F962" s="1821"/>
      <c r="G962" s="675"/>
    </row>
    <row r="963" spans="1:9" ht="12.75" customHeight="1">
      <c r="A963" s="712"/>
      <c r="B963" s="712"/>
      <c r="C963" s="554"/>
      <c r="D963" s="1821"/>
      <c r="E963" s="1821"/>
      <c r="F963" s="1821"/>
      <c r="G963" s="675"/>
    </row>
    <row r="964" spans="1:9" ht="12.75" customHeight="1">
      <c r="A964" s="712"/>
      <c r="B964" s="712"/>
      <c r="C964" s="554"/>
      <c r="D964" s="1821"/>
      <c r="E964" s="1821"/>
      <c r="F964" s="1821"/>
      <c r="G964" s="675"/>
    </row>
    <row r="965" spans="1:9" ht="12.75" customHeight="1">
      <c r="A965" s="712"/>
      <c r="B965" s="712"/>
      <c r="C965" s="554"/>
      <c r="D965" s="1821"/>
      <c r="E965" s="1821"/>
      <c r="F965" s="1821"/>
      <c r="G965" s="675"/>
    </row>
    <row r="966" spans="1:9" ht="12.75" customHeight="1">
      <c r="A966" s="712"/>
      <c r="B966" s="712"/>
      <c r="C966" s="554"/>
      <c r="D966" s="1821"/>
      <c r="E966" s="1821"/>
      <c r="F966" s="1821"/>
      <c r="G966" s="675"/>
    </row>
    <row r="967" spans="1:9" ht="12.75" customHeight="1">
      <c r="A967" s="712"/>
      <c r="B967" s="712"/>
      <c r="C967" s="554"/>
      <c r="D967" s="1821"/>
      <c r="E967" s="1821"/>
      <c r="F967" s="1821"/>
      <c r="G967" s="675"/>
    </row>
    <row r="968" spans="1:9" ht="12.75" customHeight="1">
      <c r="A968" s="712"/>
      <c r="B968" s="712"/>
      <c r="C968" s="554"/>
      <c r="D968" s="1821"/>
      <c r="E968" s="1821"/>
      <c r="F968" s="1821"/>
      <c r="G968" s="675"/>
    </row>
    <row r="969" spans="1:9" ht="12.75" customHeight="1">
      <c r="A969" s="712"/>
      <c r="B969" s="712"/>
      <c r="C969" s="554"/>
      <c r="D969" s="1821"/>
      <c r="E969" s="1821"/>
      <c r="F969" s="1821"/>
      <c r="G969" s="675"/>
    </row>
    <row r="970" spans="1:9" ht="12.75" customHeight="1">
      <c r="A970" s="712"/>
      <c r="B970" s="712"/>
      <c r="C970" s="554"/>
      <c r="D970" s="1821"/>
      <c r="E970" s="1821"/>
      <c r="F970" s="1821"/>
      <c r="G970" s="675"/>
    </row>
    <row r="971" spans="1:9" s="1672" customFormat="1" ht="12.75" customHeight="1">
      <c r="A971" s="712"/>
      <c r="B971" s="712"/>
      <c r="C971" s="554"/>
      <c r="D971" s="1821"/>
      <c r="E971" s="1821"/>
      <c r="F971" s="1821"/>
      <c r="G971" s="675"/>
      <c r="I971" s="1674"/>
    </row>
    <row r="972" spans="1:9" ht="12.75" customHeight="1">
      <c r="A972" s="712"/>
      <c r="B972" s="712"/>
      <c r="C972" s="554"/>
      <c r="D972" s="1821"/>
      <c r="E972" s="1821"/>
      <c r="F972" s="1821"/>
      <c r="G972" s="675"/>
    </row>
    <row r="973" spans="1:9" ht="12.75" customHeight="1">
      <c r="A973" s="712"/>
      <c r="B973" s="712"/>
      <c r="C973" s="554"/>
      <c r="D973" s="1821"/>
      <c r="E973" s="1821"/>
      <c r="F973" s="1821"/>
      <c r="G973" s="676"/>
    </row>
    <row r="974" spans="1:9" ht="12.75" customHeight="1">
      <c r="A974" s="1642"/>
      <c r="B974" s="1642"/>
      <c r="C974" s="554"/>
      <c r="D974" s="6"/>
      <c r="E974" s="6"/>
      <c r="F974" s="6"/>
      <c r="G974" s="676"/>
    </row>
    <row r="975" spans="1:9" ht="12.75" customHeight="1">
      <c r="A975" s="1890" t="s">
        <v>2224</v>
      </c>
      <c r="B975" s="1890"/>
      <c r="C975" s="1890"/>
      <c r="D975" s="1890"/>
      <c r="E975" s="1890"/>
      <c r="F975" s="1890"/>
      <c r="G975" s="1890"/>
      <c r="H975" s="1749"/>
      <c r="I975" s="1750"/>
    </row>
    <row r="976" spans="1:9" ht="12.75" customHeight="1">
      <c r="A976" s="1611"/>
      <c r="B976" s="1611"/>
      <c r="C976" s="554"/>
      <c r="D976" s="6"/>
      <c r="E976" s="6"/>
      <c r="F976" s="6"/>
      <c r="G976" s="676"/>
    </row>
    <row r="977" spans="1:9" ht="12.75" customHeight="1">
      <c r="A977" s="1642"/>
      <c r="B977" s="1642"/>
      <c r="C977" s="1640"/>
      <c r="D977" s="1844" t="s">
        <v>2247</v>
      </c>
      <c r="E977" s="1844"/>
      <c r="F977" s="1844"/>
      <c r="G977" s="676"/>
    </row>
    <row r="978" spans="1:9" ht="12.75" customHeight="1">
      <c r="A978" s="1616"/>
      <c r="B978" s="1616"/>
      <c r="C978" s="1646"/>
      <c r="D978" s="1834" t="s">
        <v>2225</v>
      </c>
      <c r="E978" s="1834"/>
      <c r="F978" s="1834"/>
      <c r="G978" s="676"/>
    </row>
    <row r="979" spans="1:9" ht="12.75" customHeight="1">
      <c r="A979" s="1616"/>
      <c r="B979" s="1616"/>
      <c r="C979" s="1646"/>
      <c r="D979" s="6"/>
      <c r="E979" s="6"/>
      <c r="F979" s="1638"/>
      <c r="G979" s="675"/>
    </row>
    <row r="980" spans="1:9" ht="12.75" customHeight="1">
      <c r="A980" s="1642"/>
      <c r="B980" s="796" t="s">
        <v>2637</v>
      </c>
      <c r="C980" s="554"/>
      <c r="D980" s="1921" t="s">
        <v>2506</v>
      </c>
      <c r="E980" s="1921"/>
      <c r="F980" s="1921"/>
      <c r="G980" s="675"/>
      <c r="I980" s="1674" t="s">
        <v>2400</v>
      </c>
    </row>
    <row r="981" spans="1:9" ht="12.75" customHeight="1">
      <c r="A981" s="1642"/>
      <c r="B981" s="1642"/>
      <c r="C981" s="554"/>
      <c r="D981" s="1921"/>
      <c r="E981" s="1921"/>
      <c r="F981" s="1921"/>
      <c r="G981" s="675"/>
    </row>
    <row r="982" spans="1:9" ht="12.75" customHeight="1">
      <c r="A982" s="1642"/>
      <c r="B982" s="1642"/>
      <c r="C982" s="554"/>
      <c r="D982" s="1811"/>
      <c r="E982" s="1806" t="s">
        <v>2507</v>
      </c>
      <c r="F982" s="1811"/>
      <c r="G982" s="675"/>
    </row>
    <row r="983" spans="1:9" ht="12.75" customHeight="1">
      <c r="A983" s="1627"/>
      <c r="B983" s="1627"/>
      <c r="C983" s="555"/>
      <c r="D983" s="1832" t="s">
        <v>2505</v>
      </c>
      <c r="E983" s="1832"/>
      <c r="F983" s="1832"/>
      <c r="G983" s="675"/>
    </row>
    <row r="984" spans="1:9" ht="12.75" customHeight="1">
      <c r="A984" s="1627"/>
      <c r="B984" s="1627"/>
      <c r="C984" s="555"/>
      <c r="D984" s="1832"/>
      <c r="E984" s="1832"/>
      <c r="F984" s="1832"/>
      <c r="G984" s="675"/>
    </row>
    <row r="985" spans="1:9" ht="12.75" customHeight="1">
      <c r="A985" s="718"/>
      <c r="B985" s="718"/>
      <c r="C985" s="313"/>
      <c r="D985" s="1832"/>
      <c r="E985" s="1832"/>
      <c r="F985" s="1832"/>
      <c r="G985" s="675"/>
    </row>
    <row r="986" spans="1:9" ht="12.75" customHeight="1">
      <c r="A986" s="718"/>
      <c r="B986" s="718"/>
      <c r="C986" s="313"/>
      <c r="D986" s="1832"/>
      <c r="E986" s="1832"/>
      <c r="F986" s="1832"/>
      <c r="G986" s="675"/>
    </row>
    <row r="987" spans="1:9" ht="12.75" customHeight="1">
      <c r="A987" s="718"/>
      <c r="B987" s="718"/>
      <c r="C987" s="313"/>
      <c r="D987" s="1608"/>
      <c r="E987" s="1608"/>
      <c r="F987" s="1608"/>
      <c r="G987" s="675"/>
    </row>
    <row r="988" spans="1:9" ht="12.75" customHeight="1">
      <c r="A988" s="718"/>
      <c r="B988" s="796" t="s">
        <v>2577</v>
      </c>
      <c r="C988" s="313"/>
      <c r="D988" s="1822" t="s">
        <v>2226</v>
      </c>
      <c r="E988" s="1822"/>
      <c r="F988" s="1822"/>
      <c r="G988" s="675"/>
    </row>
    <row r="989" spans="1:9" ht="12.75" customHeight="1">
      <c r="A989" s="718"/>
      <c r="B989" s="718"/>
      <c r="C989" s="313"/>
      <c r="D989" s="1822"/>
      <c r="E989" s="1822"/>
      <c r="F989" s="1822"/>
      <c r="G989" s="675"/>
    </row>
    <row r="990" spans="1:9" ht="12.75" customHeight="1">
      <c r="A990" s="718"/>
      <c r="B990" s="718"/>
      <c r="C990" s="313"/>
      <c r="D990" s="1822"/>
      <c r="E990" s="1822"/>
      <c r="F990" s="1822"/>
      <c r="G990" s="675"/>
    </row>
    <row r="991" spans="1:9" ht="12.75" customHeight="1">
      <c r="A991" s="718"/>
      <c r="B991" s="718"/>
      <c r="C991" s="313"/>
      <c r="D991" s="1822"/>
      <c r="E991" s="1822"/>
      <c r="F991" s="1822"/>
      <c r="G991" s="675"/>
    </row>
    <row r="992" spans="1:9" ht="12.75" customHeight="1">
      <c r="A992" s="718"/>
      <c r="B992" s="718"/>
      <c r="C992" s="313"/>
      <c r="D992" s="1606"/>
      <c r="E992" s="1606"/>
      <c r="F992" s="1606"/>
      <c r="G992" s="675"/>
    </row>
    <row r="993" spans="1:7" ht="12.75" customHeight="1">
      <c r="A993" s="718"/>
      <c r="B993" s="796" t="s">
        <v>2577</v>
      </c>
      <c r="C993" s="313"/>
      <c r="D993" s="1822" t="s">
        <v>2227</v>
      </c>
      <c r="E993" s="1822"/>
      <c r="F993" s="1822"/>
      <c r="G993" s="675"/>
    </row>
    <row r="994" spans="1:7" ht="12.75" customHeight="1">
      <c r="A994" s="718"/>
      <c r="B994" s="718"/>
      <c r="C994" s="313"/>
      <c r="D994" s="1822"/>
      <c r="E994" s="1822"/>
      <c r="F994" s="1822"/>
      <c r="G994" s="675"/>
    </row>
    <row r="995" spans="1:7" ht="12.75" customHeight="1">
      <c r="A995" s="718"/>
      <c r="B995" s="718"/>
      <c r="C995" s="313"/>
      <c r="D995" s="1606"/>
      <c r="E995" s="1606"/>
      <c r="F995" s="1606"/>
      <c r="G995" s="675"/>
    </row>
    <row r="996" spans="1:7" ht="12.75" customHeight="1">
      <c r="A996" s="712"/>
      <c r="B996" s="796" t="s">
        <v>2577</v>
      </c>
      <c r="C996" s="554"/>
      <c r="D996" s="1834" t="s">
        <v>2228</v>
      </c>
      <c r="E996" s="1834"/>
      <c r="F996" s="1834"/>
      <c r="G996" s="675"/>
    </row>
    <row r="997" spans="1:7" ht="12.75" customHeight="1">
      <c r="A997" s="1642"/>
      <c r="B997" s="1642"/>
      <c r="C997" s="554"/>
      <c r="D997" s="6"/>
      <c r="E997" s="6"/>
      <c r="F997" s="6"/>
      <c r="G997" s="675"/>
    </row>
    <row r="998" spans="1:7" ht="12.75" customHeight="1">
      <c r="A998" s="712"/>
      <c r="B998" s="796" t="s">
        <v>2577</v>
      </c>
      <c r="C998" s="554"/>
      <c r="D998" s="1834" t="s">
        <v>2229</v>
      </c>
      <c r="E998" s="1834"/>
      <c r="F998" s="1834"/>
      <c r="G998" s="675"/>
    </row>
    <row r="999" spans="1:7" ht="12.75" customHeight="1">
      <c r="A999" s="1642"/>
      <c r="B999" s="1642"/>
      <c r="C999" s="554"/>
      <c r="D999" s="1610"/>
      <c r="E999" s="6"/>
      <c r="F999" s="6"/>
      <c r="G999" s="675"/>
    </row>
    <row r="1000" spans="1:7" ht="12.75" customHeight="1">
      <c r="A1000" s="712"/>
      <c r="B1000" s="796" t="s">
        <v>2637</v>
      </c>
      <c r="C1000" s="554"/>
      <c r="D1000" s="1834" t="s">
        <v>2230</v>
      </c>
      <c r="E1000" s="1834"/>
      <c r="F1000" s="1834"/>
      <c r="G1000" s="675"/>
    </row>
    <row r="1001" spans="1:7" ht="12.75" customHeight="1">
      <c r="A1001" s="1642"/>
      <c r="B1001" s="1642"/>
      <c r="C1001" s="554"/>
      <c r="D1001" s="1610"/>
      <c r="E1001" s="6"/>
      <c r="F1001" s="6"/>
      <c r="G1001" s="675"/>
    </row>
    <row r="1002" spans="1:7" ht="12.75" customHeight="1">
      <c r="A1002" s="712"/>
      <c r="B1002" s="796" t="s">
        <v>2637</v>
      </c>
      <c r="C1002" s="554"/>
      <c r="D1002" s="1821" t="s">
        <v>2231</v>
      </c>
      <c r="E1002" s="1821"/>
      <c r="F1002" s="1821"/>
      <c r="G1002" s="675"/>
    </row>
    <row r="1003" spans="1:7" ht="12.75" customHeight="1">
      <c r="A1003" s="712"/>
      <c r="B1003" s="712"/>
      <c r="C1003" s="554"/>
      <c r="D1003" s="1821"/>
      <c r="E1003" s="1821"/>
      <c r="F1003" s="1821"/>
      <c r="G1003" s="675"/>
    </row>
    <row r="1004" spans="1:7" ht="12.75" customHeight="1">
      <c r="A1004" s="712"/>
      <c r="B1004" s="712"/>
      <c r="C1004" s="554"/>
      <c r="D1004" s="1610"/>
      <c r="E1004" s="6"/>
      <c r="F1004" s="6"/>
      <c r="G1004" s="676"/>
    </row>
    <row r="1005" spans="1:7" ht="12.75" customHeight="1">
      <c r="A1005" s="407"/>
      <c r="B1005" s="796" t="s">
        <v>2577</v>
      </c>
      <c r="C1005" s="1659"/>
      <c r="D1005" s="1888" t="s">
        <v>2232</v>
      </c>
      <c r="E1005" s="1888"/>
      <c r="F1005" s="1888"/>
      <c r="G1005" s="1660"/>
    </row>
    <row r="1006" spans="1:7" ht="12.75" customHeight="1">
      <c r="A1006" s="1659"/>
      <c r="B1006" s="1659"/>
      <c r="C1006" s="1659"/>
      <c r="D1006" s="1888"/>
      <c r="E1006" s="1888"/>
      <c r="F1006" s="1888"/>
      <c r="G1006" s="1660"/>
    </row>
    <row r="1007" spans="1:7" ht="12.75" customHeight="1">
      <c r="A1007" s="1659"/>
      <c r="B1007" s="1659"/>
      <c r="C1007" s="1659"/>
      <c r="D1007" s="1661"/>
      <c r="E1007" s="1662"/>
      <c r="F1007" s="1662"/>
      <c r="G1007" s="1660"/>
    </row>
    <row r="1008" spans="1:7" ht="12.75" customHeight="1">
      <c r="A1008" s="407"/>
      <c r="B1008" s="796" t="s">
        <v>2577</v>
      </c>
      <c r="C1008" s="1659"/>
      <c r="D1008" s="1920" t="s">
        <v>2233</v>
      </c>
      <c r="E1008" s="1920"/>
      <c r="F1008" s="1920"/>
      <c r="G1008" s="1660"/>
    </row>
    <row r="1009" spans="1:9" ht="12.75" customHeight="1">
      <c r="A1009" s="1659"/>
      <c r="B1009" s="1659"/>
      <c r="C1009" s="1659"/>
      <c r="D1009" s="1661"/>
      <c r="E1009" s="1662"/>
      <c r="F1009" s="1662"/>
      <c r="G1009" s="1660"/>
    </row>
    <row r="1010" spans="1:9" ht="12.75" customHeight="1">
      <c r="A1010" s="712"/>
      <c r="B1010" s="796" t="s">
        <v>2577</v>
      </c>
      <c r="C1010" s="554"/>
      <c r="D1010" s="1834" t="s">
        <v>2234</v>
      </c>
      <c r="E1010" s="1834"/>
      <c r="F1010" s="1834"/>
      <c r="G1010" s="676"/>
    </row>
    <row r="1011" spans="1:9" ht="12.75" customHeight="1">
      <c r="A1011" s="712"/>
      <c r="B1011" s="712"/>
      <c r="C1011" s="554"/>
      <c r="D1011" s="1610"/>
      <c r="E1011" s="6"/>
      <c r="F1011" s="6"/>
      <c r="G1011" s="676"/>
    </row>
    <row r="1012" spans="1:9" ht="12.75" customHeight="1">
      <c r="A1012" s="712"/>
      <c r="B1012" s="796" t="s">
        <v>2577</v>
      </c>
      <c r="C1012" s="554"/>
      <c r="D1012" s="1821" t="s">
        <v>2235</v>
      </c>
      <c r="E1012" s="1821"/>
      <c r="F1012" s="1821"/>
      <c r="G1012" s="676"/>
    </row>
    <row r="1013" spans="1:9" ht="12.75" customHeight="1">
      <c r="A1013" s="712"/>
      <c r="B1013" s="712"/>
      <c r="C1013" s="554"/>
      <c r="D1013" s="1821"/>
      <c r="E1013" s="1821"/>
      <c r="F1013" s="1821"/>
      <c r="G1013" s="676"/>
    </row>
    <row r="1014" spans="1:9" ht="12.75" customHeight="1">
      <c r="A1014" s="1642"/>
      <c r="B1014" s="1642"/>
      <c r="C1014" s="554"/>
      <c r="D1014" s="6"/>
      <c r="E1014" s="6"/>
      <c r="F1014" s="6"/>
      <c r="G1014" s="676"/>
    </row>
    <row r="1015" spans="1:9" ht="12.75" customHeight="1">
      <c r="A1015" s="1890" t="s">
        <v>2236</v>
      </c>
      <c r="B1015" s="1890"/>
      <c r="C1015" s="1890"/>
      <c r="D1015" s="1890"/>
      <c r="E1015" s="1890"/>
      <c r="F1015" s="1890"/>
      <c r="G1015" s="1890"/>
      <c r="H1015" s="1749"/>
      <c r="I1015" s="1750"/>
    </row>
    <row r="1016" spans="1:9" ht="12.75" customHeight="1">
      <c r="A1016" s="1642"/>
      <c r="B1016" s="1642"/>
      <c r="C1016" s="554"/>
      <c r="D1016" s="6"/>
      <c r="E1016" s="6"/>
      <c r="F1016" s="6"/>
      <c r="G1016" s="676"/>
    </row>
    <row r="1017" spans="1:9" ht="12.75" customHeight="1">
      <c r="A1017" s="1627"/>
      <c r="B1017" s="1627"/>
      <c r="C1017" s="555"/>
      <c r="D1017" s="1880" t="s">
        <v>2237</v>
      </c>
      <c r="E1017" s="1880"/>
      <c r="F1017" s="1880"/>
      <c r="G1017" s="676"/>
    </row>
    <row r="1018" spans="1:9" ht="12.75" customHeight="1">
      <c r="A1018" s="1627"/>
      <c r="B1018" s="1627"/>
      <c r="C1018" s="555"/>
      <c r="D1018" s="1913" t="s">
        <v>2238</v>
      </c>
      <c r="E1018" s="1913"/>
      <c r="F1018" s="1913"/>
      <c r="G1018" s="676"/>
    </row>
    <row r="1019" spans="1:9" ht="12.75" customHeight="1">
      <c r="A1019" s="672"/>
      <c r="B1019" s="672"/>
      <c r="C1019" s="1617"/>
      <c r="D1019" s="676"/>
      <c r="E1019" s="676"/>
      <c r="F1019" s="676"/>
      <c r="G1019" s="676"/>
    </row>
    <row r="1020" spans="1:9" ht="12.75" customHeight="1">
      <c r="A1020" s="712"/>
      <c r="B1020" s="712"/>
      <c r="C1020" s="313"/>
      <c r="D1020" s="1880" t="s">
        <v>2252</v>
      </c>
      <c r="E1020" s="1880"/>
      <c r="F1020" s="1880"/>
      <c r="G1020" s="676"/>
      <c r="I1020" s="1674" t="s">
        <v>2372</v>
      </c>
    </row>
    <row r="1021" spans="1:9" ht="12.75" customHeight="1">
      <c r="A1021" s="1642"/>
      <c r="B1021" s="796" t="s">
        <v>2637</v>
      </c>
      <c r="C1021" s="554"/>
      <c r="D1021" s="1913" t="s">
        <v>1498</v>
      </c>
      <c r="E1021" s="1913"/>
      <c r="F1021" s="1913"/>
      <c r="G1021" s="676"/>
    </row>
    <row r="1022" spans="1:9" s="1672" customFormat="1" ht="12.75" customHeight="1">
      <c r="A1022" s="1642"/>
      <c r="B1022" s="712"/>
      <c r="C1022" s="554"/>
      <c r="D1022" s="1909" t="s">
        <v>2239</v>
      </c>
      <c r="E1022" s="1909"/>
      <c r="F1022" s="1909"/>
      <c r="G1022" s="676"/>
      <c r="I1022" s="1674"/>
    </row>
    <row r="1023" spans="1:9" ht="12.75" customHeight="1">
      <c r="A1023" s="1642"/>
      <c r="B1023" s="1642"/>
      <c r="C1023" s="554"/>
      <c r="D1023" s="1913"/>
      <c r="E1023" s="1913"/>
      <c r="F1023" s="1913"/>
      <c r="G1023" s="676"/>
    </row>
    <row r="1024" spans="1:9" ht="12.75" customHeight="1">
      <c r="A1024" s="1910" t="s">
        <v>2248</v>
      </c>
      <c r="B1024" s="1910"/>
      <c r="C1024" s="1910"/>
      <c r="D1024" s="1910"/>
      <c r="E1024" s="1910"/>
      <c r="F1024" s="1910"/>
      <c r="G1024" s="1910"/>
      <c r="H1024" s="1749"/>
      <c r="I1024" s="1750"/>
    </row>
    <row r="1025" spans="1:9" ht="12.75" customHeight="1">
      <c r="A1025" s="254"/>
      <c r="B1025" s="254"/>
      <c r="C1025" s="1634"/>
      <c r="D1025" s="684"/>
      <c r="E1025" s="684"/>
      <c r="F1025" s="684"/>
      <c r="G1025" s="684"/>
    </row>
    <row r="1026" spans="1:9" ht="12.75" customHeight="1">
      <c r="A1026" s="254"/>
      <c r="B1026" s="1669"/>
      <c r="C1026" s="1676"/>
      <c r="D1026" s="1894" t="s">
        <v>1499</v>
      </c>
      <c r="E1026" s="1894"/>
      <c r="F1026" s="1894"/>
      <c r="G1026" s="684"/>
    </row>
    <row r="1027" spans="1:9" ht="12.75" customHeight="1">
      <c r="A1027" s="254"/>
      <c r="B1027" s="1675" t="s">
        <v>2577</v>
      </c>
      <c r="C1027" s="1676"/>
      <c r="D1027" s="1897" t="s">
        <v>1498</v>
      </c>
      <c r="E1027" s="1897"/>
      <c r="F1027" s="1897"/>
      <c r="G1027" s="684"/>
    </row>
    <row r="1028" spans="1:9" ht="12.75" customHeight="1">
      <c r="A1028" s="254"/>
      <c r="B1028" s="1672"/>
      <c r="C1028" s="1676"/>
      <c r="D1028" s="1897" t="s">
        <v>2249</v>
      </c>
      <c r="E1028" s="1897"/>
      <c r="F1028" s="1897"/>
      <c r="G1028" s="684"/>
    </row>
    <row r="1029" spans="1:9" s="1672" customFormat="1" ht="12.75" customHeight="1">
      <c r="A1029" s="254"/>
      <c r="C1029" s="1676"/>
      <c r="D1029" s="1670"/>
      <c r="E1029" s="1670"/>
      <c r="F1029" s="1670"/>
      <c r="G1029" s="684"/>
      <c r="I1029" s="1674"/>
    </row>
    <row r="1030" spans="1:9" ht="12.75" customHeight="1">
      <c r="A1030" s="254"/>
      <c r="B1030" s="254"/>
      <c r="C1030" s="1634"/>
      <c r="D1030" s="1911" t="s">
        <v>1182</v>
      </c>
      <c r="E1030" s="1911"/>
      <c r="F1030" s="1911"/>
      <c r="G1030" s="684"/>
      <c r="I1030" s="1674" t="s">
        <v>2401</v>
      </c>
    </row>
    <row r="1031" spans="1:9" ht="12.75" customHeight="1">
      <c r="A1031" s="501"/>
      <c r="B1031" s="501"/>
      <c r="C1031" s="500"/>
      <c r="D1031" s="1912" t="s">
        <v>1199</v>
      </c>
      <c r="E1031" s="1912"/>
      <c r="F1031" s="1912"/>
      <c r="G1031" s="1663"/>
    </row>
    <row r="1032" spans="1:9" ht="12.75" customHeight="1">
      <c r="A1032" s="712"/>
      <c r="B1032" s="1675" t="s">
        <v>2577</v>
      </c>
      <c r="C1032" s="555"/>
      <c r="D1032" s="1887" t="s">
        <v>1067</v>
      </c>
      <c r="E1032" s="1887"/>
      <c r="F1032" s="1887"/>
      <c r="G1032" s="676"/>
    </row>
    <row r="1033" spans="1:9" ht="12.75" customHeight="1">
      <c r="A1033" s="1627"/>
      <c r="B1033" s="1627"/>
      <c r="C1033" s="555"/>
      <c r="D1033" s="1806" t="s">
        <v>2508</v>
      </c>
      <c r="E1033" s="1631"/>
      <c r="F1033" s="1631"/>
      <c r="G1033" s="676"/>
    </row>
    <row r="1034" spans="1:9">
      <c r="A1034" s="788"/>
      <c r="B1034" s="788"/>
      <c r="C1034" s="788"/>
      <c r="D1034" s="788"/>
      <c r="E1034" s="788"/>
      <c r="F1034" s="788"/>
      <c r="G1034" s="788"/>
    </row>
    <row r="1035" spans="1:9">
      <c r="A1035" s="1910" t="s">
        <v>2269</v>
      </c>
      <c r="B1035" s="1910"/>
      <c r="C1035" s="1910"/>
      <c r="D1035" s="1910"/>
      <c r="E1035" s="1910"/>
      <c r="F1035" s="1910"/>
      <c r="G1035" s="1910"/>
      <c r="H1035" s="1749"/>
      <c r="I1035" s="1750"/>
    </row>
    <row r="1036" spans="1:9">
      <c r="A1036" s="788"/>
      <c r="B1036" s="788"/>
      <c r="C1036" s="788"/>
      <c r="D1036" s="788"/>
      <c r="E1036" s="788"/>
      <c r="F1036" s="788"/>
      <c r="G1036" s="788"/>
    </row>
    <row r="1037" spans="1:9">
      <c r="A1037" s="788"/>
      <c r="B1037" s="788"/>
      <c r="C1037" s="788"/>
      <c r="D1037" s="1674" t="s">
        <v>2255</v>
      </c>
      <c r="E1037" s="788"/>
      <c r="F1037" s="788"/>
      <c r="G1037" s="788"/>
    </row>
    <row r="1038" spans="1:9" s="1672" customFormat="1">
      <c r="D1038" s="1671" t="s">
        <v>2254</v>
      </c>
      <c r="I1038" s="1674"/>
    </row>
    <row r="1039" spans="1:9" s="1672" customFormat="1">
      <c r="D1039" s="1674"/>
      <c r="I1039" s="1674"/>
    </row>
    <row r="1040" spans="1:9">
      <c r="A1040" s="788"/>
      <c r="B1040" s="1675" t="s">
        <v>2577</v>
      </c>
      <c r="C1040" s="788"/>
      <c r="D1040" s="1918" t="s">
        <v>2253</v>
      </c>
      <c r="E1040" s="1918"/>
      <c r="F1040" s="1918"/>
      <c r="G1040" s="788"/>
      <c r="I1040" s="1674" t="s">
        <v>2373</v>
      </c>
    </row>
    <row r="1041" spans="1:9">
      <c r="A1041" s="788"/>
      <c r="B1041" s="788"/>
      <c r="C1041" s="788"/>
      <c r="D1041" s="1918"/>
      <c r="E1041" s="1918"/>
      <c r="F1041" s="1918"/>
      <c r="G1041" s="788"/>
    </row>
    <row r="1042" spans="1:9">
      <c r="A1042" s="788"/>
      <c r="B1042" s="788"/>
      <c r="C1042" s="788"/>
      <c r="D1042" s="1918"/>
      <c r="E1042" s="1918"/>
      <c r="F1042" s="1918"/>
      <c r="G1042" s="788"/>
    </row>
    <row r="1043" spans="1:9">
      <c r="A1043" s="788"/>
      <c r="B1043" s="788"/>
      <c r="C1043" s="788"/>
      <c r="D1043" s="1918"/>
      <c r="E1043" s="1918"/>
      <c r="F1043" s="1918"/>
      <c r="G1043" s="788"/>
    </row>
    <row r="1044" spans="1:9">
      <c r="A1044" s="788"/>
      <c r="B1044" s="788"/>
      <c r="C1044" s="788"/>
      <c r="D1044" s="788"/>
      <c r="E1044" s="788"/>
      <c r="F1044" s="788"/>
      <c r="G1044" s="788"/>
    </row>
    <row r="1045" spans="1:9">
      <c r="A1045" s="788"/>
      <c r="B1045" s="1672"/>
      <c r="C1045" s="788"/>
      <c r="D1045" s="1674" t="s">
        <v>1575</v>
      </c>
      <c r="E1045" s="788"/>
      <c r="F1045" s="788"/>
      <c r="G1045" s="788"/>
    </row>
    <row r="1046" spans="1:9">
      <c r="A1046" s="788"/>
      <c r="B1046" s="788"/>
      <c r="C1046" s="788"/>
      <c r="D1046" s="1672" t="s">
        <v>2256</v>
      </c>
      <c r="E1046" s="788"/>
      <c r="F1046" s="788"/>
      <c r="G1046" s="788"/>
    </row>
    <row r="1047" spans="1:9">
      <c r="A1047" s="788"/>
      <c r="B1047" s="788"/>
      <c r="C1047" s="788"/>
      <c r="D1047" s="788"/>
      <c r="E1047" s="788"/>
      <c r="F1047" s="788"/>
      <c r="G1047" s="788"/>
    </row>
    <row r="1048" spans="1:9">
      <c r="A1048" s="788"/>
      <c r="B1048" s="1675" t="s">
        <v>2637</v>
      </c>
      <c r="C1048" s="788"/>
      <c r="D1048" s="1672" t="s">
        <v>2251</v>
      </c>
      <c r="E1048" s="788"/>
      <c r="F1048" s="788"/>
      <c r="G1048" s="788"/>
      <c r="I1048" s="1674" t="s">
        <v>2374</v>
      </c>
    </row>
    <row r="1049" spans="1:9">
      <c r="A1049" s="788"/>
      <c r="B1049" s="788"/>
      <c r="C1049" s="788"/>
      <c r="D1049" s="788"/>
      <c r="E1049" s="788"/>
      <c r="F1049" s="788"/>
      <c r="G1049" s="788"/>
    </row>
    <row r="1050" spans="1:9">
      <c r="A1050" s="788"/>
      <c r="B1050" s="1675" t="s">
        <v>2637</v>
      </c>
      <c r="C1050" s="788"/>
      <c r="D1050" s="1918" t="s">
        <v>2257</v>
      </c>
      <c r="E1050" s="1918"/>
      <c r="F1050" s="1918"/>
      <c r="G1050" s="788"/>
      <c r="I1050" s="1674" t="s">
        <v>2375</v>
      </c>
    </row>
    <row r="1051" spans="1:9">
      <c r="A1051" s="788"/>
      <c r="B1051" s="788"/>
      <c r="C1051" s="788"/>
      <c r="D1051" s="1918"/>
      <c r="E1051" s="1918"/>
      <c r="F1051" s="1918"/>
      <c r="G1051" s="788"/>
    </row>
    <row r="1052" spans="1:9">
      <c r="A1052" s="788"/>
      <c r="B1052" s="788"/>
      <c r="C1052" s="788"/>
      <c r="D1052" s="1918"/>
      <c r="E1052" s="1918"/>
      <c r="F1052" s="1918"/>
      <c r="G1052" s="788"/>
    </row>
    <row r="1053" spans="1:9">
      <c r="A1053" s="788"/>
      <c r="B1053" s="788"/>
      <c r="C1053" s="788"/>
      <c r="D1053" s="1918"/>
      <c r="E1053" s="1918"/>
      <c r="F1053" s="1918"/>
      <c r="G1053" s="788"/>
    </row>
    <row r="1054" spans="1:9">
      <c r="A1054" s="788"/>
      <c r="B1054" s="788"/>
      <c r="C1054" s="788"/>
      <c r="D1054" s="1918"/>
      <c r="E1054" s="1918"/>
      <c r="F1054" s="1918"/>
      <c r="G1054" s="788"/>
    </row>
    <row r="1055" spans="1:9">
      <c r="A1055" s="788"/>
      <c r="B1055" s="788"/>
      <c r="C1055" s="788"/>
      <c r="D1055" s="788"/>
      <c r="E1055" s="788"/>
      <c r="F1055" s="788"/>
      <c r="G1055" s="788"/>
    </row>
    <row r="1056" spans="1:9">
      <c r="A1056" s="1910" t="s">
        <v>2258</v>
      </c>
      <c r="B1056" s="1910"/>
      <c r="C1056" s="1910"/>
      <c r="D1056" s="1910"/>
      <c r="E1056" s="1910"/>
      <c r="F1056" s="1910"/>
      <c r="G1056" s="191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2637</v>
      </c>
      <c r="C1059" s="788"/>
      <c r="D1059" s="1667" t="s">
        <v>2261</v>
      </c>
      <c r="E1059" s="1671"/>
      <c r="F1059" s="788"/>
      <c r="G1059" s="788"/>
      <c r="I1059" s="1674" t="s">
        <v>2376</v>
      </c>
    </row>
    <row r="1060" spans="1:9">
      <c r="A1060" s="788"/>
      <c r="B1060" s="788"/>
      <c r="C1060" s="788"/>
      <c r="D1060" s="1667" t="s">
        <v>2263</v>
      </c>
      <c r="E1060" s="1671"/>
      <c r="F1060" s="788"/>
      <c r="G1060" s="788"/>
    </row>
    <row r="1061" spans="1:9" s="1672" customFormat="1">
      <c r="D1061" s="1667"/>
      <c r="E1061" s="1671"/>
      <c r="I1061" s="1674"/>
    </row>
    <row r="1062" spans="1:9">
      <c r="A1062" s="788"/>
      <c r="B1062" s="1675" t="s">
        <v>2577</v>
      </c>
      <c r="C1062" s="788"/>
      <c r="D1062" s="1667" t="s">
        <v>2264</v>
      </c>
      <c r="E1062" s="1671"/>
      <c r="F1062" s="788"/>
      <c r="G1062" s="788"/>
      <c r="I1062" s="1674" t="s">
        <v>2377</v>
      </c>
    </row>
    <row r="1063" spans="1:9" s="1672" customFormat="1">
      <c r="D1063" s="1667" t="s">
        <v>2262</v>
      </c>
      <c r="E1063" s="1671"/>
      <c r="I1063" s="1674"/>
    </row>
    <row r="1064" spans="1:9" s="1672" customFormat="1">
      <c r="D1064" s="1667"/>
      <c r="E1064" s="1671"/>
      <c r="I1064" s="1674"/>
    </row>
    <row r="1065" spans="1:9">
      <c r="A1065" s="788"/>
      <c r="B1065" s="1675" t="s">
        <v>2577</v>
      </c>
      <c r="C1065" s="788"/>
      <c r="D1065" s="1666" t="s">
        <v>2267</v>
      </c>
      <c r="E1065" s="1671"/>
      <c r="F1065" s="788"/>
      <c r="G1065" s="788"/>
      <c r="I1065" s="1674" t="s">
        <v>2378</v>
      </c>
    </row>
    <row r="1066" spans="1:9" s="1672" customFormat="1">
      <c r="D1066" s="1919" t="s">
        <v>2268</v>
      </c>
      <c r="E1066" s="1919"/>
      <c r="F1066" s="1919"/>
      <c r="I1066" s="1674"/>
    </row>
    <row r="1067" spans="1:9" s="1672" customFormat="1">
      <c r="D1067" s="1919"/>
      <c r="E1067" s="1919"/>
      <c r="F1067" s="1919"/>
      <c r="I1067" s="1674"/>
    </row>
    <row r="1068" spans="1:9" s="1672" customFormat="1">
      <c r="D1068" s="1919"/>
      <c r="E1068" s="1919"/>
      <c r="F1068" s="1919"/>
      <c r="I1068" s="1674"/>
    </row>
    <row r="1069" spans="1:9" s="1672" customFormat="1">
      <c r="D1069" s="1919"/>
      <c r="E1069" s="1919"/>
      <c r="F1069" s="1919"/>
      <c r="I1069" s="1674"/>
    </row>
    <row r="1070" spans="1:9" s="1672" customFormat="1">
      <c r="D1070" s="1666" t="s">
        <v>2266</v>
      </c>
      <c r="E1070" s="1671"/>
      <c r="I1070" s="1674"/>
    </row>
    <row r="1071" spans="1:9" s="1672" customFormat="1">
      <c r="D1071" s="1666"/>
      <c r="E1071" s="1671"/>
      <c r="I1071" s="1674"/>
    </row>
    <row r="1072" spans="1:9">
      <c r="A1072" s="788"/>
      <c r="B1072" s="788"/>
      <c r="C1072" s="788"/>
      <c r="D1072" s="1667" t="s">
        <v>2259</v>
      </c>
      <c r="E1072" s="1671"/>
      <c r="F1072" s="788"/>
      <c r="G1072" s="788"/>
      <c r="I1072" s="1674" t="s">
        <v>2379</v>
      </c>
    </row>
    <row r="1073" spans="1:9">
      <c r="A1073" s="788"/>
      <c r="B1073" s="1675" t="s">
        <v>2577</v>
      </c>
      <c r="C1073" s="788"/>
      <c r="D1073" s="1916" t="s">
        <v>2260</v>
      </c>
      <c r="E1073" s="1916"/>
      <c r="F1073" s="1916"/>
      <c r="G1073" s="788"/>
    </row>
    <row r="1074" spans="1:9" s="1672" customFormat="1">
      <c r="D1074" s="1916"/>
      <c r="E1074" s="1916"/>
      <c r="F1074" s="1916"/>
      <c r="I1074" s="1674"/>
    </row>
    <row r="1075" spans="1:9" s="1672" customFormat="1">
      <c r="D1075" s="1916"/>
      <c r="E1075" s="1916"/>
      <c r="F1075" s="1916"/>
      <c r="I1075" s="1674"/>
    </row>
    <row r="1076" spans="1:9" s="1672" customFormat="1">
      <c r="D1076" s="1916"/>
      <c r="E1076" s="1916"/>
      <c r="F1076" s="1916"/>
      <c r="I1076" s="1674"/>
    </row>
    <row r="1077" spans="1:9">
      <c r="A1077" s="788"/>
      <c r="B1077" s="788"/>
      <c r="C1077" s="788"/>
      <c r="D1077" s="1916"/>
      <c r="E1077" s="1916"/>
      <c r="F1077" s="1916"/>
      <c r="G1077" s="788"/>
    </row>
    <row r="1078" spans="1:9">
      <c r="A1078" s="788"/>
      <c r="B1078" s="788"/>
      <c r="C1078" s="788"/>
      <c r="D1078" s="1667" t="s">
        <v>2265</v>
      </c>
      <c r="E1078" s="788"/>
      <c r="F1078" s="788"/>
      <c r="G1078" s="788"/>
    </row>
    <row r="1079" spans="1:9">
      <c r="A1079" s="788"/>
      <c r="B1079" s="788"/>
      <c r="C1079" s="788"/>
      <c r="D1079" s="788"/>
      <c r="E1079" s="788"/>
      <c r="F1079" s="788"/>
      <c r="G1079" s="788"/>
    </row>
    <row r="1080" spans="1:9">
      <c r="A1080" s="1910" t="s">
        <v>2270</v>
      </c>
      <c r="B1080" s="1910"/>
      <c r="C1080" s="1910"/>
      <c r="D1080" s="1910"/>
      <c r="E1080" s="1910"/>
      <c r="F1080" s="1910"/>
      <c r="G1080" s="191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2577</v>
      </c>
      <c r="C1083" s="788"/>
      <c r="D1083" s="1916" t="s">
        <v>2271</v>
      </c>
      <c r="E1083" s="1916"/>
      <c r="F1083" s="1916"/>
      <c r="G1083" s="788"/>
      <c r="I1083" s="1674" t="s">
        <v>2380</v>
      </c>
    </row>
    <row r="1084" spans="1:9" s="1672" customFormat="1">
      <c r="D1084" s="1916"/>
      <c r="E1084" s="1916"/>
      <c r="F1084" s="1916"/>
      <c r="I1084" s="1674"/>
    </row>
    <row r="1085" spans="1:9" s="1672" customFormat="1">
      <c r="D1085" s="1916"/>
      <c r="E1085" s="1916"/>
      <c r="F1085" s="1916"/>
      <c r="I1085" s="1674"/>
    </row>
    <row r="1086" spans="1:9" s="1672" customFormat="1">
      <c r="D1086" s="1667"/>
      <c r="I1086" s="1674"/>
    </row>
    <row r="1087" spans="1:9">
      <c r="A1087" s="788"/>
      <c r="B1087" s="1675" t="s">
        <v>2577</v>
      </c>
      <c r="C1087" s="788"/>
      <c r="D1087" s="1916" t="s">
        <v>2272</v>
      </c>
      <c r="E1087" s="1916"/>
      <c r="F1087" s="1916"/>
      <c r="G1087" s="788"/>
      <c r="I1087" s="1674" t="s">
        <v>2381</v>
      </c>
    </row>
    <row r="1088" spans="1:9" s="1672" customFormat="1">
      <c r="D1088" s="1916"/>
      <c r="E1088" s="1916"/>
      <c r="F1088" s="1916"/>
      <c r="I1088" s="1674"/>
    </row>
    <row r="1089" spans="1:9" s="1672" customFormat="1">
      <c r="D1089" s="1667"/>
      <c r="I1089" s="1674"/>
    </row>
    <row r="1090" spans="1:9">
      <c r="A1090" s="788"/>
      <c r="B1090" s="1675" t="s">
        <v>2577</v>
      </c>
      <c r="C1090" s="788"/>
      <c r="D1090" s="1916" t="s">
        <v>2428</v>
      </c>
      <c r="E1090" s="1916"/>
      <c r="F1090" s="1916"/>
      <c r="G1090" s="788"/>
      <c r="I1090" s="1674" t="s">
        <v>2426</v>
      </c>
    </row>
    <row r="1091" spans="1:9" s="1672" customFormat="1">
      <c r="D1091" s="1916"/>
      <c r="E1091" s="1916"/>
      <c r="F1091" s="1916"/>
      <c r="I1091" s="1674"/>
    </row>
    <row r="1092" spans="1:9" s="1672" customFormat="1">
      <c r="D1092" s="1916"/>
      <c r="E1092" s="1916"/>
      <c r="F1092" s="1916"/>
      <c r="I1092" s="1674"/>
    </row>
    <row r="1093" spans="1:9" s="1672" customFormat="1">
      <c r="D1093" s="1916"/>
      <c r="E1093" s="1916"/>
      <c r="F1093" s="1916"/>
      <c r="I1093" s="1674"/>
    </row>
    <row r="1094" spans="1:9" s="1672" customFormat="1">
      <c r="D1094" s="1916"/>
      <c r="E1094" s="1916"/>
      <c r="F1094" s="1916"/>
      <c r="I1094" s="1674"/>
    </row>
    <row r="1095" spans="1:9" s="1672" customFormat="1">
      <c r="D1095" s="1916"/>
      <c r="E1095" s="1916"/>
      <c r="F1095" s="1916"/>
      <c r="I1095" s="1674"/>
    </row>
    <row r="1096" spans="1:9" s="1673" customFormat="1">
      <c r="B1096" s="1672"/>
      <c r="D1096" s="1667" t="s">
        <v>2427</v>
      </c>
    </row>
    <row r="1097" spans="1:9">
      <c r="A1097" s="788"/>
      <c r="B1097" s="1675" t="s">
        <v>2577</v>
      </c>
      <c r="C1097" s="788"/>
      <c r="D1097" s="1916" t="s">
        <v>2273</v>
      </c>
      <c r="E1097" s="1916"/>
      <c r="F1097" s="1916"/>
      <c r="G1097" s="788"/>
      <c r="I1097" s="1733" t="s">
        <v>2382</v>
      </c>
    </row>
    <row r="1098" spans="1:9" s="1672" customFormat="1">
      <c r="D1098" s="1916"/>
      <c r="E1098" s="1916"/>
      <c r="F1098" s="1916"/>
      <c r="I1098" s="1674"/>
    </row>
    <row r="1099" spans="1:9" s="1672" customFormat="1">
      <c r="D1099" s="1916"/>
      <c r="E1099" s="1916"/>
      <c r="F1099" s="1916"/>
      <c r="I1099" s="1674"/>
    </row>
    <row r="1100" spans="1:9" s="1672" customFormat="1">
      <c r="D1100" s="1667"/>
      <c r="I1100" s="1674"/>
    </row>
    <row r="1101" spans="1:9">
      <c r="A1101" s="788"/>
      <c r="B1101" s="1675" t="s">
        <v>2577</v>
      </c>
      <c r="C1101" s="788"/>
      <c r="D1101" s="1917" t="s">
        <v>2429</v>
      </c>
      <c r="E1101" s="1917"/>
      <c r="F1101" s="1917"/>
      <c r="G1101" s="788"/>
      <c r="I1101" s="1674" t="s">
        <v>2383</v>
      </c>
    </row>
    <row r="1102" spans="1:9">
      <c r="A1102" s="788"/>
      <c r="B1102" s="788"/>
      <c r="C1102" s="788"/>
      <c r="D1102" s="1917"/>
      <c r="E1102" s="1917"/>
      <c r="F1102" s="1917"/>
      <c r="G1102" s="788"/>
    </row>
    <row r="1103" spans="1:9">
      <c r="A1103" s="788"/>
      <c r="B1103" s="788"/>
      <c r="C1103" s="788"/>
      <c r="D1103" s="1917"/>
      <c r="E1103" s="1917"/>
      <c r="F1103" s="1917"/>
      <c r="G1103" s="788"/>
    </row>
    <row r="1104" spans="1:9" s="1672" customFormat="1">
      <c r="D1104" s="1745"/>
      <c r="E1104" s="1745"/>
      <c r="F1104" s="1745"/>
      <c r="I1104" s="1674"/>
    </row>
    <row r="1105" spans="1:9" s="1672" customFormat="1" ht="15.75" customHeight="1">
      <c r="B1105" s="1675" t="s">
        <v>2577</v>
      </c>
      <c r="D1105" s="1822" t="s">
        <v>2431</v>
      </c>
      <c r="E1105" s="1822"/>
      <c r="F1105" s="1822"/>
      <c r="I1105" s="1674" t="s">
        <v>2430</v>
      </c>
    </row>
    <row r="1106" spans="1:9" s="1672" customFormat="1">
      <c r="D1106" s="1822"/>
      <c r="E1106" s="1822"/>
      <c r="F1106" s="1822"/>
      <c r="I1106" s="1674"/>
    </row>
    <row r="1107" spans="1:9" s="1672" customFormat="1">
      <c r="D1107" s="1822"/>
      <c r="E1107" s="1822"/>
      <c r="F1107" s="1822"/>
      <c r="I1107" s="1674"/>
    </row>
    <row r="1108" spans="1:9" s="1672" customFormat="1">
      <c r="D1108" s="1822"/>
      <c r="E1108" s="1822"/>
      <c r="F1108" s="1822"/>
      <c r="I1108" s="1674"/>
    </row>
    <row r="1109" spans="1:9" s="1672" customFormat="1">
      <c r="D1109" s="1745"/>
      <c r="E1109" s="1745"/>
      <c r="F1109" s="1745"/>
      <c r="I1109" s="1674"/>
    </row>
    <row r="1110" spans="1:9" ht="38.25">
      <c r="A1110" s="788"/>
      <c r="B1110" s="788"/>
      <c r="C1110" s="788"/>
      <c r="D1110" s="788"/>
      <c r="E1110" s="788"/>
      <c r="F1110" s="788"/>
      <c r="G1110" s="788"/>
      <c r="I1110" s="1740" t="s">
        <v>2432</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58"/>
      <c r="H1523" s="1858"/>
      <c r="I1523" s="185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427" zoomScaleNormal="100" zoomScaleSheetLayoutView="80" workbookViewId="0">
      <selection activeCell="AG438" sqref="AG438:AJ438"/>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244" t="s">
        <v>105</v>
      </c>
      <c r="B8" s="2244"/>
      <c r="C8" s="2244"/>
      <c r="D8" s="2244"/>
      <c r="E8" s="2244"/>
      <c r="F8" s="2244"/>
      <c r="G8" s="2244"/>
      <c r="H8" s="2244"/>
      <c r="I8" s="2244"/>
      <c r="J8" s="2244"/>
      <c r="K8" s="2244"/>
      <c r="L8" s="2244"/>
      <c r="M8" s="2244"/>
      <c r="N8" s="2244"/>
      <c r="O8" s="2244"/>
      <c r="P8" s="2244"/>
      <c r="Q8" s="2244"/>
      <c r="R8" s="2244"/>
      <c r="S8" s="2244"/>
      <c r="T8" s="2244"/>
      <c r="U8" s="2244"/>
      <c r="V8" s="2244"/>
      <c r="W8" s="2244"/>
      <c r="X8" s="2244"/>
      <c r="Y8" s="2244"/>
      <c r="Z8" s="2244"/>
      <c r="AA8" s="2244"/>
      <c r="AB8" s="2244"/>
      <c r="AC8" s="2244"/>
      <c r="AD8" s="2244"/>
      <c r="AE8" s="2244"/>
      <c r="AF8" s="2244"/>
      <c r="AG8" s="2244"/>
      <c r="AH8" s="2244"/>
      <c r="AI8" s="2244"/>
      <c r="AJ8" s="2244"/>
      <c r="AK8" s="2244"/>
      <c r="AL8" s="2244"/>
      <c r="AM8" s="1475"/>
      <c r="AN8" s="1475"/>
      <c r="AO8" s="1475"/>
      <c r="AP8" s="1475"/>
      <c r="AQ8" s="1475"/>
      <c r="AR8" s="1475"/>
      <c r="AS8" s="1475"/>
      <c r="AT8" s="1475"/>
      <c r="AU8" s="1475"/>
      <c r="AV8" s="1475"/>
      <c r="AW8" s="1475"/>
      <c r="AX8" s="1475"/>
      <c r="AY8" s="1475"/>
    </row>
    <row r="9" spans="1:96" s="717" customFormat="1" ht="12.75">
      <c r="A9" s="2389" t="s">
        <v>1942</v>
      </c>
      <c r="B9" s="2389"/>
      <c r="C9" s="2389"/>
      <c r="D9" s="2389"/>
      <c r="E9" s="2389"/>
      <c r="F9" s="2389"/>
      <c r="G9" s="2389"/>
      <c r="H9" s="2389"/>
      <c r="I9" s="2389"/>
      <c r="J9" s="2389"/>
      <c r="K9" s="2389"/>
      <c r="L9" s="2389"/>
      <c r="M9" s="2389"/>
      <c r="N9" s="2389"/>
      <c r="O9" s="2389"/>
      <c r="P9" s="2389"/>
      <c r="Q9" s="2389"/>
      <c r="R9" s="2389"/>
      <c r="S9" s="2389"/>
      <c r="T9" s="2389"/>
      <c r="U9" s="2389"/>
      <c r="V9" s="2389"/>
      <c r="W9" s="2389"/>
      <c r="X9" s="2389"/>
      <c r="Y9" s="2389"/>
      <c r="Z9" s="2389"/>
      <c r="AA9" s="2389"/>
      <c r="AB9" s="2389"/>
      <c r="AC9" s="2389"/>
      <c r="AD9" s="2389"/>
      <c r="AE9" s="2389"/>
      <c r="AF9" s="2389"/>
      <c r="AG9" s="2389"/>
      <c r="AH9" s="2389"/>
      <c r="AI9" s="2389"/>
      <c r="AJ9" s="2389"/>
      <c r="AK9" s="2389"/>
      <c r="AL9" s="2389"/>
      <c r="AM9" s="1459"/>
      <c r="AN9" s="1459"/>
      <c r="AO9" s="1459"/>
      <c r="AP9" s="1459"/>
      <c r="AQ9" s="1459"/>
      <c r="AR9" s="1459"/>
      <c r="AS9" s="1459"/>
      <c r="AT9" s="1459"/>
      <c r="AU9" s="1459"/>
      <c r="AV9" s="1459"/>
      <c r="AW9" s="1459"/>
      <c r="AX9" s="1459"/>
      <c r="AY9" s="1459"/>
      <c r="CR9" s="25"/>
    </row>
    <row r="10" spans="1:96" ht="15" customHeight="1">
      <c r="A10" s="2308" t="s">
        <v>2446</v>
      </c>
      <c r="B10" s="2308"/>
      <c r="C10" s="2308"/>
      <c r="D10" s="2308"/>
      <c r="E10" s="2308"/>
      <c r="F10" s="2308"/>
      <c r="G10" s="2308"/>
      <c r="H10" s="2308"/>
      <c r="I10" s="2308"/>
      <c r="J10" s="2308"/>
      <c r="K10" s="2308"/>
      <c r="L10" s="2308"/>
      <c r="M10" s="2308"/>
      <c r="N10" s="2308"/>
      <c r="O10" s="2308"/>
      <c r="P10" s="2308"/>
      <c r="Q10" s="2308"/>
      <c r="R10" s="2308"/>
      <c r="S10" s="2308"/>
      <c r="T10" s="2308"/>
      <c r="U10" s="2308"/>
      <c r="V10" s="2308"/>
      <c r="W10" s="2308"/>
      <c r="X10" s="2308"/>
      <c r="Y10" s="2308"/>
      <c r="Z10" s="2308"/>
      <c r="AA10" s="2308"/>
      <c r="AB10" s="2308"/>
      <c r="AC10" s="2308"/>
      <c r="AD10" s="2308"/>
      <c r="AE10" s="2308"/>
      <c r="AF10" s="2308"/>
      <c r="AG10" s="2308"/>
      <c r="AH10" s="2308"/>
      <c r="AI10" s="2308"/>
      <c r="AJ10" s="2308"/>
      <c r="AK10" s="2308"/>
      <c r="AL10" s="2308"/>
      <c r="AM10" s="20"/>
      <c r="AN10" s="20"/>
      <c r="AO10" s="20"/>
      <c r="AP10" s="20"/>
      <c r="AQ10" s="20"/>
      <c r="AR10" s="20"/>
      <c r="AS10" s="20"/>
      <c r="AT10" s="20"/>
      <c r="AU10" s="20"/>
      <c r="AV10" s="20"/>
      <c r="AW10" s="20"/>
      <c r="AX10" s="20"/>
      <c r="AY10" s="20"/>
    </row>
    <row r="11" spans="1:96" ht="15" customHeight="1">
      <c r="A11" s="2389" t="s">
        <v>1962</v>
      </c>
      <c r="B11" s="2389"/>
      <c r="C11" s="2389"/>
      <c r="D11" s="2389"/>
      <c r="E11" s="2389"/>
      <c r="F11" s="2389"/>
      <c r="G11" s="2389"/>
      <c r="H11" s="2389"/>
      <c r="I11" s="2389"/>
      <c r="J11" s="2389"/>
      <c r="K11" s="2389"/>
      <c r="L11" s="2389"/>
      <c r="M11" s="2389"/>
      <c r="N11" s="2389"/>
      <c r="O11" s="2389"/>
      <c r="P11" s="2389"/>
      <c r="Q11" s="2389"/>
      <c r="R11" s="2389"/>
      <c r="S11" s="2389"/>
      <c r="T11" s="2389"/>
      <c r="U11" s="2389"/>
      <c r="V11" s="2389"/>
      <c r="W11" s="2389"/>
      <c r="X11" s="2389"/>
      <c r="Y11" s="2389"/>
      <c r="Z11" s="2389"/>
      <c r="AA11" s="2389"/>
      <c r="AB11" s="2389"/>
      <c r="AC11" s="2389"/>
      <c r="AD11" s="2389"/>
      <c r="AE11" s="2389"/>
      <c r="AF11" s="2389"/>
      <c r="AG11" s="2389"/>
      <c r="AH11" s="2389"/>
      <c r="AI11" s="2389"/>
      <c r="AJ11" s="2389"/>
      <c r="AK11" s="2389"/>
      <c r="AL11" s="2389"/>
      <c r="AM11" s="1459"/>
      <c r="AN11" s="1459"/>
      <c r="AO11" s="1459"/>
      <c r="AP11" s="1459"/>
      <c r="AQ11" s="1459"/>
      <c r="AR11" s="1459"/>
      <c r="AS11" s="1459"/>
      <c r="AT11" s="1459"/>
      <c r="AU11" s="1459"/>
      <c r="AV11" s="1459"/>
      <c r="AW11" s="1459"/>
      <c r="AX11" s="1459"/>
      <c r="AY11" s="1459"/>
    </row>
    <row r="12" spans="1:96" ht="12.75">
      <c r="A12" s="2404" t="s">
        <v>2480</v>
      </c>
      <c r="B12" s="2405"/>
      <c r="C12" s="2405"/>
      <c r="D12" s="2405"/>
      <c r="E12" s="2405"/>
      <c r="F12" s="2405"/>
      <c r="G12" s="2405"/>
      <c r="H12" s="2405"/>
      <c r="I12" s="2405"/>
      <c r="J12" s="2405"/>
      <c r="K12" s="2405"/>
      <c r="L12" s="2405"/>
      <c r="M12" s="2405"/>
      <c r="N12" s="2405"/>
      <c r="O12" s="2405"/>
      <c r="P12" s="2405"/>
      <c r="Q12" s="2405"/>
      <c r="R12" s="2405"/>
      <c r="S12" s="2405"/>
      <c r="T12" s="2405"/>
      <c r="U12" s="2405"/>
      <c r="V12" s="2405"/>
      <c r="W12" s="2405"/>
      <c r="X12" s="2405"/>
      <c r="Y12" s="2405"/>
      <c r="Z12" s="2405"/>
      <c r="AA12" s="2405"/>
      <c r="AB12" s="2405"/>
      <c r="AC12" s="2405"/>
      <c r="AD12" s="2405"/>
      <c r="AE12" s="2405"/>
      <c r="AF12" s="2405"/>
      <c r="AG12" s="2405"/>
      <c r="AH12" s="2405"/>
      <c r="AI12" s="2405"/>
      <c r="AJ12" s="2405"/>
      <c r="AK12" s="2405"/>
      <c r="AL12" s="2405"/>
      <c r="AM12" s="1465"/>
      <c r="AN12" s="1465"/>
      <c r="AO12" s="1465"/>
      <c r="AP12" s="1465"/>
      <c r="AQ12" s="1465"/>
      <c r="AR12" s="1465"/>
      <c r="AS12" s="1465"/>
      <c r="AT12" s="1465"/>
      <c r="AU12" s="1465"/>
      <c r="AV12" s="1465"/>
      <c r="AW12" s="1465"/>
      <c r="AX12" s="1465"/>
      <c r="AY12" s="1465"/>
    </row>
    <row r="13" spans="1:96" ht="12.75">
      <c r="A13" s="1817" t="s">
        <v>1383</v>
      </c>
      <c r="B13" s="1817"/>
      <c r="C13" s="1817"/>
      <c r="D13" s="1817"/>
      <c r="E13" s="1817"/>
      <c r="F13" s="1817"/>
      <c r="G13" s="1817"/>
      <c r="H13" s="1817"/>
      <c r="I13" s="1817"/>
      <c r="J13" s="1817"/>
      <c r="K13" s="1817"/>
      <c r="L13" s="1817"/>
      <c r="M13" s="1817"/>
      <c r="N13" s="1817"/>
      <c r="O13" s="1817"/>
      <c r="P13" s="1817"/>
      <c r="Q13" s="1817"/>
      <c r="R13" s="1817"/>
      <c r="S13" s="1817"/>
      <c r="T13" s="1817"/>
      <c r="U13" s="1817"/>
      <c r="V13" s="1817"/>
      <c r="W13" s="1817"/>
      <c r="X13" s="1817"/>
      <c r="Y13" s="1817"/>
      <c r="Z13" s="1817"/>
      <c r="AA13" s="1817"/>
      <c r="AB13" s="1817"/>
      <c r="AC13" s="1817"/>
      <c r="AD13" s="1817"/>
      <c r="AE13" s="1817"/>
      <c r="AF13" s="1817"/>
      <c r="AG13" s="1817"/>
      <c r="AH13" s="1817"/>
      <c r="AI13" s="1817"/>
      <c r="AJ13" s="1817"/>
      <c r="AK13" s="1817"/>
      <c r="AL13" s="1817"/>
      <c r="AM13" s="1476"/>
      <c r="AN13" s="1476"/>
      <c r="AO13" s="1476"/>
      <c r="AP13" s="1476"/>
      <c r="AQ13" s="1476"/>
      <c r="AR13" s="1476"/>
      <c r="AS13" s="1476"/>
      <c r="AT13" s="1476"/>
      <c r="AU13" s="1476"/>
      <c r="AV13" s="1476"/>
      <c r="AW13" s="1476"/>
      <c r="AX13" s="1476"/>
      <c r="AY13" s="1476"/>
    </row>
    <row r="14" spans="1:96" ht="12.75" customHeight="1" thickBot="1">
      <c r="A14" s="1818"/>
      <c r="B14" s="1818"/>
      <c r="C14" s="1818"/>
      <c r="D14" s="1818"/>
      <c r="E14" s="1818"/>
      <c r="F14" s="1818"/>
      <c r="G14" s="1818"/>
      <c r="H14" s="1818"/>
      <c r="I14" s="1818"/>
      <c r="J14" s="1818"/>
      <c r="K14" s="1818"/>
      <c r="L14" s="1818"/>
      <c r="M14" s="1818"/>
      <c r="N14" s="1818"/>
      <c r="O14" s="1818"/>
      <c r="P14" s="1818"/>
      <c r="Q14" s="1818"/>
      <c r="R14" s="1818"/>
      <c r="S14" s="1818"/>
      <c r="T14" s="1818"/>
      <c r="U14" s="1818"/>
      <c r="V14" s="1818"/>
      <c r="W14" s="1818"/>
      <c r="X14" s="1818"/>
      <c r="Y14" s="1818"/>
      <c r="Z14" s="1818"/>
      <c r="AA14" s="1818"/>
      <c r="AB14" s="1818"/>
      <c r="AC14" s="1818"/>
      <c r="AD14" s="1818"/>
      <c r="AE14" s="1818"/>
      <c r="AF14" s="1818"/>
      <c r="AG14" s="1818"/>
      <c r="AH14" s="1818"/>
      <c r="AI14" s="1818"/>
      <c r="AJ14" s="1818"/>
      <c r="AK14" s="1818"/>
      <c r="AL14" s="1818"/>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1371</v>
      </c>
      <c r="C16" s="7"/>
      <c r="D16" s="7"/>
      <c r="E16" s="7"/>
      <c r="F16" s="7"/>
      <c r="G16" s="7"/>
      <c r="H16" s="2395" t="s">
        <v>2537</v>
      </c>
      <c r="I16" s="2386"/>
      <c r="J16" s="2386"/>
      <c r="K16" s="2386"/>
      <c r="L16" s="2386"/>
      <c r="M16" s="2386"/>
      <c r="N16" s="2386"/>
      <c r="O16" s="2386"/>
      <c r="P16" s="2386"/>
      <c r="Q16" s="2386"/>
      <c r="R16" s="2386"/>
      <c r="S16" s="2386"/>
      <c r="T16" s="2386"/>
      <c r="U16" s="2386"/>
      <c r="V16" s="2386"/>
      <c r="W16" s="2386"/>
      <c r="X16" s="2386"/>
      <c r="Y16" s="2386"/>
      <c r="Z16" s="2386"/>
      <c r="AA16" s="2386"/>
      <c r="AB16" s="2386"/>
      <c r="AC16" s="2386"/>
      <c r="AD16" s="2386"/>
      <c r="AE16" s="2386"/>
      <c r="AF16" s="2386"/>
      <c r="AG16" s="2386"/>
      <c r="AH16" s="2386"/>
      <c r="AI16" s="2386"/>
      <c r="AJ16" s="2386"/>
    </row>
    <row r="17" spans="1:96" ht="12.75" customHeight="1"/>
    <row r="18" spans="1:96" ht="12.75" customHeight="1">
      <c r="A18" s="134" t="s">
        <v>106</v>
      </c>
      <c r="C18" s="7"/>
      <c r="D18" s="7"/>
      <c r="E18" s="7"/>
      <c r="F18" s="7"/>
      <c r="G18" s="7"/>
      <c r="H18" s="2023" t="s">
        <v>2584</v>
      </c>
      <c r="I18" s="2295"/>
      <c r="J18" s="2295"/>
      <c r="K18" s="2295"/>
      <c r="L18" s="2295"/>
      <c r="M18" s="2295"/>
      <c r="N18" s="2295"/>
      <c r="O18" s="2295"/>
      <c r="P18" s="2295"/>
      <c r="Q18" s="2295"/>
      <c r="R18" s="2295"/>
      <c r="S18" s="2295"/>
      <c r="T18" s="2295"/>
      <c r="U18" s="2295"/>
      <c r="V18" s="2295"/>
      <c r="W18" s="2295"/>
      <c r="X18" s="2295"/>
      <c r="Y18" s="2295"/>
      <c r="Z18" s="2295"/>
      <c r="AA18" s="2295"/>
      <c r="AB18" s="2295"/>
      <c r="AC18" s="2295"/>
      <c r="AD18" s="2295"/>
      <c r="AE18" s="2295"/>
      <c r="AF18" s="2295"/>
      <c r="AG18" s="2295"/>
      <c r="AH18" s="2295"/>
      <c r="AI18" s="2295"/>
      <c r="AJ18" s="2295"/>
    </row>
    <row r="19" spans="1:96" ht="12.75" customHeight="1"/>
    <row r="20" spans="1:96" ht="14.25" customHeight="1">
      <c r="A20" s="2398" t="s">
        <v>936</v>
      </c>
      <c r="B20" s="2398"/>
      <c r="C20" s="2398"/>
      <c r="D20" s="2398"/>
      <c r="E20" s="2398"/>
      <c r="F20" s="2398"/>
      <c r="G20" s="2398"/>
      <c r="H20" s="2398"/>
      <c r="I20" s="2398"/>
      <c r="J20" s="2398"/>
      <c r="K20" s="2398"/>
      <c r="L20" s="2398"/>
      <c r="M20" s="2398"/>
      <c r="N20" s="2398"/>
      <c r="O20" s="2398"/>
      <c r="P20" s="2398"/>
      <c r="Q20" s="2398"/>
      <c r="R20" s="2398"/>
      <c r="S20" s="2398"/>
      <c r="T20" s="2398"/>
      <c r="U20" s="2398"/>
      <c r="V20" s="2398"/>
      <c r="W20" s="2398"/>
      <c r="X20" s="2398"/>
      <c r="Y20" s="2398"/>
      <c r="Z20" s="2398"/>
      <c r="AA20" s="2398"/>
      <c r="AB20" s="2398"/>
      <c r="AC20" s="2398"/>
      <c r="AD20" s="2398"/>
      <c r="AE20" s="2398"/>
      <c r="AF20" s="2398"/>
      <c r="AG20" s="2398"/>
      <c r="AH20" s="2398"/>
      <c r="AI20" s="2398"/>
      <c r="AJ20" s="2398"/>
      <c r="AK20" s="2398"/>
      <c r="AL20" s="2398"/>
      <c r="AM20" s="1478"/>
      <c r="AN20" s="1478"/>
      <c r="AO20" s="1478"/>
      <c r="AP20" s="1478"/>
      <c r="AQ20" s="1478"/>
      <c r="AR20" s="1478"/>
      <c r="AS20" s="1478"/>
      <c r="AT20" s="1478"/>
      <c r="AU20" s="1478"/>
      <c r="AV20" s="1478"/>
      <c r="AW20" s="1478"/>
      <c r="AX20" s="1478"/>
      <c r="AY20" s="1478"/>
    </row>
    <row r="21" spans="1:96" ht="12.75" customHeight="1">
      <c r="A21" s="2407" t="s">
        <v>1113</v>
      </c>
      <c r="B21" s="2407"/>
      <c r="C21" s="2407"/>
      <c r="D21" s="2407"/>
      <c r="E21" s="2407"/>
      <c r="F21" s="2407"/>
      <c r="G21" s="2407"/>
      <c r="H21" s="2407"/>
      <c r="I21" s="2407"/>
      <c r="J21" s="2407"/>
      <c r="K21" s="2407"/>
      <c r="L21" s="2407"/>
      <c r="M21" s="2407"/>
      <c r="N21" s="2407"/>
      <c r="O21" s="2407"/>
      <c r="P21" s="2407"/>
      <c r="Q21" s="2407"/>
      <c r="R21" s="2407"/>
      <c r="S21" s="2407"/>
      <c r="T21" s="2407"/>
      <c r="U21" s="2407"/>
      <c r="V21" s="2407"/>
      <c r="W21" s="2407"/>
      <c r="X21" s="2407"/>
      <c r="Y21" s="2407"/>
      <c r="Z21" s="2407"/>
      <c r="AA21" s="2407"/>
      <c r="AB21" s="2407"/>
      <c r="AC21" s="2407"/>
      <c r="AD21" s="2407"/>
      <c r="AE21" s="2407"/>
      <c r="AF21" s="2407"/>
      <c r="AG21" s="2407"/>
      <c r="AH21" s="2407"/>
      <c r="AI21" s="2407"/>
      <c r="AJ21" s="2407"/>
      <c r="AK21" s="2407"/>
      <c r="AL21" s="2407"/>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06">
        <f>'Basis &amp; Credits'!AB56</f>
        <v>1961201</v>
      </c>
      <c r="N26" s="2406"/>
      <c r="O26" s="2406"/>
      <c r="P26" s="2406"/>
      <c r="Q26" s="2406"/>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87">
        <f>'Basis &amp; Credits'!AB77</f>
        <v>0</v>
      </c>
      <c r="N27" s="1987"/>
      <c r="O27" s="1987"/>
      <c r="P27" s="1987"/>
      <c r="Q27" s="1987"/>
      <c r="R27" s="58" t="s">
        <v>1494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1992" t="s">
        <v>706</v>
      </c>
      <c r="P33" s="1992"/>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1460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388"/>
      <c r="H122" s="2388"/>
      <c r="I122" s="239" t="s">
        <v>187</v>
      </c>
      <c r="L122" s="2388" t="s">
        <v>2588</v>
      </c>
      <c r="M122" s="2388"/>
      <c r="N122" s="2388"/>
      <c r="O122" s="2526" t="s">
        <v>2587</v>
      </c>
      <c r="P122" s="2526"/>
      <c r="Q122" s="2526"/>
      <c r="R122" s="2526"/>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418" t="s">
        <v>2542</v>
      </c>
      <c r="D124" s="2418"/>
      <c r="E124" s="2418"/>
      <c r="F124" s="2418"/>
      <c r="G124" s="2418"/>
      <c r="H124" s="2418"/>
      <c r="I124" s="2418"/>
      <c r="J124" s="2418"/>
      <c r="K124" s="2418"/>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388"/>
      <c r="Z126" s="2388"/>
      <c r="AA126" s="2388"/>
      <c r="AB126" s="2388"/>
      <c r="AC126" s="2388"/>
      <c r="AD126" s="2388"/>
      <c r="AE126" s="2388"/>
      <c r="AF126" s="2388"/>
      <c r="AG126" s="2388"/>
      <c r="AH126" s="2388"/>
      <c r="AI126" s="2388"/>
      <c r="AJ126" s="2388"/>
      <c r="AK126" s="2388"/>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388" t="s">
        <v>2531</v>
      </c>
      <c r="Z129" s="2388"/>
      <c r="AA129" s="2388"/>
      <c r="AB129" s="2388"/>
      <c r="AC129" s="2388"/>
      <c r="AD129" s="2388"/>
      <c r="AE129" s="2388"/>
      <c r="AF129" s="2388"/>
      <c r="AG129" s="2388"/>
      <c r="AH129" s="2388"/>
      <c r="AI129" s="2388"/>
      <c r="AJ129" s="2388"/>
      <c r="AK129" s="2388"/>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388" t="s">
        <v>2583</v>
      </c>
      <c r="Z132" s="2388"/>
      <c r="AA132" s="2388"/>
      <c r="AB132" s="2388"/>
      <c r="AC132" s="2388"/>
      <c r="AD132" s="2388"/>
      <c r="AE132" s="2388"/>
      <c r="AF132" s="2388"/>
      <c r="AG132" s="2388"/>
      <c r="AH132" s="2388"/>
      <c r="AI132" s="2388"/>
      <c r="AJ132" s="2388"/>
      <c r="AK132" s="238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08"/>
      <c r="G150" s="2408"/>
      <c r="H150" s="2408"/>
      <c r="I150" s="2408"/>
      <c r="J150" s="2408"/>
      <c r="K150" s="2408"/>
      <c r="L150" s="2408"/>
      <c r="M150" s="2408"/>
      <c r="N150" s="2408"/>
      <c r="O150" s="2408"/>
      <c r="P150" s="2408"/>
      <c r="Q150" s="2408"/>
      <c r="R150" s="2408"/>
      <c r="S150" s="2408"/>
      <c r="T150" s="240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23" t="s">
        <v>2522</v>
      </c>
      <c r="P153" s="2295"/>
      <c r="Q153" s="2295"/>
      <c r="R153" s="2295"/>
      <c r="S153" s="2295"/>
      <c r="T153" s="2295"/>
      <c r="U153" s="2295"/>
      <c r="V153" s="2295"/>
      <c r="W153" s="2295"/>
      <c r="X153" s="2295"/>
      <c r="Y153" s="2295"/>
      <c r="Z153" s="2295"/>
      <c r="AA153" s="2295"/>
      <c r="AB153" s="2295"/>
      <c r="AC153" s="2295"/>
      <c r="AD153" s="2295"/>
      <c r="AE153" s="2295"/>
      <c r="AF153" s="2295"/>
      <c r="AG153" s="2295"/>
      <c r="AH153" s="2295"/>
    </row>
    <row r="154" spans="1:96" ht="12.75" customHeight="1">
      <c r="D154" s="466" t="s">
        <v>462</v>
      </c>
      <c r="F154" s="32"/>
      <c r="G154" s="32"/>
      <c r="H154" s="32"/>
      <c r="I154" s="32"/>
      <c r="J154" s="32"/>
      <c r="K154" s="32"/>
      <c r="L154" s="32"/>
      <c r="M154" s="32"/>
      <c r="N154" s="32"/>
      <c r="O154" s="2025" t="s">
        <v>2523</v>
      </c>
      <c r="P154" s="1993"/>
      <c r="Q154" s="1993"/>
      <c r="R154" s="1993"/>
      <c r="S154" s="1993"/>
      <c r="T154" s="1993"/>
      <c r="U154" s="1993"/>
      <c r="V154" s="1993"/>
      <c r="W154" s="1993"/>
      <c r="X154" s="1993"/>
      <c r="Y154" s="1993"/>
      <c r="Z154" s="1993"/>
      <c r="AA154" s="1993"/>
      <c r="AB154" s="1993"/>
      <c r="AC154" s="1993"/>
      <c r="AD154" s="1993"/>
      <c r="AE154" s="1993"/>
      <c r="AF154" s="1993"/>
      <c r="AG154" s="1993"/>
      <c r="AH154" s="1993"/>
      <c r="AZ154" s="25"/>
    </row>
    <row r="155" spans="1:96" ht="12.75">
      <c r="D155" s="13" t="s">
        <v>464</v>
      </c>
      <c r="F155" s="13"/>
      <c r="G155" s="13"/>
      <c r="H155" s="13"/>
      <c r="I155" s="13"/>
      <c r="J155" s="13"/>
      <c r="K155" s="13"/>
      <c r="L155" s="13"/>
      <c r="M155" s="13"/>
      <c r="N155" s="13"/>
      <c r="O155" s="2390" t="s">
        <v>463</v>
      </c>
      <c r="P155" s="2390"/>
      <c r="Q155" s="2390"/>
      <c r="R155" s="2390"/>
      <c r="S155" s="2390"/>
      <c r="T155" s="2390"/>
      <c r="U155" s="2390"/>
      <c r="V155" s="2390"/>
      <c r="W155" s="2390"/>
      <c r="X155" s="2390"/>
      <c r="Y155" s="2390"/>
      <c r="Z155" s="2390"/>
      <c r="AA155" s="2390"/>
      <c r="AB155" s="2390"/>
      <c r="AC155" s="2390"/>
      <c r="AD155" s="2390"/>
      <c r="AE155" s="2390"/>
      <c r="AF155" s="2390"/>
      <c r="AG155" s="2390"/>
      <c r="AH155" s="2390"/>
      <c r="AZ155" s="25"/>
    </row>
    <row r="156" spans="1:96" ht="12.75">
      <c r="D156" s="32" t="s">
        <v>322</v>
      </c>
      <c r="F156" s="32"/>
      <c r="G156" s="32"/>
      <c r="H156" s="32"/>
      <c r="I156" s="32"/>
      <c r="J156" s="32"/>
      <c r="K156" s="32"/>
      <c r="L156" s="32"/>
      <c r="M156" s="32"/>
      <c r="N156" s="32"/>
      <c r="O156" s="2016" t="s">
        <v>2524</v>
      </c>
      <c r="P156" s="2016"/>
      <c r="Q156" s="2016"/>
      <c r="R156" s="2016"/>
      <c r="S156" s="2016"/>
      <c r="T156" s="2016"/>
      <c r="U156" s="2016"/>
      <c r="V156" s="2016"/>
      <c r="W156" s="2016"/>
      <c r="X156" s="2016"/>
      <c r="Y156" s="2016"/>
      <c r="Z156" s="2016"/>
      <c r="AA156" s="2016"/>
      <c r="AB156" s="2016"/>
      <c r="AC156" s="2016"/>
      <c r="AD156" s="2016"/>
      <c r="AE156" s="2016"/>
      <c r="AF156" s="2016"/>
      <c r="AG156" s="2016"/>
      <c r="AH156" s="2016"/>
      <c r="BT156" s="12" t="s">
        <v>316</v>
      </c>
    </row>
    <row r="157" spans="1:96" ht="12.75">
      <c r="D157" s="32" t="s">
        <v>323</v>
      </c>
      <c r="F157" s="32"/>
      <c r="G157" s="32"/>
      <c r="H157" s="32"/>
      <c r="I157" s="32"/>
      <c r="J157" s="32"/>
      <c r="K157" s="32"/>
      <c r="L157" s="32"/>
      <c r="M157" s="32"/>
      <c r="N157" s="32"/>
      <c r="O157" s="2023" t="s">
        <v>67</v>
      </c>
      <c r="P157" s="2295"/>
      <c r="Q157" s="2295"/>
      <c r="R157" s="2295"/>
      <c r="S157" s="2295"/>
      <c r="T157" s="2295"/>
      <c r="U157" s="2295"/>
      <c r="V157" s="2295"/>
      <c r="W157" s="2295"/>
      <c r="X157" s="2295"/>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391">
        <v>92866</v>
      </c>
      <c r="P158" s="2391"/>
      <c r="Q158" s="2391"/>
      <c r="R158" s="2391"/>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393">
        <v>7147442222</v>
      </c>
      <c r="P159" s="2393"/>
      <c r="Q159" s="2393"/>
      <c r="R159" s="2393"/>
      <c r="S159" s="2393"/>
      <c r="T159" s="2393"/>
      <c r="V159" s="146" t="s">
        <v>277</v>
      </c>
      <c r="W159" s="2392"/>
      <c r="X159" s="2392"/>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393">
        <v>7147445523</v>
      </c>
      <c r="P160" s="2393"/>
      <c r="Q160" s="2393"/>
      <c r="R160" s="2393"/>
      <c r="S160" s="2393"/>
      <c r="T160" s="2393"/>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06" t="s">
        <v>2525</v>
      </c>
      <c r="P161" s="2306"/>
      <c r="Q161" s="2306"/>
      <c r="R161" s="2306"/>
      <c r="S161" s="2306"/>
      <c r="T161" s="2306"/>
      <c r="U161" s="2306"/>
      <c r="V161" s="2306"/>
      <c r="W161" s="2306"/>
      <c r="X161" s="2306"/>
      <c r="Y161" s="2306"/>
      <c r="Z161" s="2306"/>
      <c r="AA161" s="2306"/>
      <c r="AB161" s="2306"/>
      <c r="AC161" s="2306"/>
      <c r="AD161" s="2306"/>
      <c r="AE161" s="2306"/>
      <c r="AF161" s="2306"/>
      <c r="AG161" s="2306"/>
      <c r="AH161" s="2306"/>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19" t="s">
        <v>1451</v>
      </c>
      <c r="E164" s="2419"/>
      <c r="F164" s="2419"/>
      <c r="G164" s="2419"/>
      <c r="H164" s="2419"/>
      <c r="I164" s="2419"/>
      <c r="J164" s="2419"/>
      <c r="K164" s="2419"/>
      <c r="L164" s="2419"/>
      <c r="M164" s="2419"/>
      <c r="N164" s="2419"/>
      <c r="O164" s="2419"/>
      <c r="P164" s="2419"/>
      <c r="Q164" s="2419"/>
      <c r="R164" s="2419"/>
      <c r="S164" s="2419"/>
      <c r="T164" s="2419"/>
      <c r="U164" s="2419"/>
      <c r="V164" s="2419"/>
      <c r="W164" s="2419"/>
      <c r="X164" s="2419"/>
      <c r="Y164" s="2419"/>
      <c r="Z164" s="2419"/>
      <c r="AA164" s="2419"/>
      <c r="AB164" s="2419"/>
      <c r="AC164" s="2419"/>
      <c r="AD164" s="2419"/>
      <c r="AE164" s="2419"/>
      <c r="AF164" s="2419"/>
      <c r="AG164" s="2419"/>
      <c r="AH164" s="2419"/>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36" t="s">
        <v>572</v>
      </c>
      <c r="B169" s="2336"/>
      <c r="C169" s="2336"/>
      <c r="D169" s="2336"/>
      <c r="E169" s="2336"/>
      <c r="F169" s="2336"/>
      <c r="G169" s="2336"/>
      <c r="H169" s="2336"/>
      <c r="I169" s="2336"/>
      <c r="J169" s="2336"/>
      <c r="K169" s="2336"/>
      <c r="L169" s="2336"/>
      <c r="M169" s="2336"/>
      <c r="N169" s="2336"/>
      <c r="O169" s="2336"/>
      <c r="P169" s="2336"/>
      <c r="Q169" s="2336"/>
      <c r="R169" s="2336"/>
      <c r="S169" s="2336"/>
      <c r="T169" s="2336"/>
      <c r="U169" s="2336"/>
      <c r="V169" s="2336"/>
      <c r="W169" s="2336"/>
      <c r="X169" s="2336"/>
      <c r="Y169" s="2336"/>
      <c r="Z169" s="2336"/>
      <c r="AA169" s="2336"/>
      <c r="AB169" s="2336"/>
      <c r="AC169" s="2336"/>
      <c r="AD169" s="2336"/>
      <c r="AE169" s="2336"/>
      <c r="AF169" s="2336"/>
      <c r="AG169" s="2336"/>
      <c r="AH169" s="2336"/>
      <c r="AI169" s="2336"/>
      <c r="AJ169" s="2336"/>
      <c r="AK169" s="2336"/>
      <c r="AL169" s="2336"/>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37"/>
      <c r="B170" s="2337"/>
      <c r="C170" s="2337"/>
      <c r="D170" s="2337"/>
      <c r="E170" s="2337"/>
      <c r="F170" s="2337"/>
      <c r="G170" s="2337"/>
      <c r="H170" s="2337"/>
      <c r="I170" s="2337"/>
      <c r="J170" s="2337"/>
      <c r="K170" s="2337"/>
      <c r="L170" s="2337"/>
      <c r="M170" s="2337"/>
      <c r="N170" s="2337"/>
      <c r="O170" s="2337"/>
      <c r="P170" s="2337"/>
      <c r="Q170" s="2337"/>
      <c r="R170" s="2337"/>
      <c r="S170" s="2337"/>
      <c r="T170" s="2337"/>
      <c r="U170" s="2337"/>
      <c r="V170" s="2337"/>
      <c r="W170" s="2337"/>
      <c r="X170" s="2337"/>
      <c r="Y170" s="2337"/>
      <c r="Z170" s="2337"/>
      <c r="AA170" s="2337"/>
      <c r="AB170" s="2337"/>
      <c r="AC170" s="2337"/>
      <c r="AD170" s="2337"/>
      <c r="AE170" s="2337"/>
      <c r="AF170" s="2337"/>
      <c r="AG170" s="2337"/>
      <c r="AH170" s="2337"/>
      <c r="AI170" s="2337"/>
      <c r="AJ170" s="2337"/>
      <c r="AK170" s="2337"/>
      <c r="AL170" s="2337"/>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2.75">
      <c r="A173" s="25"/>
      <c r="C173" s="38"/>
      <c r="D173" s="39" t="s">
        <v>330</v>
      </c>
      <c r="J173" s="2409" t="s">
        <v>389</v>
      </c>
      <c r="K173" s="2409"/>
      <c r="L173" s="2409"/>
      <c r="M173" s="2409"/>
      <c r="N173" s="2409"/>
      <c r="O173" s="2409"/>
      <c r="P173" s="2409"/>
      <c r="Q173" s="2409"/>
      <c r="R173" s="2409"/>
      <c r="S173" s="2409"/>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2.75">
      <c r="A174" s="25"/>
      <c r="C174" s="38"/>
      <c r="D174" s="58" t="s">
        <v>1406</v>
      </c>
      <c r="E174" s="25"/>
      <c r="F174" s="25"/>
      <c r="G174" s="25"/>
      <c r="H174" s="25"/>
      <c r="I174" s="25"/>
      <c r="J174" s="2016" t="s">
        <v>2527</v>
      </c>
      <c r="K174" s="2016"/>
      <c r="L174" s="2016"/>
      <c r="M174" s="2016"/>
      <c r="N174" s="2016"/>
      <c r="O174" s="2016"/>
      <c r="P174" s="2016"/>
      <c r="Q174" s="2016"/>
      <c r="R174" s="2016"/>
      <c r="S174" s="2016"/>
      <c r="T174" s="2016"/>
      <c r="U174" s="2016"/>
      <c r="V174" s="2016"/>
      <c r="W174" s="2016"/>
      <c r="X174" s="2016"/>
      <c r="Y174" s="2016"/>
      <c r="Z174" s="2016"/>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2.75">
      <c r="A175" s="25"/>
      <c r="C175" s="13"/>
      <c r="D175" s="58" t="s">
        <v>331</v>
      </c>
      <c r="F175" s="717"/>
      <c r="G175" s="717"/>
      <c r="H175" s="717"/>
      <c r="I175" s="717"/>
      <c r="J175" s="717"/>
      <c r="K175" s="717"/>
      <c r="L175" s="717"/>
      <c r="M175" s="717"/>
      <c r="N175" s="717"/>
      <c r="O175" s="42"/>
      <c r="Q175" s="25"/>
      <c r="R175" s="25"/>
      <c r="T175" s="717"/>
      <c r="U175" s="1992" t="s">
        <v>706</v>
      </c>
      <c r="V175" s="1992"/>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005"/>
      <c r="V176" s="2005"/>
      <c r="W176" s="4" t="s">
        <v>315</v>
      </c>
      <c r="X176" s="2412"/>
      <c r="Y176" s="2412"/>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2.75">
      <c r="A177" s="25"/>
      <c r="B177" s="12"/>
      <c r="C177" s="43"/>
      <c r="D177" s="25" t="s">
        <v>255</v>
      </c>
      <c r="E177" s="12"/>
      <c r="F177" s="12"/>
      <c r="G177" s="12"/>
      <c r="H177" s="12"/>
      <c r="I177" s="12"/>
      <c r="J177" s="12"/>
      <c r="K177" s="12"/>
      <c r="L177" s="12"/>
      <c r="M177" s="25"/>
      <c r="N177" s="12"/>
      <c r="O177" s="12"/>
      <c r="P177" s="12"/>
      <c r="Q177" s="12"/>
      <c r="R177" s="1992"/>
      <c r="S177" s="1992"/>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2.7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51"/>
      <c r="AG178" s="2251"/>
      <c r="AH178" s="4" t="s">
        <v>315</v>
      </c>
      <c r="AI178" s="2300"/>
      <c r="AJ178" s="2300"/>
      <c r="AK178" s="2300"/>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465</v>
      </c>
      <c r="E180" s="25"/>
      <c r="X180" s="1992"/>
      <c r="Y180" s="1992"/>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1055</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613</v>
      </c>
      <c r="E184" s="25"/>
      <c r="F184" s="25"/>
      <c r="G184" s="25"/>
      <c r="H184" s="25"/>
      <c r="I184" s="1982" t="str">
        <f>H18</f>
        <v>Orion</v>
      </c>
      <c r="J184" s="1982"/>
      <c r="K184" s="1982"/>
      <c r="L184" s="1982"/>
      <c r="M184" s="1982"/>
      <c r="N184" s="1982"/>
      <c r="O184" s="1982"/>
      <c r="P184" s="1982"/>
      <c r="Q184" s="1982"/>
      <c r="R184" s="1982"/>
      <c r="S184" s="1982"/>
      <c r="T184" s="1982"/>
      <c r="U184" s="1982"/>
      <c r="V184" s="1982"/>
      <c r="W184" s="1982"/>
      <c r="X184" s="1982"/>
      <c r="Y184" s="1982"/>
      <c r="Z184" s="1982"/>
      <c r="AA184" s="1982"/>
      <c r="AB184" s="1982"/>
      <c r="AC184" s="1982"/>
      <c r="AD184" s="1982"/>
      <c r="AE184" s="1982"/>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2.75">
      <c r="A185" s="25"/>
      <c r="C185" s="45"/>
      <c r="D185" s="25" t="s">
        <v>614</v>
      </c>
      <c r="E185" s="25"/>
      <c r="F185" s="25"/>
      <c r="G185" s="25"/>
      <c r="H185" s="25"/>
      <c r="I185" s="2025" t="s">
        <v>2586</v>
      </c>
      <c r="J185" s="1994"/>
      <c r="K185" s="1994"/>
      <c r="L185" s="1994"/>
      <c r="M185" s="1994"/>
      <c r="N185" s="1994"/>
      <c r="O185" s="1994"/>
      <c r="P185" s="1994"/>
      <c r="Q185" s="1994"/>
      <c r="R185" s="1994"/>
      <c r="S185" s="1994"/>
      <c r="T185" s="1994"/>
      <c r="U185" s="1994"/>
      <c r="V185" s="1994"/>
      <c r="W185" s="1994"/>
      <c r="X185" s="1994"/>
      <c r="Y185" s="1994"/>
      <c r="Z185" s="1994"/>
      <c r="AA185" s="1994"/>
      <c r="AB185" s="1994"/>
      <c r="AC185" s="1994"/>
      <c r="AD185" s="1994"/>
      <c r="AE185" s="1994"/>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402"/>
      <c r="F187" s="2402"/>
      <c r="G187" s="2402"/>
      <c r="H187" s="2402"/>
      <c r="I187" s="2402"/>
      <c r="J187" s="2402"/>
      <c r="K187" s="2402"/>
      <c r="L187" s="2402"/>
      <c r="M187" s="2402"/>
      <c r="N187" s="2402"/>
      <c r="O187" s="2402"/>
      <c r="P187" s="2402"/>
      <c r="Q187" s="2402"/>
      <c r="R187" s="2402"/>
      <c r="S187" s="2402"/>
      <c r="T187" s="2402"/>
      <c r="U187" s="2402"/>
      <c r="V187" s="2402"/>
      <c r="W187" s="2402"/>
      <c r="X187" s="2402"/>
      <c r="Y187" s="2402"/>
      <c r="Z187" s="2402"/>
      <c r="AA187" s="2402"/>
      <c r="AB187" s="2402"/>
      <c r="AC187" s="2402"/>
      <c r="AD187" s="2402"/>
      <c r="AE187" s="2402"/>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403"/>
      <c r="F188" s="2403"/>
      <c r="G188" s="2403"/>
      <c r="H188" s="2403"/>
      <c r="I188" s="2403"/>
      <c r="J188" s="2403"/>
      <c r="K188" s="2403"/>
      <c r="L188" s="2403"/>
      <c r="M188" s="2403"/>
      <c r="N188" s="2403"/>
      <c r="O188" s="2403"/>
      <c r="P188" s="2403"/>
      <c r="Q188" s="2403"/>
      <c r="R188" s="2403"/>
      <c r="S188" s="2403"/>
      <c r="T188" s="2403"/>
      <c r="U188" s="2403"/>
      <c r="V188" s="2403"/>
      <c r="W188" s="2403"/>
      <c r="X188" s="2403"/>
      <c r="Y188" s="2403"/>
      <c r="Z188" s="2403"/>
      <c r="AA188" s="2403"/>
      <c r="AB188" s="2403"/>
      <c r="AC188" s="2403"/>
      <c r="AD188" s="2403"/>
      <c r="AE188" s="2403"/>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615</v>
      </c>
      <c r="E189" s="25"/>
      <c r="I189" s="2016" t="s">
        <v>67</v>
      </c>
      <c r="J189" s="2016"/>
      <c r="K189" s="2016"/>
      <c r="L189" s="2016"/>
      <c r="M189" s="2016"/>
      <c r="N189" s="2016"/>
      <c r="O189" s="2016"/>
      <c r="P189" s="2016"/>
      <c r="Q189" s="25" t="s">
        <v>617</v>
      </c>
      <c r="T189" s="2016" t="s">
        <v>67</v>
      </c>
      <c r="U189" s="2016"/>
      <c r="V189" s="2016"/>
      <c r="W189" s="2016"/>
      <c r="X189" s="2016"/>
      <c r="Y189" s="2016"/>
      <c r="Z189" s="2016"/>
      <c r="AA189" s="2016"/>
      <c r="AB189" s="2016"/>
      <c r="AC189" s="2016"/>
      <c r="AD189" s="2016"/>
      <c r="AE189" s="2016"/>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2.75">
      <c r="A190" s="25"/>
      <c r="C190" s="46"/>
      <c r="D190" s="25" t="s">
        <v>618</v>
      </c>
      <c r="E190" s="25"/>
      <c r="F190" s="25"/>
      <c r="G190" s="25"/>
      <c r="I190" s="1994">
        <v>92866</v>
      </c>
      <c r="J190" s="1994"/>
      <c r="K190" s="1994"/>
      <c r="L190" s="1994"/>
      <c r="M190" s="1994"/>
      <c r="N190" s="1994"/>
      <c r="O190" s="25" t="s">
        <v>620</v>
      </c>
      <c r="P190" s="25"/>
      <c r="Q190" s="25"/>
      <c r="R190" s="25"/>
      <c r="S190" s="25"/>
      <c r="T190" s="2400">
        <v>758.06</v>
      </c>
      <c r="U190" s="2400"/>
      <c r="V190" s="2400"/>
      <c r="W190" s="2400"/>
      <c r="X190" s="2400"/>
      <c r="Y190" s="2400"/>
      <c r="Z190" s="2400"/>
      <c r="AA190" s="2400"/>
      <c r="AB190" s="2400"/>
      <c r="AC190" s="2400"/>
      <c r="AD190" s="2400"/>
      <c r="AE190" s="2400"/>
      <c r="AF190" s="25"/>
      <c r="AH190" s="25"/>
      <c r="AJ190" s="3"/>
      <c r="AK190" s="3"/>
      <c r="AL190" s="3"/>
      <c r="AM190" s="679"/>
      <c r="AN190" s="679"/>
      <c r="AO190" s="679"/>
      <c r="AP190" s="679"/>
      <c r="AQ190" s="679"/>
      <c r="AR190" s="679"/>
      <c r="AS190" s="679"/>
      <c r="AT190" s="679"/>
      <c r="AU190" s="679"/>
      <c r="AV190" s="679"/>
      <c r="AW190" s="679"/>
      <c r="AX190" s="679"/>
      <c r="AY190" s="679"/>
      <c r="BC190" s="717" t="s">
        <v>1152</v>
      </c>
      <c r="BH190" s="717" t="s">
        <v>1152</v>
      </c>
      <c r="BN190" s="36" t="s">
        <v>670</v>
      </c>
      <c r="BT190" s="12" t="s">
        <v>71</v>
      </c>
    </row>
    <row r="191" spans="1:96" ht="12.75">
      <c r="A191" s="25"/>
      <c r="C191" s="46"/>
      <c r="D191" s="25" t="s">
        <v>495</v>
      </c>
      <c r="E191" s="25"/>
      <c r="F191" s="25"/>
      <c r="G191" s="25"/>
      <c r="H191" s="25"/>
      <c r="I191" s="25"/>
      <c r="J191" s="25"/>
      <c r="K191" s="25"/>
      <c r="L191" s="25"/>
      <c r="M191" s="25"/>
      <c r="N191" s="2402" t="s">
        <v>2526</v>
      </c>
      <c r="O191" s="2402"/>
      <c r="P191" s="2402"/>
      <c r="Q191" s="2402"/>
      <c r="R191" s="2402"/>
      <c r="S191" s="2402"/>
      <c r="T191" s="2402"/>
      <c r="U191" s="2402"/>
      <c r="V191" s="2402"/>
      <c r="W191" s="2402"/>
      <c r="X191" s="2402"/>
      <c r="Y191" s="2402"/>
      <c r="Z191" s="2402"/>
      <c r="AA191" s="2402"/>
      <c r="AB191" s="2402"/>
      <c r="AC191" s="2402"/>
      <c r="AD191" s="2402"/>
      <c r="AE191" s="2402"/>
      <c r="AF191" s="25"/>
      <c r="AH191" s="25"/>
      <c r="AJ191" s="3"/>
      <c r="AK191" s="3"/>
      <c r="AL191" s="3"/>
      <c r="AM191" s="679"/>
      <c r="AN191" s="679"/>
      <c r="AO191" s="679"/>
      <c r="AP191" s="679"/>
      <c r="AQ191" s="679"/>
      <c r="AR191" s="679"/>
      <c r="AS191" s="679"/>
      <c r="AT191" s="679"/>
      <c r="AU191" s="679"/>
      <c r="AV191" s="679"/>
      <c r="AW191" s="679"/>
      <c r="AX191" s="679"/>
      <c r="AY191" s="679"/>
      <c r="BC191" s="717" t="s">
        <v>1151</v>
      </c>
      <c r="BH191" s="717" t="s">
        <v>1151</v>
      </c>
      <c r="BN191" s="36" t="s">
        <v>726</v>
      </c>
      <c r="BT191" s="12" t="s">
        <v>768</v>
      </c>
    </row>
    <row r="192" spans="1:96" ht="12.75">
      <c r="A192" s="25"/>
      <c r="C192" s="46"/>
      <c r="D192" s="25"/>
      <c r="E192" s="25"/>
      <c r="F192" s="25"/>
      <c r="G192" s="25"/>
      <c r="H192" s="25"/>
      <c r="I192" s="25"/>
      <c r="J192" s="25"/>
      <c r="K192" s="25"/>
      <c r="L192" s="25"/>
      <c r="M192" s="170"/>
      <c r="N192" s="2403"/>
      <c r="O192" s="2403"/>
      <c r="P192" s="2403"/>
      <c r="Q192" s="2403"/>
      <c r="R192" s="2403"/>
      <c r="S192" s="2403"/>
      <c r="T192" s="2403"/>
      <c r="U192" s="2403"/>
      <c r="V192" s="2403"/>
      <c r="W192" s="2403"/>
      <c r="X192" s="2403"/>
      <c r="Y192" s="2403"/>
      <c r="Z192" s="2403"/>
      <c r="AA192" s="2403"/>
      <c r="AB192" s="2403"/>
      <c r="AC192" s="2403"/>
      <c r="AD192" s="2403"/>
      <c r="AE192" s="2403"/>
      <c r="AF192" s="25"/>
      <c r="AH192" s="25"/>
      <c r="AJ192" s="3"/>
      <c r="AK192" s="3"/>
      <c r="AL192" s="3"/>
      <c r="AM192" s="679"/>
      <c r="AN192" s="679"/>
      <c r="AO192" s="679"/>
      <c r="AP192" s="679"/>
      <c r="AQ192" s="679"/>
      <c r="AR192" s="679"/>
      <c r="AS192" s="679"/>
      <c r="AT192" s="679"/>
      <c r="AU192" s="679"/>
      <c r="AV192" s="679"/>
      <c r="AW192" s="679"/>
      <c r="AX192" s="679"/>
      <c r="AY192" s="679"/>
      <c r="BC192" s="717" t="s">
        <v>1154</v>
      </c>
      <c r="BH192" s="58" t="s">
        <v>1928</v>
      </c>
      <c r="BN192" s="36" t="s">
        <v>727</v>
      </c>
      <c r="BT192" s="12" t="s">
        <v>769</v>
      </c>
    </row>
    <row r="193" spans="1:96" ht="12.75">
      <c r="A193" s="25"/>
      <c r="B193" s="717"/>
      <c r="C193" s="46"/>
      <c r="D193" s="685" t="s">
        <v>1964</v>
      </c>
      <c r="E193" s="25"/>
      <c r="F193" s="25"/>
      <c r="G193" s="25"/>
      <c r="H193" s="25"/>
      <c r="I193" s="25"/>
      <c r="J193" s="25"/>
      <c r="K193" s="25"/>
      <c r="L193" s="25"/>
      <c r="M193" s="170"/>
      <c r="N193" s="1467"/>
      <c r="O193" s="1467"/>
      <c r="P193" s="1467"/>
      <c r="Q193" s="1467"/>
      <c r="R193" s="1467"/>
      <c r="S193" s="1467"/>
      <c r="T193" s="2414" t="s">
        <v>2585</v>
      </c>
      <c r="U193" s="2414"/>
      <c r="V193" s="2414"/>
      <c r="W193" s="2414"/>
      <c r="X193" s="2414"/>
      <c r="Y193" s="2414"/>
      <c r="Z193" s="2414"/>
      <c r="AA193" s="2414"/>
      <c r="AB193" s="2414"/>
      <c r="AC193" s="2414"/>
      <c r="AD193" s="2414"/>
      <c r="AE193" s="2414"/>
      <c r="AF193" s="2414"/>
      <c r="AG193" s="2414"/>
      <c r="AH193" s="2414"/>
      <c r="AI193" s="2414"/>
      <c r="AJ193" s="679"/>
      <c r="AK193" s="679"/>
      <c r="AL193" s="679"/>
      <c r="AM193" s="679"/>
      <c r="AN193" s="679"/>
      <c r="AO193" s="679"/>
      <c r="AP193" s="679"/>
      <c r="AQ193" s="679"/>
      <c r="AR193" s="679"/>
      <c r="AS193" s="679"/>
      <c r="AT193" s="679"/>
      <c r="AU193" s="679"/>
      <c r="AV193" s="679"/>
      <c r="AW193" s="679"/>
      <c r="AX193" s="679"/>
      <c r="AY193" s="679"/>
      <c r="BC193" s="717" t="s">
        <v>1153</v>
      </c>
      <c r="BH193" s="58" t="s">
        <v>1929</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1992" t="s">
        <v>706</v>
      </c>
      <c r="U194" s="1992"/>
      <c r="W194" s="25" t="s">
        <v>722</v>
      </c>
      <c r="X194" s="25"/>
      <c r="Y194" s="25"/>
      <c r="Z194" s="25"/>
      <c r="AA194" s="25"/>
      <c r="AB194" s="25"/>
      <c r="AC194" s="25"/>
      <c r="AD194" s="25"/>
      <c r="AE194" s="25"/>
      <c r="AF194" s="25"/>
      <c r="AG194" s="25"/>
      <c r="AH194" s="1992">
        <v>46</v>
      </c>
      <c r="AI194" s="1992"/>
      <c r="AJ194" s="3"/>
      <c r="AK194" s="3"/>
      <c r="AL194" s="3"/>
      <c r="AM194" s="679"/>
      <c r="AN194" s="679"/>
      <c r="AO194" s="679"/>
      <c r="AP194" s="679"/>
      <c r="AQ194" s="679"/>
      <c r="AR194" s="679"/>
      <c r="AS194" s="679"/>
      <c r="AT194" s="679"/>
      <c r="AU194" s="679"/>
      <c r="AV194" s="679"/>
      <c r="AW194" s="679"/>
      <c r="AX194" s="679"/>
      <c r="AY194" s="679"/>
      <c r="BC194" s="717" t="s">
        <v>1626</v>
      </c>
      <c r="BN194" s="36" t="s">
        <v>729</v>
      </c>
      <c r="BT194" s="12" t="s">
        <v>771</v>
      </c>
    </row>
    <row r="195" spans="1:96" s="717" customFormat="1" ht="12.75">
      <c r="A195" s="25"/>
      <c r="B195" s="12"/>
      <c r="C195" s="46"/>
      <c r="D195" s="25" t="s">
        <v>404</v>
      </c>
      <c r="E195" s="25"/>
      <c r="F195" s="25"/>
      <c r="G195" s="25"/>
      <c r="H195" s="25"/>
      <c r="I195" s="25"/>
      <c r="J195" s="25"/>
      <c r="K195" s="25"/>
      <c r="L195" s="25"/>
      <c r="M195" s="25"/>
      <c r="N195" s="25"/>
      <c r="O195" s="25"/>
      <c r="P195" s="25"/>
      <c r="Q195" s="25"/>
      <c r="R195" s="25"/>
      <c r="S195" s="12"/>
      <c r="T195" s="2158" t="s">
        <v>706</v>
      </c>
      <c r="U195" s="2158"/>
      <c r="V195" s="12"/>
      <c r="W195" s="25" t="s">
        <v>723</v>
      </c>
      <c r="X195" s="25"/>
      <c r="Y195" s="25"/>
      <c r="Z195" s="25"/>
      <c r="AA195" s="25"/>
      <c r="AB195" s="25"/>
      <c r="AC195" s="25"/>
      <c r="AD195" s="25"/>
      <c r="AE195" s="25"/>
      <c r="AF195" s="25"/>
      <c r="AG195" s="25"/>
      <c r="AH195" s="1992">
        <v>68</v>
      </c>
      <c r="AI195" s="1992"/>
      <c r="AJ195" s="3"/>
      <c r="AK195" s="3"/>
      <c r="AL195" s="3"/>
      <c r="AM195" s="679"/>
      <c r="AN195" s="679"/>
      <c r="AO195" s="679"/>
      <c r="AP195" s="679"/>
      <c r="AQ195" s="679"/>
      <c r="AR195" s="679"/>
      <c r="AS195" s="679"/>
      <c r="AT195" s="679"/>
      <c r="AU195" s="679"/>
      <c r="AV195" s="679"/>
      <c r="AW195" s="679"/>
      <c r="AX195" s="679"/>
      <c r="AY195" s="679"/>
      <c r="BC195" s="717" t="s">
        <v>2299</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158" t="s">
        <v>706</v>
      </c>
      <c r="U196" s="2158"/>
      <c r="W196" s="25" t="s">
        <v>724</v>
      </c>
      <c r="X196" s="25"/>
      <c r="Y196" s="25"/>
      <c r="Z196" s="25"/>
      <c r="AA196" s="25"/>
      <c r="AB196" s="25"/>
      <c r="AC196" s="25"/>
      <c r="AD196" s="25"/>
      <c r="AE196" s="25"/>
      <c r="AF196" s="25"/>
      <c r="AG196" s="25"/>
      <c r="AH196" s="1992">
        <v>37</v>
      </c>
      <c r="AI196" s="1992"/>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1956</v>
      </c>
      <c r="E197" s="25"/>
      <c r="F197" s="25"/>
      <c r="G197" s="25"/>
      <c r="H197" s="25"/>
      <c r="I197" s="25"/>
      <c r="J197" s="25"/>
      <c r="K197" s="25"/>
      <c r="L197" s="25"/>
      <c r="M197" s="25"/>
      <c r="N197" s="25"/>
      <c r="O197" s="25"/>
      <c r="P197" s="25"/>
      <c r="Q197" s="25"/>
      <c r="R197" s="25"/>
      <c r="S197" s="717"/>
      <c r="T197" s="2158"/>
      <c r="U197" s="2158"/>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2481</v>
      </c>
      <c r="Y198" s="1992" t="s">
        <v>706</v>
      </c>
      <c r="Z198" s="1992"/>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1177</v>
      </c>
      <c r="BD200" s="681"/>
      <c r="BE200" s="21"/>
      <c r="BF200" s="21"/>
      <c r="BN200" s="36" t="s">
        <v>738</v>
      </c>
      <c r="BO200" s="12"/>
      <c r="BP200" s="12"/>
      <c r="BQ200" s="12"/>
      <c r="BR200" s="12"/>
      <c r="BS200" s="12"/>
      <c r="BT200" s="54" t="s">
        <v>199</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1178</v>
      </c>
      <c r="BD202" s="681"/>
      <c r="BN202" s="36" t="s">
        <v>740</v>
      </c>
      <c r="BO202" s="51"/>
      <c r="BP202" s="54"/>
      <c r="BQ202" s="54"/>
      <c r="BR202" s="54"/>
      <c r="BS202" s="54"/>
      <c r="BT202" s="55" t="s">
        <v>201</v>
      </c>
    </row>
    <row r="203" spans="1:96" ht="12.75" customHeight="1">
      <c r="A203" s="25"/>
      <c r="C203" s="25"/>
      <c r="D203" s="1982" t="s">
        <v>403</v>
      </c>
      <c r="E203" s="1982"/>
      <c r="F203" s="1982"/>
      <c r="G203" s="1982"/>
      <c r="H203" s="1982"/>
      <c r="I203" s="1982"/>
      <c r="J203" s="1982"/>
      <c r="K203" s="1982"/>
      <c r="L203" s="1982"/>
      <c r="M203" s="1982"/>
      <c r="P203" s="2396">
        <f>M26</f>
        <v>1961201</v>
      </c>
      <c r="Q203" s="2397"/>
      <c r="R203" s="2397"/>
      <c r="S203" s="2397"/>
      <c r="T203" s="2397"/>
      <c r="U203" s="2397"/>
      <c r="V203" s="25"/>
      <c r="W203" s="25"/>
      <c r="X203" s="25"/>
      <c r="Y203" s="25"/>
      <c r="Z203" s="2410" t="s">
        <v>1381</v>
      </c>
      <c r="AA203" s="2410"/>
      <c r="AB203" s="2410"/>
      <c r="AC203" s="2410"/>
      <c r="AD203" s="2410"/>
      <c r="AE203" s="2410"/>
      <c r="AF203" s="2410"/>
      <c r="AG203" s="25"/>
      <c r="AH203" s="25"/>
      <c r="AI203" s="25"/>
      <c r="AJ203" s="3"/>
      <c r="AK203" s="3"/>
      <c r="AL203" s="3"/>
      <c r="AM203" s="679"/>
      <c r="AN203" s="679"/>
      <c r="AO203" s="679"/>
      <c r="AP203" s="679"/>
      <c r="AQ203" s="679"/>
      <c r="AR203" s="679"/>
      <c r="AS203" s="679"/>
      <c r="AT203" s="679"/>
      <c r="AU203" s="679"/>
      <c r="AV203" s="679"/>
      <c r="AW203" s="679"/>
      <c r="AX203" s="679"/>
      <c r="AY203" s="679"/>
      <c r="BC203" s="679" t="s">
        <v>1179</v>
      </c>
      <c r="BD203" s="678"/>
      <c r="BN203" s="36" t="s">
        <v>741</v>
      </c>
      <c r="BO203" s="51"/>
      <c r="BP203" s="54"/>
      <c r="BQ203" s="54"/>
      <c r="BR203" s="54"/>
      <c r="BS203" s="55"/>
      <c r="BT203" s="55" t="s">
        <v>202</v>
      </c>
    </row>
    <row r="204" spans="1:96" ht="12.75" customHeight="1">
      <c r="A204" s="25"/>
      <c r="C204" s="45"/>
      <c r="D204" s="2415" t="s">
        <v>1472</v>
      </c>
      <c r="E204" s="1982"/>
      <c r="F204" s="1982"/>
      <c r="G204" s="1982"/>
      <c r="H204" s="1982"/>
      <c r="I204" s="1982"/>
      <c r="J204" s="1982"/>
      <c r="K204" s="1982"/>
      <c r="L204" s="1982"/>
      <c r="M204" s="1982"/>
      <c r="P204" s="2397">
        <f>M27</f>
        <v>0</v>
      </c>
      <c r="Q204" s="2397"/>
      <c r="R204" s="2397"/>
      <c r="S204" s="2397"/>
      <c r="T204" s="2397"/>
      <c r="U204" s="2397"/>
      <c r="V204" s="47"/>
      <c r="W204" s="58" t="s">
        <v>2147</v>
      </c>
      <c r="Z204" s="2410"/>
      <c r="AA204" s="2410"/>
      <c r="AB204" s="2410"/>
      <c r="AC204" s="2410"/>
      <c r="AD204" s="2410"/>
      <c r="AE204" s="2410"/>
      <c r="AF204" s="2410"/>
      <c r="AG204" s="25" t="s">
        <v>1473</v>
      </c>
      <c r="AH204" s="25"/>
      <c r="AI204" s="25"/>
      <c r="AJ204" s="25"/>
      <c r="AK204" s="25"/>
      <c r="AL204" s="25"/>
      <c r="AM204" s="25"/>
      <c r="AN204" s="25"/>
      <c r="AO204" s="25"/>
      <c r="AP204" s="1992" t="s">
        <v>706</v>
      </c>
      <c r="AQ204" s="1992"/>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11"/>
      <c r="AA205" s="2411"/>
      <c r="AB205" s="2411"/>
      <c r="AC205" s="2411"/>
      <c r="AD205" s="2411"/>
      <c r="AE205" s="2411"/>
      <c r="AF205" s="2411"/>
      <c r="AH205" s="25"/>
      <c r="AJ205" s="3"/>
      <c r="AK205" s="3"/>
      <c r="AL205" s="3"/>
      <c r="AM205" s="679"/>
      <c r="AN205" s="679"/>
      <c r="AO205" s="679"/>
      <c r="AP205" s="679"/>
      <c r="AQ205" s="679"/>
      <c r="AR205" s="679"/>
      <c r="AS205" s="679"/>
      <c r="AT205" s="679"/>
      <c r="AU205" s="679"/>
      <c r="AV205" s="679"/>
      <c r="AW205" s="679"/>
      <c r="AX205" s="679"/>
      <c r="AY205" s="679"/>
      <c r="BC205" s="682" t="s">
        <v>1136</v>
      </c>
      <c r="BD205" s="678"/>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1180</v>
      </c>
      <c r="BD206" s="678"/>
      <c r="BN206" s="36" t="s">
        <v>115</v>
      </c>
      <c r="BT206" s="55" t="s">
        <v>204</v>
      </c>
      <c r="BU206" s="56"/>
    </row>
    <row r="207" spans="1:96" ht="12.75">
      <c r="A207" s="25"/>
      <c r="C207" s="45"/>
      <c r="D207" s="2295" t="s">
        <v>2538</v>
      </c>
      <c r="E207" s="2295"/>
      <c r="F207" s="2295"/>
      <c r="G207" s="2295"/>
      <c r="H207" s="2295"/>
      <c r="I207" s="2295"/>
      <c r="J207" s="2295"/>
      <c r="K207" s="2295"/>
      <c r="L207" s="2295"/>
      <c r="M207" s="229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1423</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1181</v>
      </c>
      <c r="BD208" s="678"/>
      <c r="BN208" s="36" t="s">
        <v>49</v>
      </c>
      <c r="BT208" s="55" t="s">
        <v>206</v>
      </c>
    </row>
    <row r="209" spans="1:96" ht="12.75">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2.75">
      <c r="C210" s="45"/>
      <c r="D210" s="2295" t="s">
        <v>2299</v>
      </c>
      <c r="E210" s="2295"/>
      <c r="F210" s="2295"/>
      <c r="G210" s="2295"/>
      <c r="H210" s="2295"/>
      <c r="I210" s="2295"/>
      <c r="J210" s="2295"/>
      <c r="K210" s="2295"/>
      <c r="L210" s="2295"/>
      <c r="M210" s="2295"/>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1458</v>
      </c>
      <c r="E211" s="717"/>
      <c r="F211" s="717"/>
      <c r="G211" s="717"/>
      <c r="H211" s="717"/>
      <c r="I211" s="717"/>
      <c r="J211" s="717"/>
      <c r="K211" s="717"/>
      <c r="L211" s="717"/>
      <c r="M211" s="717"/>
      <c r="N211" s="717"/>
      <c r="O211" s="717"/>
      <c r="P211" s="717"/>
      <c r="Q211" s="717"/>
      <c r="R211" s="717"/>
      <c r="S211" s="717"/>
      <c r="T211" s="717"/>
      <c r="U211" s="717"/>
      <c r="V211" s="717"/>
      <c r="W211" s="717"/>
      <c r="X211" s="717"/>
      <c r="Y211" s="1992"/>
      <c r="Z211" s="1992"/>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1927</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504" t="s">
        <v>626</v>
      </c>
      <c r="E213" s="2504"/>
      <c r="F213" s="2504"/>
      <c r="G213" s="2504"/>
      <c r="H213" s="2504"/>
      <c r="I213" s="2504"/>
      <c r="J213" s="2504"/>
      <c r="K213" s="2504"/>
      <c r="L213" s="2504"/>
      <c r="M213" s="2504"/>
      <c r="N213" s="2504"/>
      <c r="O213" s="2504"/>
      <c r="P213" s="2504"/>
      <c r="Q213" s="2504"/>
      <c r="R213" s="2504"/>
      <c r="S213" s="2504"/>
      <c r="T213" s="2504"/>
      <c r="U213" s="2504"/>
      <c r="V213" s="2504"/>
      <c r="W213" s="2504"/>
      <c r="X213" s="2504"/>
      <c r="Y213" s="2504"/>
      <c r="Z213" s="2504"/>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2.75">
      <c r="A214" s="717"/>
      <c r="B214" s="717"/>
      <c r="C214" s="717"/>
      <c r="D214" s="58" t="s">
        <v>1957</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87"/>
      <c r="AC214" s="2487"/>
      <c r="AD214" s="2487"/>
      <c r="AE214" s="2487"/>
      <c r="AF214" s="2487"/>
      <c r="AG214" s="2487"/>
      <c r="AH214" s="2487"/>
      <c r="AI214" s="2487"/>
      <c r="AJ214" s="2487"/>
      <c r="AK214" s="2487"/>
      <c r="AL214" s="2487"/>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1955</v>
      </c>
      <c r="Z215" s="69"/>
      <c r="AB215" s="2487"/>
      <c r="AC215" s="2487"/>
      <c r="AD215" s="2487"/>
      <c r="AE215" s="2487"/>
      <c r="AF215" s="2487"/>
      <c r="AG215" s="2487"/>
      <c r="AH215" s="2487"/>
      <c r="AI215" s="2487"/>
      <c r="AJ215" s="2487"/>
      <c r="AK215" s="2487"/>
      <c r="AL215" s="2487"/>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2.75">
      <c r="A217" s="502" t="s">
        <v>627</v>
      </c>
      <c r="B217" s="39"/>
      <c r="C217" s="502" t="s">
        <v>1432</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2.75">
      <c r="A218" s="50"/>
      <c r="C218" s="50"/>
      <c r="D218" s="7" t="s">
        <v>1084</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295" t="s">
        <v>645</v>
      </c>
      <c r="E219" s="2295"/>
      <c r="F219" s="2295"/>
      <c r="G219" s="2295"/>
      <c r="H219" s="2295"/>
      <c r="I219" s="2295"/>
      <c r="J219" s="2295"/>
      <c r="K219" s="2295"/>
      <c r="L219" s="2295"/>
      <c r="M219" s="2295"/>
      <c r="N219" s="2295"/>
      <c r="O219" s="2295"/>
      <c r="P219" s="2295"/>
      <c r="Q219" s="2295"/>
      <c r="R219" s="2295"/>
      <c r="S219" s="2295"/>
      <c r="T219" s="2295"/>
      <c r="U219" s="2295"/>
      <c r="V219" s="2295"/>
      <c r="W219" s="2295"/>
      <c r="X219" s="2295"/>
      <c r="Y219" s="2295"/>
      <c r="Z219" s="2295"/>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336" t="s">
        <v>573</v>
      </c>
      <c r="B221" s="2336"/>
      <c r="C221" s="2336"/>
      <c r="D221" s="2336"/>
      <c r="E221" s="2336"/>
      <c r="F221" s="2336"/>
      <c r="G221" s="2336"/>
      <c r="H221" s="2336"/>
      <c r="I221" s="2336"/>
      <c r="J221" s="2336"/>
      <c r="K221" s="2336"/>
      <c r="L221" s="2336"/>
      <c r="M221" s="2336"/>
      <c r="N221" s="2336"/>
      <c r="O221" s="2336"/>
      <c r="P221" s="2336"/>
      <c r="Q221" s="2336"/>
      <c r="R221" s="2336"/>
      <c r="S221" s="2336"/>
      <c r="T221" s="2336"/>
      <c r="U221" s="2336"/>
      <c r="V221" s="2336"/>
      <c r="W221" s="2336"/>
      <c r="X221" s="2336"/>
      <c r="Y221" s="2336"/>
      <c r="Z221" s="2336"/>
      <c r="AA221" s="2336"/>
      <c r="AB221" s="2336"/>
      <c r="AC221" s="2336"/>
      <c r="AD221" s="2336"/>
      <c r="AE221" s="2336"/>
      <c r="AF221" s="2336"/>
      <c r="AG221" s="2336"/>
      <c r="AH221" s="2336"/>
      <c r="AI221" s="2336"/>
      <c r="AJ221" s="2336"/>
      <c r="AK221" s="2336"/>
      <c r="AL221" s="2336"/>
      <c r="AM221" s="144"/>
      <c r="AN221" s="144"/>
      <c r="AO221" s="144"/>
      <c r="AP221" s="144"/>
      <c r="AQ221" s="144"/>
      <c r="AR221" s="144"/>
      <c r="AS221" s="144"/>
      <c r="AT221" s="144"/>
      <c r="AU221" s="144"/>
      <c r="AV221" s="144"/>
      <c r="AW221" s="144"/>
      <c r="AX221" s="144"/>
      <c r="AY221" s="144"/>
      <c r="BA221" s="58"/>
    </row>
    <row r="222" spans="1:96" ht="13.5" thickBot="1">
      <c r="A222" s="2337"/>
      <c r="B222" s="2337"/>
      <c r="C222" s="2337"/>
      <c r="D222" s="2337"/>
      <c r="E222" s="2337"/>
      <c r="F222" s="2337"/>
      <c r="G222" s="2337"/>
      <c r="H222" s="2337"/>
      <c r="I222" s="2337"/>
      <c r="J222" s="2337"/>
      <c r="K222" s="2337"/>
      <c r="L222" s="2337"/>
      <c r="M222" s="2337"/>
      <c r="N222" s="2337"/>
      <c r="O222" s="2337"/>
      <c r="P222" s="2337"/>
      <c r="Q222" s="2337"/>
      <c r="R222" s="2337"/>
      <c r="S222" s="2337"/>
      <c r="T222" s="2337"/>
      <c r="U222" s="2337"/>
      <c r="V222" s="2337"/>
      <c r="W222" s="2337"/>
      <c r="X222" s="2337"/>
      <c r="Y222" s="2337"/>
      <c r="Z222" s="2337"/>
      <c r="AA222" s="2337"/>
      <c r="AB222" s="2337"/>
      <c r="AC222" s="2337"/>
      <c r="AD222" s="2337"/>
      <c r="AE222" s="2337"/>
      <c r="AF222" s="2337"/>
      <c r="AG222" s="2337"/>
      <c r="AH222" s="2337"/>
      <c r="AI222" s="2337"/>
      <c r="AJ222" s="2337"/>
      <c r="AK222" s="2337"/>
      <c r="AL222" s="233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2" t="s">
        <v>578</v>
      </c>
      <c r="AJ225" s="1992"/>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2" t="s">
        <v>626</v>
      </c>
      <c r="AJ226" s="1992"/>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2" t="s">
        <v>626</v>
      </c>
      <c r="AJ227" s="1992"/>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2" t="s">
        <v>626</v>
      </c>
      <c r="AJ228" s="1992"/>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2.75">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01" t="str">
        <f>H16</f>
        <v>USA Properties Fund, Inc.</v>
      </c>
      <c r="N231" s="2401"/>
      <c r="O231" s="2401"/>
      <c r="P231" s="2401"/>
      <c r="Q231" s="2401"/>
      <c r="R231" s="2401"/>
      <c r="S231" s="2401"/>
      <c r="T231" s="2401"/>
      <c r="U231" s="2401"/>
      <c r="V231" s="2401"/>
      <c r="W231" s="2401"/>
      <c r="X231" s="2401"/>
      <c r="Y231" s="2401"/>
      <c r="Z231" s="2401"/>
      <c r="AA231" s="2401"/>
      <c r="AB231" s="2401"/>
      <c r="AC231" s="2401"/>
      <c r="AD231" s="2401"/>
      <c r="AE231" s="2401"/>
      <c r="AF231" s="2401"/>
      <c r="AG231" s="2401"/>
      <c r="AH231" s="2401"/>
      <c r="AI231" s="2401"/>
      <c r="AJ231" s="2401"/>
      <c r="AK231" s="2401"/>
      <c r="BA231" s="58"/>
      <c r="BB231" s="384"/>
      <c r="BG231" s="387"/>
      <c r="BQ231" s="61"/>
    </row>
    <row r="232" spans="1:69" ht="12.75">
      <c r="D232" s="57" t="s">
        <v>90</v>
      </c>
      <c r="E232" s="57"/>
      <c r="F232" s="57"/>
      <c r="G232" s="57"/>
      <c r="H232" s="57"/>
      <c r="I232" s="57"/>
      <c r="J232" s="57"/>
      <c r="K232" s="7"/>
      <c r="M232" s="2023" t="s">
        <v>2528</v>
      </c>
      <c r="N232" s="2295"/>
      <c r="O232" s="2295"/>
      <c r="P232" s="2295"/>
      <c r="Q232" s="2295"/>
      <c r="R232" s="2295"/>
      <c r="S232" s="2295"/>
      <c r="T232" s="2295"/>
      <c r="U232" s="2295"/>
      <c r="V232" s="2295"/>
      <c r="W232" s="2295"/>
      <c r="X232" s="2295"/>
      <c r="Y232" s="2295"/>
      <c r="Z232" s="2295"/>
      <c r="AA232" s="2295"/>
      <c r="AB232" s="2295"/>
      <c r="AC232" s="2295"/>
      <c r="AD232" s="2295"/>
      <c r="AE232" s="2295"/>
      <c r="AZ232" s="7"/>
      <c r="BA232" s="58"/>
      <c r="BB232" s="334" t="s">
        <v>571</v>
      </c>
      <c r="BG232" s="389">
        <f>IF(AND(AND($M$248="nonprofit",$M$256="nonprofit",$M$264="for profit")),2,0)</f>
        <v>0</v>
      </c>
      <c r="BQ232" s="61"/>
    </row>
    <row r="233" spans="1:69" ht="12.75">
      <c r="D233" s="57" t="s">
        <v>615</v>
      </c>
      <c r="E233" s="57"/>
      <c r="M233" s="2023" t="s">
        <v>2529</v>
      </c>
      <c r="N233" s="2295"/>
      <c r="O233" s="2295"/>
      <c r="P233" s="2295"/>
      <c r="Q233" s="2295"/>
      <c r="R233" s="2295"/>
      <c r="S233" s="2295"/>
      <c r="T233" s="2295"/>
      <c r="V233" s="59" t="s">
        <v>91</v>
      </c>
      <c r="W233" s="2025" t="s">
        <v>2530</v>
      </c>
      <c r="X233" s="1993"/>
      <c r="Y233" s="57" t="s">
        <v>618</v>
      </c>
      <c r="AC233" s="2295">
        <v>95661</v>
      </c>
      <c r="AD233" s="2295"/>
      <c r="AE233" s="2295"/>
      <c r="BB233" s="334" t="s">
        <v>571</v>
      </c>
      <c r="BG233" s="389">
        <f>IF(AND(AND($M$248="nonprofit",$M$256="for profit",$M$264="nonprofit")),2,0)</f>
        <v>0</v>
      </c>
    </row>
    <row r="234" spans="1:69" ht="12.75">
      <c r="D234" s="60" t="s">
        <v>92</v>
      </c>
      <c r="E234" s="7"/>
      <c r="F234" s="7"/>
      <c r="G234" s="7"/>
      <c r="H234" s="7"/>
      <c r="I234" s="7"/>
      <c r="J234" s="7"/>
      <c r="K234" s="29"/>
      <c r="M234" s="2023" t="s">
        <v>2531</v>
      </c>
      <c r="N234" s="2295"/>
      <c r="O234" s="2295"/>
      <c r="P234" s="2295"/>
      <c r="Q234" s="2295"/>
      <c r="R234" s="2295"/>
      <c r="S234" s="2295"/>
      <c r="T234" s="2295"/>
      <c r="U234" s="2295"/>
      <c r="V234" s="2295"/>
      <c r="W234" s="2295"/>
      <c r="X234" s="2295"/>
      <c r="Y234" s="2295"/>
      <c r="Z234" s="2295"/>
      <c r="AA234" s="2295"/>
      <c r="AB234" s="2295"/>
      <c r="AC234" s="2295"/>
      <c r="AD234" s="2295"/>
      <c r="AE234" s="2295"/>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026">
        <v>9168653981</v>
      </c>
      <c r="N235" s="2026"/>
      <c r="O235" s="2026"/>
      <c r="P235" s="2026"/>
      <c r="Q235" s="2026"/>
      <c r="R235" s="2026"/>
      <c r="S235" s="7" t="s">
        <v>212</v>
      </c>
      <c r="T235" s="7"/>
      <c r="U235" s="1993"/>
      <c r="V235" s="1993"/>
      <c r="W235" s="1993"/>
      <c r="X235" s="7" t="s">
        <v>94</v>
      </c>
      <c r="Z235" s="2026"/>
      <c r="AA235" s="2026"/>
      <c r="AB235" s="2026"/>
      <c r="AC235" s="2026"/>
      <c r="AD235" s="2026"/>
      <c r="AE235" s="2026"/>
      <c r="BB235" s="385"/>
      <c r="BG235" s="386"/>
    </row>
    <row r="236" spans="1:69" ht="12.75">
      <c r="D236" s="60" t="s">
        <v>95</v>
      </c>
      <c r="E236" s="7"/>
      <c r="F236" s="7"/>
      <c r="M236" s="2306" t="s">
        <v>2532</v>
      </c>
      <c r="N236" s="2306"/>
      <c r="O236" s="2306"/>
      <c r="P236" s="2306"/>
      <c r="Q236" s="2306"/>
      <c r="R236" s="2306"/>
      <c r="S236" s="2306"/>
      <c r="T236" s="2306"/>
      <c r="U236" s="2306"/>
      <c r="V236" s="2306"/>
      <c r="W236" s="2306"/>
      <c r="X236" s="2306"/>
      <c r="Y236" s="2306"/>
      <c r="Z236" s="2306"/>
      <c r="AA236" s="2306"/>
      <c r="AB236" s="2306"/>
      <c r="AC236" s="2306"/>
      <c r="AD236" s="2306"/>
      <c r="AE236" s="230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1994" t="s">
        <v>559</v>
      </c>
      <c r="N237" s="1994"/>
      <c r="O237" s="1994"/>
      <c r="P237" s="1994"/>
      <c r="Q237" s="1994"/>
      <c r="R237" s="1994"/>
      <c r="S237" s="1994"/>
      <c r="T237" s="1994"/>
      <c r="U237" s="387" t="s">
        <v>975</v>
      </c>
      <c r="V237" s="325"/>
      <c r="W237" s="325"/>
      <c r="X237" s="325"/>
      <c r="Y237" s="325"/>
      <c r="Z237" s="325"/>
      <c r="AA237" s="2413"/>
      <c r="AB237" s="2413"/>
      <c r="AC237" s="2413"/>
      <c r="AD237" s="2413"/>
      <c r="AE237" s="2413"/>
      <c r="AF237" s="2413"/>
      <c r="AG237" s="2413"/>
      <c r="AH237" s="2413"/>
      <c r="AI237" s="2413"/>
      <c r="AJ237" s="2413"/>
      <c r="AK237" s="2413"/>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16"/>
      <c r="N238" s="2016"/>
      <c r="O238" s="2016"/>
      <c r="P238" s="2016"/>
      <c r="Q238" s="2016"/>
      <c r="R238" s="2016"/>
      <c r="S238" s="2016"/>
      <c r="T238" s="2016"/>
      <c r="U238" s="2016"/>
      <c r="V238" s="2016"/>
      <c r="W238" s="2016"/>
      <c r="X238" s="2016"/>
      <c r="Y238" s="2016"/>
      <c r="Z238" s="2016"/>
      <c r="AA238" s="2016"/>
      <c r="AB238" s="2016"/>
      <c r="AC238" s="2016"/>
      <c r="AD238" s="2016"/>
      <c r="AE238" s="201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1380</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395" t="s">
        <v>2540</v>
      </c>
      <c r="N242" s="2386"/>
      <c r="O242" s="2386"/>
      <c r="P242" s="2386"/>
      <c r="Q242" s="2386"/>
      <c r="R242" s="2386"/>
      <c r="S242" s="2386"/>
      <c r="T242" s="2386"/>
      <c r="U242" s="2386"/>
      <c r="V242" s="2386"/>
      <c r="W242" s="2386"/>
      <c r="X242" s="2386"/>
      <c r="Y242" s="2386"/>
      <c r="Z242" s="2386"/>
      <c r="AA242" s="2386"/>
      <c r="AB242" s="2386"/>
      <c r="AC242" s="2386"/>
      <c r="AD242" s="2386"/>
      <c r="AE242" s="2386"/>
      <c r="AF242" s="2386" t="s">
        <v>2539</v>
      </c>
      <c r="AG242" s="2386"/>
      <c r="AH242" s="2386"/>
      <c r="AI242" s="2386"/>
      <c r="AJ242" s="2386"/>
      <c r="AK242" s="2386"/>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23" t="s">
        <v>2528</v>
      </c>
      <c r="N243" s="2295"/>
      <c r="O243" s="2295"/>
      <c r="P243" s="2295"/>
      <c r="Q243" s="2295"/>
      <c r="R243" s="2295"/>
      <c r="S243" s="2295"/>
      <c r="T243" s="2295"/>
      <c r="U243" s="2295"/>
      <c r="V243" s="2295"/>
      <c r="W243" s="2295"/>
      <c r="X243" s="2295"/>
      <c r="Y243" s="2295"/>
      <c r="Z243" s="2295"/>
      <c r="AA243" s="2295"/>
      <c r="AB243" s="2295"/>
      <c r="AC243" s="2295"/>
      <c r="AD243" s="2295"/>
      <c r="AE243" s="2295"/>
      <c r="AF243" s="58" t="s">
        <v>1376</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023" t="s">
        <v>2529</v>
      </c>
      <c r="N244" s="2295"/>
      <c r="O244" s="2295"/>
      <c r="P244" s="2295"/>
      <c r="Q244" s="2295"/>
      <c r="R244" s="2295"/>
      <c r="S244" s="2295"/>
      <c r="T244" s="2295"/>
      <c r="V244" s="59" t="s">
        <v>91</v>
      </c>
      <c r="W244" s="2025" t="s">
        <v>2530</v>
      </c>
      <c r="X244" s="1993"/>
      <c r="Y244" s="57" t="s">
        <v>618</v>
      </c>
      <c r="AC244" s="2295">
        <v>95661</v>
      </c>
      <c r="AD244" s="2295"/>
      <c r="AE244" s="2295"/>
      <c r="AF244" s="58" t="s">
        <v>1377</v>
      </c>
      <c r="AG244" s="717"/>
      <c r="AH244" s="717"/>
      <c r="AI244" s="717"/>
      <c r="AJ244" s="717"/>
      <c r="AK244" s="717"/>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23" t="s">
        <v>2531</v>
      </c>
      <c r="N245" s="2295"/>
      <c r="O245" s="2295"/>
      <c r="P245" s="2295"/>
      <c r="Q245" s="2295"/>
      <c r="R245" s="2295"/>
      <c r="S245" s="2295"/>
      <c r="T245" s="2295"/>
      <c r="U245" s="2295"/>
      <c r="V245" s="2295"/>
      <c r="W245" s="2295"/>
      <c r="X245" s="2295"/>
      <c r="Y245" s="2295"/>
      <c r="Z245" s="2295"/>
      <c r="AA245" s="2295"/>
      <c r="AB245" s="2295"/>
      <c r="AC245" s="2295"/>
      <c r="AD245" s="2295"/>
      <c r="AE245" s="2295"/>
      <c r="AH245" s="2394">
        <v>8.9999999999999993E-3</v>
      </c>
      <c r="AI245" s="2394"/>
      <c r="AJ245" s="2394"/>
      <c r="AK245" s="2394"/>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026">
        <v>9168653981</v>
      </c>
      <c r="N246" s="2026"/>
      <c r="O246" s="2026"/>
      <c r="P246" s="2026"/>
      <c r="Q246" s="2026"/>
      <c r="R246" s="2026"/>
      <c r="S246" s="7" t="s">
        <v>212</v>
      </c>
      <c r="T246" s="7"/>
      <c r="U246" s="1993"/>
      <c r="V246" s="1993"/>
      <c r="W246" s="1993"/>
      <c r="X246" s="7" t="s">
        <v>94</v>
      </c>
      <c r="Z246" s="2026"/>
      <c r="AA246" s="2026"/>
      <c r="AB246" s="2026"/>
      <c r="AC246" s="2026"/>
      <c r="AD246" s="2026"/>
      <c r="AE246" s="2026"/>
      <c r="BB246" s="7" t="s">
        <v>178</v>
      </c>
      <c r="BG246" s="12">
        <v>3</v>
      </c>
      <c r="BH246" s="12" t="s">
        <v>569</v>
      </c>
      <c r="BN246" s="390"/>
      <c r="BO246" s="39"/>
    </row>
    <row r="247" spans="1:72" ht="12.75">
      <c r="A247" s="29"/>
      <c r="B247" s="7"/>
      <c r="C247" s="7"/>
      <c r="D247" s="60" t="s">
        <v>95</v>
      </c>
      <c r="E247" s="7"/>
      <c r="F247" s="7"/>
      <c r="M247" s="2306" t="s">
        <v>2532</v>
      </c>
      <c r="N247" s="2306"/>
      <c r="O247" s="2306"/>
      <c r="P247" s="2306"/>
      <c r="Q247" s="2306"/>
      <c r="R247" s="2306"/>
      <c r="S247" s="2306"/>
      <c r="T247" s="2306"/>
      <c r="U247" s="2306"/>
      <c r="V247" s="2306"/>
      <c r="W247" s="2306"/>
      <c r="X247" s="2306"/>
      <c r="Y247" s="2306"/>
      <c r="Z247" s="2306"/>
      <c r="AA247" s="2306"/>
      <c r="AB247" s="2306"/>
      <c r="AC247" s="2306"/>
      <c r="AD247" s="2306"/>
      <c r="AE247" s="230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1994" t="s">
        <v>569</v>
      </c>
      <c r="N248" s="1994"/>
      <c r="O248" s="1994"/>
      <c r="P248" s="1994"/>
      <c r="Q248" s="1994"/>
      <c r="R248" s="1994"/>
      <c r="S248" s="1994"/>
      <c r="T248" s="1994"/>
      <c r="U248" s="387" t="s">
        <v>975</v>
      </c>
      <c r="V248" s="325"/>
      <c r="W248" s="325"/>
      <c r="X248" s="325"/>
      <c r="Y248" s="325"/>
      <c r="Z248" s="325"/>
      <c r="AA248" s="2416" t="s">
        <v>2537</v>
      </c>
      <c r="AB248" s="2413"/>
      <c r="AC248" s="2413"/>
      <c r="AD248" s="2413"/>
      <c r="AE248" s="2413"/>
      <c r="AF248" s="2413"/>
      <c r="AG248" s="2413"/>
      <c r="AH248" s="2413"/>
      <c r="AI248" s="2413"/>
      <c r="AJ248" s="2413"/>
      <c r="AK248" s="2413"/>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395" t="s">
        <v>2533</v>
      </c>
      <c r="N250" s="2395"/>
      <c r="O250" s="2395"/>
      <c r="P250" s="2395"/>
      <c r="Q250" s="2395"/>
      <c r="R250" s="2395"/>
      <c r="S250" s="2395"/>
      <c r="T250" s="2395"/>
      <c r="U250" s="2395"/>
      <c r="V250" s="2395"/>
      <c r="W250" s="2395"/>
      <c r="X250" s="2395"/>
      <c r="Y250" s="2395"/>
      <c r="Z250" s="2395"/>
      <c r="AA250" s="2395"/>
      <c r="AB250" s="2395"/>
      <c r="AC250" s="2395"/>
      <c r="AD250" s="2395"/>
      <c r="AE250" s="2395"/>
      <c r="AF250" s="2386" t="s">
        <v>316</v>
      </c>
      <c r="AG250" s="2386"/>
      <c r="AH250" s="2386"/>
      <c r="AI250" s="2386"/>
      <c r="AJ250" s="2386"/>
      <c r="AK250" s="2386"/>
      <c r="BN250" s="61"/>
    </row>
    <row r="251" spans="1:72" ht="12.75">
      <c r="A251" s="29"/>
      <c r="B251" s="7"/>
      <c r="C251" s="7"/>
      <c r="D251" s="57" t="s">
        <v>90</v>
      </c>
      <c r="E251" s="57"/>
      <c r="F251" s="57"/>
      <c r="G251" s="57"/>
      <c r="H251" s="57"/>
      <c r="I251" s="57"/>
      <c r="J251" s="57"/>
      <c r="K251" s="57"/>
      <c r="L251" s="7"/>
      <c r="M251" s="2023" t="s">
        <v>2534</v>
      </c>
      <c r="N251" s="2023"/>
      <c r="O251" s="2023"/>
      <c r="P251" s="2023"/>
      <c r="Q251" s="2023"/>
      <c r="R251" s="2023"/>
      <c r="S251" s="2023"/>
      <c r="T251" s="2023"/>
      <c r="U251" s="2023"/>
      <c r="V251" s="2023"/>
      <c r="W251" s="2023"/>
      <c r="X251" s="2023"/>
      <c r="Y251" s="2023"/>
      <c r="Z251" s="2023"/>
      <c r="AA251" s="2023"/>
      <c r="AB251" s="2023"/>
      <c r="AC251" s="2023"/>
      <c r="AD251" s="2023"/>
      <c r="AE251" s="2023"/>
      <c r="AF251" s="58" t="s">
        <v>1376</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23" t="s">
        <v>2535</v>
      </c>
      <c r="N252" s="2295"/>
      <c r="O252" s="2295"/>
      <c r="P252" s="2295"/>
      <c r="Q252" s="2295"/>
      <c r="R252" s="2295"/>
      <c r="S252" s="2295"/>
      <c r="T252" s="2295"/>
      <c r="V252" s="59" t="s">
        <v>91</v>
      </c>
      <c r="W252" s="2025" t="s">
        <v>2530</v>
      </c>
      <c r="X252" s="1993"/>
      <c r="Y252" s="57" t="s">
        <v>618</v>
      </c>
      <c r="AC252" s="2295">
        <v>92780</v>
      </c>
      <c r="AD252" s="2295"/>
      <c r="AE252" s="2295"/>
      <c r="AF252" s="58" t="s">
        <v>1377</v>
      </c>
      <c r="AG252" s="717"/>
      <c r="AH252" s="717"/>
      <c r="AI252" s="717"/>
      <c r="AJ252" s="717"/>
      <c r="AK252" s="717"/>
      <c r="BN252" s="61"/>
    </row>
    <row r="253" spans="1:72" ht="12.75">
      <c r="A253" s="29"/>
      <c r="B253" s="7"/>
      <c r="C253" s="7"/>
      <c r="D253" s="60" t="s">
        <v>92</v>
      </c>
      <c r="E253" s="7"/>
      <c r="F253" s="7"/>
      <c r="G253" s="7"/>
      <c r="H253" s="7"/>
      <c r="I253" s="7"/>
      <c r="J253" s="7"/>
      <c r="K253" s="7"/>
      <c r="L253" s="29"/>
      <c r="M253" s="2023" t="s">
        <v>2536</v>
      </c>
      <c r="N253" s="2295"/>
      <c r="O253" s="2295"/>
      <c r="P253" s="2295"/>
      <c r="Q253" s="2295"/>
      <c r="R253" s="2295"/>
      <c r="S253" s="2295"/>
      <c r="T253" s="2295"/>
      <c r="U253" s="2295"/>
      <c r="V253" s="2295"/>
      <c r="W253" s="2295"/>
      <c r="X253" s="2295"/>
      <c r="Y253" s="2295"/>
      <c r="Z253" s="2295"/>
      <c r="AA253" s="2295"/>
      <c r="AB253" s="2295"/>
      <c r="AC253" s="2295"/>
      <c r="AD253" s="2295"/>
      <c r="AE253" s="2295"/>
      <c r="AF253" s="717"/>
      <c r="AG253" s="717"/>
      <c r="AH253" s="2394">
        <v>1E-3</v>
      </c>
      <c r="AI253" s="2394"/>
      <c r="AJ253" s="2394"/>
      <c r="AK253" s="2394"/>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26">
        <v>7146251654</v>
      </c>
      <c r="N254" s="2026"/>
      <c r="O254" s="2026"/>
      <c r="P254" s="2026"/>
      <c r="Q254" s="2026"/>
      <c r="R254" s="2026"/>
      <c r="S254" s="7" t="s">
        <v>212</v>
      </c>
      <c r="T254" s="7"/>
      <c r="U254" s="1993"/>
      <c r="V254" s="1993"/>
      <c r="W254" s="1993"/>
      <c r="X254" s="7" t="s">
        <v>94</v>
      </c>
      <c r="Z254" s="2026"/>
      <c r="AA254" s="2026"/>
      <c r="AB254" s="2026"/>
      <c r="AC254" s="2026"/>
      <c r="AD254" s="2026"/>
      <c r="AE254" s="2026"/>
    </row>
    <row r="255" spans="1:72" ht="12.75">
      <c r="A255" s="29"/>
      <c r="B255" s="7"/>
      <c r="C255" s="7"/>
      <c r="D255" s="60" t="s">
        <v>95</v>
      </c>
      <c r="E255" s="7"/>
      <c r="F255" s="7"/>
      <c r="M255" s="2306" t="s">
        <v>2541</v>
      </c>
      <c r="N255" s="2306"/>
      <c r="O255" s="2306"/>
      <c r="P255" s="2306"/>
      <c r="Q255" s="2306"/>
      <c r="R255" s="2306"/>
      <c r="S255" s="2306"/>
      <c r="T255" s="2306"/>
      <c r="U255" s="2306"/>
      <c r="V255" s="2306"/>
      <c r="W255" s="2306"/>
      <c r="X255" s="2306"/>
      <c r="Y255" s="2306"/>
      <c r="Z255" s="2306"/>
      <c r="AA255" s="2306"/>
      <c r="AB255" s="2306"/>
      <c r="AC255" s="2306"/>
      <c r="AD255" s="2306"/>
      <c r="AE255" s="230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1994" t="s">
        <v>567</v>
      </c>
      <c r="N256" s="1994"/>
      <c r="O256" s="1994"/>
      <c r="P256" s="1994"/>
      <c r="Q256" s="1994"/>
      <c r="R256" s="1994"/>
      <c r="S256" s="1994"/>
      <c r="T256" s="1994"/>
      <c r="U256" s="387" t="s">
        <v>975</v>
      </c>
      <c r="V256" s="325"/>
      <c r="W256" s="325"/>
      <c r="X256" s="325"/>
      <c r="Y256" s="325"/>
      <c r="Z256" s="325"/>
      <c r="AA256" s="2413"/>
      <c r="AB256" s="2413"/>
      <c r="AC256" s="2413"/>
      <c r="AD256" s="2413"/>
      <c r="AE256" s="2413"/>
      <c r="AF256" s="2413"/>
      <c r="AG256" s="2413"/>
      <c r="AH256" s="2413"/>
      <c r="AI256" s="2413"/>
      <c r="AJ256" s="2413"/>
      <c r="AK256" s="241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386"/>
      <c r="N258" s="2386"/>
      <c r="O258" s="2386"/>
      <c r="P258" s="2386"/>
      <c r="Q258" s="2386"/>
      <c r="R258" s="2386"/>
      <c r="S258" s="2386"/>
      <c r="T258" s="2386"/>
      <c r="U258" s="2386"/>
      <c r="V258" s="2386"/>
      <c r="W258" s="2386"/>
      <c r="X258" s="2386"/>
      <c r="Y258" s="2386"/>
      <c r="Z258" s="2386"/>
      <c r="AA258" s="2386"/>
      <c r="AB258" s="2386"/>
      <c r="AC258" s="2386"/>
      <c r="AD258" s="2386"/>
      <c r="AE258" s="2386"/>
      <c r="AF258" s="2386" t="s">
        <v>316</v>
      </c>
      <c r="AG258" s="2386"/>
      <c r="AH258" s="2386"/>
      <c r="AI258" s="2386"/>
      <c r="AJ258" s="2386"/>
      <c r="AK258" s="238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95"/>
      <c r="N259" s="2295"/>
      <c r="O259" s="2295"/>
      <c r="P259" s="2295"/>
      <c r="Q259" s="2295"/>
      <c r="R259" s="2295"/>
      <c r="S259" s="2295"/>
      <c r="T259" s="2295"/>
      <c r="U259" s="2295"/>
      <c r="V259" s="2295"/>
      <c r="W259" s="2295"/>
      <c r="X259" s="2295"/>
      <c r="Y259" s="2295"/>
      <c r="Z259" s="2295"/>
      <c r="AA259" s="2295"/>
      <c r="AB259" s="2295"/>
      <c r="AC259" s="2295"/>
      <c r="AD259" s="2295"/>
      <c r="AE259" s="2295"/>
      <c r="AF259" s="58" t="s">
        <v>1376</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95"/>
      <c r="N260" s="2295"/>
      <c r="O260" s="2295"/>
      <c r="P260" s="2295"/>
      <c r="Q260" s="2295"/>
      <c r="R260" s="2295"/>
      <c r="S260" s="2295"/>
      <c r="T260" s="2295"/>
      <c r="V260" s="59" t="s">
        <v>91</v>
      </c>
      <c r="W260" s="1993"/>
      <c r="X260" s="1993"/>
      <c r="Y260" s="57" t="s">
        <v>618</v>
      </c>
      <c r="AC260" s="2295"/>
      <c r="AD260" s="2295"/>
      <c r="AE260" s="2295"/>
      <c r="AF260" s="58" t="s">
        <v>1377</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95"/>
      <c r="N261" s="2295"/>
      <c r="O261" s="2295"/>
      <c r="P261" s="2295"/>
      <c r="Q261" s="2295"/>
      <c r="R261" s="2295"/>
      <c r="S261" s="2295"/>
      <c r="T261" s="2295"/>
      <c r="U261" s="2295"/>
      <c r="V261" s="2295"/>
      <c r="W261" s="2295"/>
      <c r="X261" s="2295"/>
      <c r="Y261" s="2295"/>
      <c r="Z261" s="2295"/>
      <c r="AA261" s="2295"/>
      <c r="AB261" s="2295"/>
      <c r="AC261" s="2295"/>
      <c r="AD261" s="2295"/>
      <c r="AE261" s="2295"/>
      <c r="AF261" s="717"/>
      <c r="AG261" s="717"/>
      <c r="AH261" s="2394"/>
      <c r="AI261" s="2394"/>
      <c r="AJ261" s="2394"/>
      <c r="AK261" s="2394"/>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26"/>
      <c r="N262" s="2026"/>
      <c r="O262" s="2026"/>
      <c r="P262" s="2026"/>
      <c r="Q262" s="2026"/>
      <c r="R262" s="2026"/>
      <c r="S262" s="7" t="s">
        <v>212</v>
      </c>
      <c r="T262" s="7"/>
      <c r="U262" s="1993"/>
      <c r="V262" s="1993"/>
      <c r="W262" s="1993"/>
      <c r="X262" s="7" t="s">
        <v>94</v>
      </c>
      <c r="Z262" s="2026"/>
      <c r="AA262" s="2026"/>
      <c r="AB262" s="2026"/>
      <c r="AC262" s="2026"/>
      <c r="AD262" s="2026"/>
      <c r="AE262" s="202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06"/>
      <c r="N263" s="2306"/>
      <c r="O263" s="2306"/>
      <c r="P263" s="2306"/>
      <c r="Q263" s="2306"/>
      <c r="R263" s="2306"/>
      <c r="S263" s="2306"/>
      <c r="T263" s="2306"/>
      <c r="U263" s="2306"/>
      <c r="V263" s="2306"/>
      <c r="W263" s="2306"/>
      <c r="X263" s="2306"/>
      <c r="Y263" s="2306"/>
      <c r="Z263" s="2306"/>
      <c r="AA263" s="2417"/>
      <c r="AB263" s="2417"/>
      <c r="AC263" s="2417"/>
      <c r="AD263" s="2417"/>
      <c r="AE263" s="241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1994" t="s">
        <v>316</v>
      </c>
      <c r="N264" s="1994"/>
      <c r="O264" s="1994"/>
      <c r="P264" s="1994"/>
      <c r="Q264" s="1994"/>
      <c r="R264" s="1994"/>
      <c r="S264" s="1994"/>
      <c r="T264" s="1994"/>
      <c r="U264" s="387" t="s">
        <v>975</v>
      </c>
      <c r="V264" s="325"/>
      <c r="W264" s="325"/>
      <c r="X264" s="325"/>
      <c r="Y264" s="325"/>
      <c r="Z264" s="325"/>
      <c r="AA264" s="2399"/>
      <c r="AB264" s="2399"/>
      <c r="AC264" s="2399"/>
      <c r="AD264" s="2399"/>
      <c r="AE264" s="2399"/>
      <c r="AF264" s="2399"/>
      <c r="AG264" s="2399"/>
      <c r="AH264" s="2399"/>
      <c r="AI264" s="2399"/>
      <c r="AJ264" s="2399"/>
      <c r="AK264" s="239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387" t="str">
        <f>BO245</f>
        <v>Joint Venture</v>
      </c>
      <c r="U266" s="2387"/>
      <c r="V266" s="2387"/>
      <c r="W266" s="2387"/>
      <c r="X266" s="2387"/>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295" t="s">
        <v>178</v>
      </c>
      <c r="E269" s="2295"/>
      <c r="F269" s="2295"/>
      <c r="G269" s="2295"/>
      <c r="H269" s="2295"/>
      <c r="J269" s="12" t="s">
        <v>285</v>
      </c>
      <c r="X269" s="2275">
        <v>44835</v>
      </c>
      <c r="Y269" s="2275"/>
      <c r="Z269" s="2275"/>
      <c r="AA269" s="2275"/>
      <c r="AB269" s="2275"/>
      <c r="AC269" s="2275"/>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395" t="s">
        <v>2537</v>
      </c>
      <c r="M273" s="2386"/>
      <c r="N273" s="2386"/>
      <c r="O273" s="2386"/>
      <c r="P273" s="2386"/>
      <c r="Q273" s="2386"/>
      <c r="R273" s="2386"/>
      <c r="S273" s="2386"/>
      <c r="T273" s="2386"/>
      <c r="U273" s="2386"/>
      <c r="V273" s="2386"/>
      <c r="W273" s="2386"/>
      <c r="X273" s="2386"/>
      <c r="Y273" s="2386"/>
      <c r="Z273" s="2386"/>
      <c r="AA273" s="2386"/>
      <c r="AB273" s="2386"/>
      <c r="AC273" s="2386"/>
      <c r="AD273" s="2386"/>
      <c r="AE273" s="2386"/>
      <c r="AF273" s="2386"/>
      <c r="AG273" s="2386"/>
      <c r="AH273" s="2386"/>
      <c r="AI273" s="2386"/>
      <c r="AJ273" s="238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23" t="s">
        <v>2528</v>
      </c>
      <c r="M274" s="2295"/>
      <c r="N274" s="2295"/>
      <c r="O274" s="2295"/>
      <c r="P274" s="2295"/>
      <c r="Q274" s="2295"/>
      <c r="R274" s="2295"/>
      <c r="S274" s="2295"/>
      <c r="T274" s="2295"/>
      <c r="U274" s="2295"/>
      <c r="V274" s="2295"/>
      <c r="W274" s="2295"/>
      <c r="X274" s="2295"/>
      <c r="Y274" s="2295"/>
      <c r="Z274" s="2295"/>
      <c r="AA274" s="2295"/>
      <c r="AB274" s="2295"/>
      <c r="AC274" s="2295"/>
      <c r="AD274" s="2295"/>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23" t="s">
        <v>2542</v>
      </c>
      <c r="M275" s="2295"/>
      <c r="N275" s="2295"/>
      <c r="O275" s="2295"/>
      <c r="P275" s="2295"/>
      <c r="Q275" s="2295"/>
      <c r="R275" s="2295"/>
      <c r="S275" s="2295"/>
      <c r="U275" s="59" t="s">
        <v>91</v>
      </c>
      <c r="V275" s="2025" t="s">
        <v>2530</v>
      </c>
      <c r="W275" s="1993"/>
      <c r="X275" s="57" t="s">
        <v>618</v>
      </c>
      <c r="AB275" s="2295">
        <v>95661</v>
      </c>
      <c r="AC275" s="2295"/>
      <c r="AD275" s="229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23" t="s">
        <v>2531</v>
      </c>
      <c r="M276" s="2295"/>
      <c r="N276" s="2295"/>
      <c r="O276" s="2295"/>
      <c r="P276" s="2295"/>
      <c r="Q276" s="2295"/>
      <c r="R276" s="2295"/>
      <c r="S276" s="2295"/>
      <c r="T276" s="2295"/>
      <c r="U276" s="2295"/>
      <c r="V276" s="2295"/>
      <c r="W276" s="2295"/>
      <c r="X276" s="2295"/>
      <c r="Y276" s="2295"/>
      <c r="Z276" s="2295"/>
      <c r="AA276" s="2295"/>
      <c r="AB276" s="2295"/>
      <c r="AC276" s="2295"/>
      <c r="AD276" s="2295"/>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26">
        <v>9168653981</v>
      </c>
      <c r="M277" s="2026"/>
      <c r="N277" s="2026"/>
      <c r="O277" s="2026"/>
      <c r="P277" s="2026"/>
      <c r="Q277" s="2026"/>
      <c r="R277" s="7" t="s">
        <v>212</v>
      </c>
      <c r="S277" s="7"/>
      <c r="T277" s="1993"/>
      <c r="U277" s="1993"/>
      <c r="V277" s="1993"/>
      <c r="W277" s="7" t="s">
        <v>94</v>
      </c>
      <c r="Y277" s="2026"/>
      <c r="Z277" s="2026"/>
      <c r="AA277" s="2026"/>
      <c r="AB277" s="2026"/>
      <c r="AC277" s="2026"/>
      <c r="AD277" s="2026"/>
      <c r="BN277" s="61"/>
    </row>
    <row r="278" spans="1:66" ht="12.75">
      <c r="D278" s="60" t="s">
        <v>95</v>
      </c>
      <c r="E278" s="7"/>
      <c r="F278" s="7"/>
      <c r="L278" s="2306" t="s">
        <v>2532</v>
      </c>
      <c r="M278" s="2306"/>
      <c r="N278" s="2306"/>
      <c r="O278" s="2306"/>
      <c r="P278" s="2306"/>
      <c r="Q278" s="2306"/>
      <c r="R278" s="2306"/>
      <c r="S278" s="2306"/>
      <c r="T278" s="2306"/>
      <c r="U278" s="2306"/>
      <c r="V278" s="2306"/>
      <c r="W278" s="2306"/>
      <c r="X278" s="2306"/>
      <c r="Y278" s="2306"/>
      <c r="Z278" s="2306"/>
      <c r="AA278" s="2306"/>
      <c r="AB278" s="2306"/>
      <c r="AC278" s="2306"/>
      <c r="AD278" s="2306"/>
      <c r="AF278" s="7"/>
      <c r="AG278" s="7"/>
      <c r="AH278" s="7"/>
      <c r="AI278" s="7"/>
      <c r="AJ278" s="7"/>
      <c r="BN278" s="61"/>
    </row>
    <row r="279" spans="1:66" ht="12.75">
      <c r="D279" s="58" t="s">
        <v>658</v>
      </c>
      <c r="E279" s="58"/>
      <c r="F279" s="58"/>
      <c r="G279" s="58"/>
      <c r="H279" s="58"/>
      <c r="I279" s="58"/>
      <c r="L279" s="2025" t="s">
        <v>2543</v>
      </c>
      <c r="M279" s="2025"/>
      <c r="N279" s="2025"/>
      <c r="O279" s="2025"/>
      <c r="P279" s="2025"/>
      <c r="Q279" s="2025"/>
      <c r="R279" s="2025"/>
      <c r="S279" s="2025"/>
      <c r="T279" s="2025"/>
      <c r="U279" s="2025"/>
      <c r="V279" s="2025"/>
      <c r="W279" s="2025"/>
      <c r="X279" s="2025"/>
      <c r="Y279" s="2025"/>
      <c r="Z279" s="2025"/>
      <c r="AA279" s="2025"/>
      <c r="AB279" s="2025"/>
      <c r="AC279" s="2025"/>
      <c r="AD279" s="2025"/>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36" t="s">
        <v>574</v>
      </c>
      <c r="B281" s="2336"/>
      <c r="C281" s="2336"/>
      <c r="D281" s="2336"/>
      <c r="E281" s="2336"/>
      <c r="F281" s="2336"/>
      <c r="G281" s="2336"/>
      <c r="H281" s="2336"/>
      <c r="I281" s="2336"/>
      <c r="J281" s="2336"/>
      <c r="K281" s="2336"/>
      <c r="L281" s="2336"/>
      <c r="M281" s="2336"/>
      <c r="N281" s="2336"/>
      <c r="O281" s="2336"/>
      <c r="P281" s="2336"/>
      <c r="Q281" s="2336"/>
      <c r="R281" s="2336"/>
      <c r="S281" s="2336"/>
      <c r="T281" s="2336"/>
      <c r="U281" s="2336"/>
      <c r="V281" s="2336"/>
      <c r="W281" s="2336"/>
      <c r="X281" s="2336"/>
      <c r="Y281" s="2336"/>
      <c r="Z281" s="2336"/>
      <c r="AA281" s="2336"/>
      <c r="AB281" s="2336"/>
      <c r="AC281" s="2336"/>
      <c r="AD281" s="2336"/>
      <c r="AE281" s="2336"/>
      <c r="AF281" s="2336"/>
      <c r="AG281" s="2336"/>
      <c r="AH281" s="2336"/>
      <c r="AI281" s="2336"/>
      <c r="AJ281" s="2336"/>
      <c r="AK281" s="2336"/>
      <c r="AL281" s="2336"/>
      <c r="AM281" s="144"/>
      <c r="AN281" s="144"/>
      <c r="AO281" s="144"/>
      <c r="AP281" s="144"/>
      <c r="AQ281" s="144"/>
      <c r="AR281" s="144"/>
      <c r="AS281" s="144"/>
      <c r="AT281" s="144"/>
      <c r="AU281" s="144"/>
      <c r="AV281" s="144"/>
      <c r="AW281" s="144"/>
      <c r="AX281" s="144"/>
      <c r="AY281" s="144"/>
      <c r="BN281" s="61"/>
    </row>
    <row r="282" spans="1:66" ht="13.5" thickBot="1">
      <c r="A282" s="2337"/>
      <c r="B282" s="2337"/>
      <c r="C282" s="2337"/>
      <c r="D282" s="2337"/>
      <c r="E282" s="2337"/>
      <c r="F282" s="2337"/>
      <c r="G282" s="2337"/>
      <c r="H282" s="2337"/>
      <c r="I282" s="2337"/>
      <c r="J282" s="2337"/>
      <c r="K282" s="2337"/>
      <c r="L282" s="2337"/>
      <c r="M282" s="2337"/>
      <c r="N282" s="2337"/>
      <c r="O282" s="2337"/>
      <c r="P282" s="2337"/>
      <c r="Q282" s="2337"/>
      <c r="R282" s="2337"/>
      <c r="S282" s="2337"/>
      <c r="T282" s="2337"/>
      <c r="U282" s="2337"/>
      <c r="V282" s="2337"/>
      <c r="W282" s="2337"/>
      <c r="X282" s="2337"/>
      <c r="Y282" s="2337"/>
      <c r="Z282" s="2337"/>
      <c r="AA282" s="2337"/>
      <c r="AB282" s="2337"/>
      <c r="AC282" s="2337"/>
      <c r="AD282" s="2337"/>
      <c r="AE282" s="2337"/>
      <c r="AF282" s="2337"/>
      <c r="AG282" s="2337"/>
      <c r="AH282" s="2337"/>
      <c r="AI282" s="2337"/>
      <c r="AJ282" s="2337"/>
      <c r="AK282" s="2337"/>
      <c r="AL282" s="233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23" t="s">
        <v>2544</v>
      </c>
      <c r="I286" s="2016"/>
      <c r="J286" s="2016"/>
      <c r="K286" s="2016"/>
      <c r="L286" s="2016"/>
      <c r="M286" s="2016"/>
      <c r="N286" s="2016"/>
      <c r="O286" s="2016"/>
      <c r="P286" s="2016"/>
      <c r="Q286" s="2016"/>
      <c r="R286" s="2016"/>
      <c r="T286" s="58" t="s">
        <v>600</v>
      </c>
      <c r="V286" s="58"/>
      <c r="W286" s="58"/>
      <c r="X286" s="58"/>
      <c r="Y286" s="58"/>
      <c r="AA286" s="2016" t="s">
        <v>2572</v>
      </c>
      <c r="AB286" s="2016"/>
      <c r="AC286" s="2016"/>
      <c r="AD286" s="2016"/>
      <c r="AE286" s="2016"/>
      <c r="AF286" s="2016"/>
      <c r="AG286" s="2016"/>
      <c r="AH286" s="2016"/>
      <c r="AI286" s="2016"/>
      <c r="AJ286" s="2016"/>
      <c r="AK286" s="2016"/>
      <c r="BN286" s="61"/>
    </row>
    <row r="287" spans="1:66" ht="12.75">
      <c r="B287" s="58" t="s">
        <v>504</v>
      </c>
      <c r="C287" s="58"/>
      <c r="D287" s="58"/>
      <c r="E287" s="58"/>
      <c r="F287" s="58"/>
      <c r="H287" s="1994" t="s">
        <v>2528</v>
      </c>
      <c r="I287" s="1994"/>
      <c r="J287" s="1994"/>
      <c r="K287" s="1994"/>
      <c r="L287" s="1994"/>
      <c r="M287" s="1994"/>
      <c r="N287" s="1994"/>
      <c r="O287" s="1994"/>
      <c r="P287" s="1994"/>
      <c r="Q287" s="1994"/>
      <c r="R287" s="1994"/>
      <c r="T287" s="58" t="s">
        <v>504</v>
      </c>
      <c r="V287" s="58"/>
      <c r="W287" s="58"/>
      <c r="X287" s="58"/>
      <c r="Y287" s="58"/>
      <c r="AA287" s="1994" t="s">
        <v>2573</v>
      </c>
      <c r="AB287" s="1994"/>
      <c r="AC287" s="1994"/>
      <c r="AD287" s="1994"/>
      <c r="AE287" s="1994"/>
      <c r="AF287" s="1994"/>
      <c r="AG287" s="1994"/>
      <c r="AH287" s="1994"/>
      <c r="AI287" s="1994"/>
      <c r="AJ287" s="1994"/>
      <c r="AK287" s="1994"/>
      <c r="BN287" s="61"/>
    </row>
    <row r="288" spans="1:66" ht="12.75">
      <c r="B288" s="58" t="s">
        <v>505</v>
      </c>
      <c r="C288" s="58"/>
      <c r="D288" s="58"/>
      <c r="E288" s="58"/>
      <c r="F288" s="58"/>
      <c r="H288" s="2025" t="s">
        <v>2545</v>
      </c>
      <c r="I288" s="1994"/>
      <c r="J288" s="1994"/>
      <c r="K288" s="1994"/>
      <c r="L288" s="1994"/>
      <c r="M288" s="1994"/>
      <c r="N288" s="1994"/>
      <c r="O288" s="1994"/>
      <c r="P288" s="1994"/>
      <c r="Q288" s="1994"/>
      <c r="R288" s="1994"/>
      <c r="T288" s="58" t="s">
        <v>79</v>
      </c>
      <c r="V288" s="58"/>
      <c r="W288" s="58"/>
      <c r="X288" s="58"/>
      <c r="Y288" s="58"/>
      <c r="AA288" s="1994" t="s">
        <v>2574</v>
      </c>
      <c r="AB288" s="1994"/>
      <c r="AC288" s="1994"/>
      <c r="AD288" s="1994"/>
      <c r="AE288" s="1994"/>
      <c r="AF288" s="1994"/>
      <c r="AG288" s="1994"/>
      <c r="AH288" s="1994"/>
      <c r="AI288" s="1994"/>
      <c r="AJ288" s="1994"/>
      <c r="AK288" s="1994"/>
      <c r="BN288" s="61"/>
    </row>
    <row r="289" spans="2:66" ht="12.75" customHeight="1">
      <c r="B289" s="58" t="s">
        <v>92</v>
      </c>
      <c r="C289" s="58"/>
      <c r="D289" s="58"/>
      <c r="E289" s="58"/>
      <c r="F289" s="58"/>
      <c r="H289" s="2025" t="s">
        <v>2531</v>
      </c>
      <c r="I289" s="1994"/>
      <c r="J289" s="1994"/>
      <c r="K289" s="1994"/>
      <c r="L289" s="1994"/>
      <c r="M289" s="1994"/>
      <c r="N289" s="1994"/>
      <c r="O289" s="1994"/>
      <c r="P289" s="1994"/>
      <c r="Q289" s="1994"/>
      <c r="R289" s="1994"/>
      <c r="T289" s="58" t="s">
        <v>92</v>
      </c>
      <c r="V289" s="58"/>
      <c r="W289" s="58"/>
      <c r="X289" s="58"/>
      <c r="Y289" s="58"/>
      <c r="AA289" s="1994"/>
      <c r="AB289" s="1994"/>
      <c r="AC289" s="1994"/>
      <c r="AD289" s="1994"/>
      <c r="AE289" s="1994"/>
      <c r="AF289" s="1994"/>
      <c r="AG289" s="1994"/>
      <c r="AH289" s="1994"/>
      <c r="AI289" s="1994"/>
      <c r="AJ289" s="1994"/>
      <c r="AK289" s="1994"/>
      <c r="BN289" s="61"/>
    </row>
    <row r="290" spans="2:66" ht="12.75" customHeight="1">
      <c r="B290" s="58" t="s">
        <v>93</v>
      </c>
      <c r="C290" s="58"/>
      <c r="D290" s="58"/>
      <c r="E290" s="58"/>
      <c r="F290" s="58"/>
      <c r="G290" s="58"/>
      <c r="H290" s="2296">
        <v>9168653981</v>
      </c>
      <c r="I290" s="2296"/>
      <c r="J290" s="2296"/>
      <c r="K290" s="2296"/>
      <c r="L290" s="2296"/>
      <c r="M290" s="2296"/>
      <c r="N290" s="7" t="s">
        <v>212</v>
      </c>
      <c r="O290" s="7"/>
      <c r="P290" s="2295"/>
      <c r="Q290" s="2295"/>
      <c r="R290" s="2295"/>
      <c r="S290" s="58"/>
      <c r="T290" s="58" t="s">
        <v>93</v>
      </c>
      <c r="V290" s="58"/>
      <c r="W290" s="58"/>
      <c r="X290" s="58"/>
      <c r="Y290" s="58"/>
      <c r="AA290" s="2302" t="s">
        <v>2575</v>
      </c>
      <c r="AB290" s="2302"/>
      <c r="AC290" s="2302"/>
      <c r="AD290" s="2302"/>
      <c r="AE290" s="2302"/>
      <c r="AF290" s="2302"/>
      <c r="AG290" s="7" t="s">
        <v>212</v>
      </c>
      <c r="AH290" s="7"/>
      <c r="AI290" s="2295"/>
      <c r="AJ290" s="2295"/>
      <c r="AK290" s="2295"/>
      <c r="BN290" s="61"/>
    </row>
    <row r="291" spans="2:66" ht="12.75" customHeight="1">
      <c r="B291" s="58" t="s">
        <v>94</v>
      </c>
      <c r="C291" s="58"/>
      <c r="D291" s="58"/>
      <c r="E291" s="58"/>
      <c r="F291" s="58"/>
      <c r="G291" s="58"/>
      <c r="H291" s="2026">
        <v>9167735866</v>
      </c>
      <c r="I291" s="2026"/>
      <c r="J291" s="2026"/>
      <c r="K291" s="2026"/>
      <c r="L291" s="2026"/>
      <c r="M291" s="2026"/>
      <c r="N291" s="60"/>
      <c r="O291" s="60"/>
      <c r="P291" s="62"/>
      <c r="Q291" s="62"/>
      <c r="R291" s="62"/>
      <c r="S291" s="58"/>
      <c r="T291" s="58" t="s">
        <v>94</v>
      </c>
      <c r="V291" s="58"/>
      <c r="W291" s="58"/>
      <c r="X291" s="58"/>
      <c r="Y291" s="58"/>
      <c r="AA291" s="2262" t="s">
        <v>626</v>
      </c>
      <c r="AB291" s="2026"/>
      <c r="AC291" s="2026"/>
      <c r="AD291" s="2026"/>
      <c r="AE291" s="2026"/>
      <c r="AF291" s="2026"/>
      <c r="AG291" s="60"/>
      <c r="AH291" s="60"/>
      <c r="AI291" s="62"/>
      <c r="AJ291" s="62"/>
      <c r="AK291" s="62"/>
      <c r="BN291" s="61"/>
    </row>
    <row r="292" spans="2:66" ht="12.75" customHeight="1">
      <c r="B292" s="58" t="s">
        <v>80</v>
      </c>
      <c r="C292" s="58"/>
      <c r="D292" s="58"/>
      <c r="E292" s="58"/>
      <c r="F292" s="58"/>
      <c r="G292" s="58"/>
      <c r="H292" s="2025" t="s">
        <v>2532</v>
      </c>
      <c r="I292" s="1994"/>
      <c r="J292" s="1994"/>
      <c r="K292" s="1994"/>
      <c r="L292" s="1994"/>
      <c r="M292" s="1994"/>
      <c r="N292" s="2016"/>
      <c r="O292" s="2016"/>
      <c r="P292" s="2016"/>
      <c r="Q292" s="2016"/>
      <c r="R292" s="2016"/>
      <c r="S292" s="58"/>
      <c r="T292" s="58" t="s">
        <v>80</v>
      </c>
      <c r="V292" s="58"/>
      <c r="W292" s="58"/>
      <c r="X292" s="58"/>
      <c r="Y292" s="58"/>
      <c r="AA292" s="1994" t="s">
        <v>2576</v>
      </c>
      <c r="AB292" s="1994"/>
      <c r="AC292" s="1994"/>
      <c r="AD292" s="1994"/>
      <c r="AE292" s="1994"/>
      <c r="AF292" s="1994"/>
      <c r="AG292" s="2016"/>
      <c r="AH292" s="2016"/>
      <c r="AI292" s="2016"/>
      <c r="AJ292" s="2016"/>
      <c r="AK292" s="2016"/>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23" t="s">
        <v>2546</v>
      </c>
      <c r="I294" s="2016"/>
      <c r="J294" s="2016"/>
      <c r="K294" s="2016"/>
      <c r="L294" s="2016"/>
      <c r="M294" s="2016"/>
      <c r="N294" s="2016"/>
      <c r="O294" s="2016"/>
      <c r="P294" s="2016"/>
      <c r="Q294" s="2016"/>
      <c r="R294" s="2016"/>
      <c r="T294" s="58" t="s">
        <v>374</v>
      </c>
      <c r="V294" s="58"/>
      <c r="W294" s="58"/>
      <c r="X294" s="58"/>
      <c r="Y294" s="58"/>
      <c r="AA294" s="2016" t="s">
        <v>2551</v>
      </c>
      <c r="AB294" s="2016"/>
      <c r="AC294" s="2016"/>
      <c r="AD294" s="2016"/>
      <c r="AE294" s="2016"/>
      <c r="AF294" s="2016"/>
      <c r="AG294" s="2016"/>
      <c r="AH294" s="2016"/>
      <c r="AI294" s="2016"/>
      <c r="AJ294" s="2016"/>
      <c r="AK294" s="2016"/>
      <c r="BN294" s="61"/>
    </row>
    <row r="295" spans="2:66" ht="12.75">
      <c r="B295" s="58" t="s">
        <v>504</v>
      </c>
      <c r="C295" s="58"/>
      <c r="D295" s="58"/>
      <c r="E295" s="58"/>
      <c r="F295" s="58"/>
      <c r="H295" s="2025" t="s">
        <v>2547</v>
      </c>
      <c r="I295" s="1994"/>
      <c r="J295" s="1994"/>
      <c r="K295" s="1994"/>
      <c r="L295" s="1994"/>
      <c r="M295" s="1994"/>
      <c r="N295" s="1994"/>
      <c r="O295" s="1994"/>
      <c r="P295" s="1994"/>
      <c r="Q295" s="1994"/>
      <c r="R295" s="1994"/>
      <c r="T295" s="58" t="s">
        <v>504</v>
      </c>
      <c r="V295" s="58"/>
      <c r="W295" s="58"/>
      <c r="X295" s="58"/>
      <c r="Y295" s="58"/>
      <c r="AA295" s="1994" t="s">
        <v>2528</v>
      </c>
      <c r="AB295" s="1994"/>
      <c r="AC295" s="1994"/>
      <c r="AD295" s="1994"/>
      <c r="AE295" s="1994"/>
      <c r="AF295" s="1994"/>
      <c r="AG295" s="1994"/>
      <c r="AH295" s="1994"/>
      <c r="AI295" s="1994"/>
      <c r="AJ295" s="1994"/>
      <c r="AK295" s="1994"/>
      <c r="BN295" s="61"/>
    </row>
    <row r="296" spans="2:66" ht="12.75">
      <c r="B296" s="58" t="s">
        <v>505</v>
      </c>
      <c r="C296" s="58"/>
      <c r="D296" s="58"/>
      <c r="E296" s="58"/>
      <c r="F296" s="58"/>
      <c r="H296" s="1994" t="s">
        <v>2548</v>
      </c>
      <c r="I296" s="1994"/>
      <c r="J296" s="1994"/>
      <c r="K296" s="1994"/>
      <c r="L296" s="1994"/>
      <c r="M296" s="1994"/>
      <c r="N296" s="1994"/>
      <c r="O296" s="1994"/>
      <c r="P296" s="1994"/>
      <c r="Q296" s="1994"/>
      <c r="R296" s="1994"/>
      <c r="T296" s="58" t="s">
        <v>79</v>
      </c>
      <c r="V296" s="58"/>
      <c r="W296" s="58"/>
      <c r="X296" s="58"/>
      <c r="Y296" s="58"/>
      <c r="AA296" s="1994" t="s">
        <v>2545</v>
      </c>
      <c r="AB296" s="1994"/>
      <c r="AC296" s="1994"/>
      <c r="AD296" s="1994"/>
      <c r="AE296" s="1994"/>
      <c r="AF296" s="1994"/>
      <c r="AG296" s="1994"/>
      <c r="AH296" s="1994"/>
      <c r="AI296" s="1994"/>
      <c r="AJ296" s="1994"/>
      <c r="AK296" s="1994"/>
      <c r="BN296" s="61"/>
    </row>
    <row r="297" spans="2:66" ht="12.75">
      <c r="B297" s="58" t="s">
        <v>92</v>
      </c>
      <c r="C297" s="58"/>
      <c r="D297" s="58"/>
      <c r="E297" s="58"/>
      <c r="F297" s="58"/>
      <c r="H297" s="1994" t="s">
        <v>2549</v>
      </c>
      <c r="I297" s="1994"/>
      <c r="J297" s="1994"/>
      <c r="K297" s="1994"/>
      <c r="L297" s="1994"/>
      <c r="M297" s="1994"/>
      <c r="N297" s="1994"/>
      <c r="O297" s="1994"/>
      <c r="P297" s="1994"/>
      <c r="Q297" s="1994"/>
      <c r="R297" s="1994"/>
      <c r="T297" s="58" t="s">
        <v>92</v>
      </c>
      <c r="V297" s="58"/>
      <c r="W297" s="58"/>
      <c r="X297" s="58"/>
      <c r="Y297" s="58"/>
      <c r="AA297" s="2025" t="s">
        <v>2589</v>
      </c>
      <c r="AB297" s="1994"/>
      <c r="AC297" s="1994"/>
      <c r="AD297" s="1994"/>
      <c r="AE297" s="1994"/>
      <c r="AF297" s="1994"/>
      <c r="AG297" s="1994"/>
      <c r="AH297" s="1994"/>
      <c r="AI297" s="1994"/>
      <c r="AJ297" s="1994"/>
      <c r="AK297" s="1994"/>
      <c r="BN297" s="61"/>
    </row>
    <row r="298" spans="2:66" ht="12.75">
      <c r="B298" s="58" t="s">
        <v>93</v>
      </c>
      <c r="C298" s="58"/>
      <c r="D298" s="58"/>
      <c r="E298" s="58"/>
      <c r="F298" s="58"/>
      <c r="G298" s="58"/>
      <c r="H298" s="2302">
        <v>2132398048</v>
      </c>
      <c r="I298" s="2302"/>
      <c r="J298" s="2302"/>
      <c r="K298" s="2302"/>
      <c r="L298" s="2302"/>
      <c r="M298" s="2302"/>
      <c r="N298" s="7" t="s">
        <v>212</v>
      </c>
      <c r="O298" s="7"/>
      <c r="P298" s="2295"/>
      <c r="Q298" s="2295"/>
      <c r="R298" s="2295"/>
      <c r="S298" s="58"/>
      <c r="T298" s="58" t="s">
        <v>93</v>
      </c>
      <c r="V298" s="58"/>
      <c r="W298" s="58"/>
      <c r="X298" s="58"/>
      <c r="Y298" s="58"/>
      <c r="AA298" s="2302">
        <v>9167243856</v>
      </c>
      <c r="AB298" s="2302"/>
      <c r="AC298" s="2302"/>
      <c r="AD298" s="2302"/>
      <c r="AE298" s="2302"/>
      <c r="AF298" s="2302"/>
      <c r="AG298" s="7" t="s">
        <v>212</v>
      </c>
      <c r="AH298" s="7"/>
      <c r="AI298" s="2295"/>
      <c r="AJ298" s="2295"/>
      <c r="AK298" s="2295"/>
      <c r="BN298" s="61"/>
    </row>
    <row r="299" spans="2:66" ht="12.75" customHeight="1">
      <c r="B299" s="58" t="s">
        <v>94</v>
      </c>
      <c r="C299" s="58"/>
      <c r="D299" s="58"/>
      <c r="E299" s="58"/>
      <c r="F299" s="58"/>
      <c r="G299" s="58"/>
      <c r="H299" s="2262">
        <v>2132390410</v>
      </c>
      <c r="I299" s="2262"/>
      <c r="J299" s="2262"/>
      <c r="K299" s="2262"/>
      <c r="L299" s="2262"/>
      <c r="M299" s="2262"/>
      <c r="N299" s="60"/>
      <c r="O299" s="60"/>
      <c r="P299" s="62"/>
      <c r="Q299" s="62"/>
      <c r="R299" s="62"/>
      <c r="S299" s="58"/>
      <c r="T299" s="58" t="s">
        <v>94</v>
      </c>
      <c r="V299" s="58"/>
      <c r="W299" s="58"/>
      <c r="X299" s="58"/>
      <c r="Y299" s="58"/>
      <c r="AA299" s="2262">
        <v>9167731931</v>
      </c>
      <c r="AB299" s="2262"/>
      <c r="AC299" s="2262"/>
      <c r="AD299" s="2262"/>
      <c r="AE299" s="2262"/>
      <c r="AF299" s="2262"/>
      <c r="AG299" s="60"/>
      <c r="AH299" s="60"/>
      <c r="AI299" s="62"/>
      <c r="AJ299" s="62"/>
      <c r="AK299" s="62"/>
      <c r="BN299" s="61"/>
    </row>
    <row r="300" spans="2:66" ht="12.75" customHeight="1">
      <c r="B300" s="58" t="s">
        <v>80</v>
      </c>
      <c r="C300" s="58"/>
      <c r="D300" s="58"/>
      <c r="E300" s="58"/>
      <c r="F300" s="58"/>
      <c r="G300" s="58"/>
      <c r="H300" s="1994" t="s">
        <v>2550</v>
      </c>
      <c r="I300" s="1994"/>
      <c r="J300" s="1994"/>
      <c r="K300" s="1994"/>
      <c r="L300" s="1994"/>
      <c r="M300" s="1994"/>
      <c r="N300" s="2016"/>
      <c r="O300" s="2016"/>
      <c r="P300" s="2016"/>
      <c r="Q300" s="2016"/>
      <c r="R300" s="2016"/>
      <c r="S300" s="58"/>
      <c r="T300" s="58" t="s">
        <v>80</v>
      </c>
      <c r="V300" s="58"/>
      <c r="W300" s="58"/>
      <c r="X300" s="58"/>
      <c r="Y300" s="58"/>
      <c r="AA300" s="2025" t="s">
        <v>2552</v>
      </c>
      <c r="AB300" s="1994"/>
      <c r="AC300" s="1994"/>
      <c r="AD300" s="1994"/>
      <c r="AE300" s="1994"/>
      <c r="AF300" s="1994"/>
      <c r="AG300" s="2016"/>
      <c r="AH300" s="2016"/>
      <c r="AI300" s="2016"/>
      <c r="AJ300" s="2016"/>
      <c r="AK300" s="2016"/>
      <c r="BN300" s="61"/>
    </row>
    <row r="301" spans="2:66" ht="12.75" customHeight="1">
      <c r="BN301" s="61"/>
    </row>
    <row r="302" spans="2:66" ht="12.75" customHeight="1">
      <c r="B302" s="58" t="s">
        <v>81</v>
      </c>
      <c r="C302" s="58"/>
      <c r="D302" s="58"/>
      <c r="E302" s="58"/>
      <c r="F302" s="58"/>
      <c r="H302" s="2016" t="s">
        <v>2577</v>
      </c>
      <c r="I302" s="2016"/>
      <c r="J302" s="2016"/>
      <c r="K302" s="2016"/>
      <c r="L302" s="2016"/>
      <c r="M302" s="2016"/>
      <c r="N302" s="2016"/>
      <c r="O302" s="2016"/>
      <c r="P302" s="2016"/>
      <c r="Q302" s="2016"/>
      <c r="R302" s="2016"/>
      <c r="T302" s="7" t="s">
        <v>943</v>
      </c>
      <c r="V302" s="58"/>
      <c r="W302" s="58"/>
      <c r="X302" s="58"/>
      <c r="Y302" s="58"/>
      <c r="AA302" s="2016" t="s">
        <v>2577</v>
      </c>
      <c r="AB302" s="2016"/>
      <c r="AC302" s="2016"/>
      <c r="AD302" s="2016"/>
      <c r="AE302" s="2016"/>
      <c r="AF302" s="2016"/>
      <c r="AG302" s="2016"/>
      <c r="AH302" s="2016"/>
      <c r="AI302" s="2016"/>
      <c r="AJ302" s="2016"/>
      <c r="AK302" s="2016"/>
      <c r="BN302" s="61"/>
    </row>
    <row r="303" spans="2:66" ht="12.75">
      <c r="B303" s="58" t="s">
        <v>504</v>
      </c>
      <c r="C303" s="58"/>
      <c r="D303" s="58"/>
      <c r="E303" s="58"/>
      <c r="F303" s="58"/>
      <c r="H303" s="1994"/>
      <c r="I303" s="1994"/>
      <c r="J303" s="1994"/>
      <c r="K303" s="1994"/>
      <c r="L303" s="1994"/>
      <c r="M303" s="1994"/>
      <c r="N303" s="1994"/>
      <c r="O303" s="1994"/>
      <c r="P303" s="1994"/>
      <c r="Q303" s="1994"/>
      <c r="R303" s="1994"/>
      <c r="T303" s="58" t="s">
        <v>504</v>
      </c>
      <c r="V303" s="58"/>
      <c r="W303" s="58"/>
      <c r="X303" s="58"/>
      <c r="Y303" s="58"/>
      <c r="AA303" s="1994"/>
      <c r="AB303" s="1994"/>
      <c r="AC303" s="1994"/>
      <c r="AD303" s="1994"/>
      <c r="AE303" s="1994"/>
      <c r="AF303" s="1994"/>
      <c r="AG303" s="1994"/>
      <c r="AH303" s="1994"/>
      <c r="AI303" s="1994"/>
      <c r="AJ303" s="1994"/>
      <c r="AK303" s="1994"/>
      <c r="BN303" s="61"/>
    </row>
    <row r="304" spans="2:66" ht="12.75">
      <c r="B304" s="58" t="s">
        <v>505</v>
      </c>
      <c r="C304" s="58"/>
      <c r="D304" s="58"/>
      <c r="E304" s="58"/>
      <c r="F304" s="58"/>
      <c r="H304" s="1994"/>
      <c r="I304" s="1994"/>
      <c r="J304" s="1994"/>
      <c r="K304" s="1994"/>
      <c r="L304" s="1994"/>
      <c r="M304" s="1994"/>
      <c r="N304" s="1994"/>
      <c r="O304" s="1994"/>
      <c r="P304" s="1994"/>
      <c r="Q304" s="1994"/>
      <c r="R304" s="1994"/>
      <c r="T304" s="58" t="s">
        <v>79</v>
      </c>
      <c r="V304" s="58"/>
      <c r="W304" s="58"/>
      <c r="X304" s="58"/>
      <c r="Y304" s="58"/>
      <c r="AA304" s="1994"/>
      <c r="AB304" s="1994"/>
      <c r="AC304" s="1994"/>
      <c r="AD304" s="1994"/>
      <c r="AE304" s="1994"/>
      <c r="AF304" s="1994"/>
      <c r="AG304" s="1994"/>
      <c r="AH304" s="1994"/>
      <c r="AI304" s="1994"/>
      <c r="AJ304" s="1994"/>
      <c r="AK304" s="1994"/>
      <c r="BN304" s="61"/>
    </row>
    <row r="305" spans="2:66" ht="12.75">
      <c r="B305" s="58" t="s">
        <v>92</v>
      </c>
      <c r="C305" s="58"/>
      <c r="D305" s="58"/>
      <c r="E305" s="58"/>
      <c r="F305" s="58"/>
      <c r="H305" s="1994"/>
      <c r="I305" s="1994"/>
      <c r="J305" s="1994"/>
      <c r="K305" s="1994"/>
      <c r="L305" s="1994"/>
      <c r="M305" s="1994"/>
      <c r="N305" s="1994"/>
      <c r="O305" s="1994"/>
      <c r="P305" s="1994"/>
      <c r="Q305" s="1994"/>
      <c r="R305" s="1994"/>
      <c r="T305" s="58" t="s">
        <v>92</v>
      </c>
      <c r="V305" s="58"/>
      <c r="W305" s="58"/>
      <c r="X305" s="58"/>
      <c r="Y305" s="58"/>
      <c r="AA305" s="1994"/>
      <c r="AB305" s="1994"/>
      <c r="AC305" s="1994"/>
      <c r="AD305" s="1994"/>
      <c r="AE305" s="1994"/>
      <c r="AF305" s="1994"/>
      <c r="AG305" s="1994"/>
      <c r="AH305" s="1994"/>
      <c r="AI305" s="1994"/>
      <c r="AJ305" s="1994"/>
      <c r="AK305" s="1994"/>
      <c r="BN305" s="61"/>
    </row>
    <row r="306" spans="2:66" ht="12.75">
      <c r="B306" s="58" t="s">
        <v>93</v>
      </c>
      <c r="C306" s="58"/>
      <c r="D306" s="58"/>
      <c r="E306" s="58"/>
      <c r="F306" s="58"/>
      <c r="G306" s="58"/>
      <c r="H306" s="2296"/>
      <c r="I306" s="2296"/>
      <c r="J306" s="2296"/>
      <c r="K306" s="2296"/>
      <c r="L306" s="2296"/>
      <c r="M306" s="2296"/>
      <c r="N306" s="7" t="s">
        <v>212</v>
      </c>
      <c r="O306" s="7"/>
      <c r="P306" s="2295"/>
      <c r="Q306" s="2295"/>
      <c r="R306" s="2295"/>
      <c r="S306" s="58"/>
      <c r="T306" s="58" t="s">
        <v>93</v>
      </c>
      <c r="V306" s="58"/>
      <c r="W306" s="58"/>
      <c r="X306" s="58"/>
      <c r="Y306" s="58"/>
      <c r="AA306" s="2296"/>
      <c r="AB306" s="2296"/>
      <c r="AC306" s="2296"/>
      <c r="AD306" s="2296"/>
      <c r="AE306" s="2296"/>
      <c r="AF306" s="2296"/>
      <c r="AG306" s="7" t="s">
        <v>212</v>
      </c>
      <c r="AH306" s="7"/>
      <c r="AI306" s="2295"/>
      <c r="AJ306" s="2295"/>
      <c r="AK306" s="2295"/>
      <c r="BN306" s="61"/>
    </row>
    <row r="307" spans="2:66" ht="12.75">
      <c r="B307" s="58" t="s">
        <v>94</v>
      </c>
      <c r="C307" s="58"/>
      <c r="D307" s="58"/>
      <c r="E307" s="58"/>
      <c r="F307" s="58"/>
      <c r="G307" s="58"/>
      <c r="H307" s="2026"/>
      <c r="I307" s="2026"/>
      <c r="J307" s="2026"/>
      <c r="K307" s="2026"/>
      <c r="L307" s="2026"/>
      <c r="M307" s="2026"/>
      <c r="N307" s="60"/>
      <c r="O307" s="60"/>
      <c r="P307" s="62"/>
      <c r="Q307" s="62"/>
      <c r="R307" s="62"/>
      <c r="S307" s="58"/>
      <c r="T307" s="58" t="s">
        <v>94</v>
      </c>
      <c r="V307" s="58"/>
      <c r="W307" s="58"/>
      <c r="X307" s="58"/>
      <c r="Y307" s="58"/>
      <c r="AA307" s="2026"/>
      <c r="AB307" s="2026"/>
      <c r="AC307" s="2026"/>
      <c r="AD307" s="2026"/>
      <c r="AE307" s="2026"/>
      <c r="AF307" s="2026"/>
      <c r="AG307" s="60"/>
      <c r="AH307" s="60"/>
      <c r="AI307" s="62"/>
      <c r="AJ307" s="62"/>
      <c r="AK307" s="62"/>
      <c r="BN307" s="61"/>
    </row>
    <row r="308" spans="2:66" ht="12.75">
      <c r="B308" s="58" t="s">
        <v>80</v>
      </c>
      <c r="C308" s="58"/>
      <c r="D308" s="58"/>
      <c r="E308" s="58"/>
      <c r="F308" s="58"/>
      <c r="G308" s="58"/>
      <c r="H308" s="1994"/>
      <c r="I308" s="1994"/>
      <c r="J308" s="1994"/>
      <c r="K308" s="1994"/>
      <c r="L308" s="1994"/>
      <c r="M308" s="1994"/>
      <c r="N308" s="2016"/>
      <c r="O308" s="2016"/>
      <c r="P308" s="2016"/>
      <c r="Q308" s="2016"/>
      <c r="R308" s="2016"/>
      <c r="S308" s="58"/>
      <c r="T308" s="58" t="s">
        <v>80</v>
      </c>
      <c r="V308" s="58"/>
      <c r="W308" s="58"/>
      <c r="X308" s="58"/>
      <c r="Y308" s="58"/>
      <c r="AA308" s="1994"/>
      <c r="AB308" s="1994"/>
      <c r="AC308" s="1994"/>
      <c r="AD308" s="1994"/>
      <c r="AE308" s="1994"/>
      <c r="AF308" s="1994"/>
      <c r="AG308" s="2016"/>
      <c r="AH308" s="2016"/>
      <c r="AI308" s="2016"/>
      <c r="AJ308" s="2016"/>
      <c r="AK308" s="2016"/>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23" t="s">
        <v>2553</v>
      </c>
      <c r="I310" s="2016"/>
      <c r="J310" s="2016"/>
      <c r="K310" s="2016"/>
      <c r="L310" s="2016"/>
      <c r="M310" s="2016"/>
      <c r="N310" s="2016"/>
      <c r="O310" s="2016"/>
      <c r="P310" s="2016"/>
      <c r="Q310" s="2016"/>
      <c r="R310" s="2016"/>
      <c r="S310" s="58"/>
      <c r="T310" s="58" t="s">
        <v>375</v>
      </c>
      <c r="V310" s="58"/>
      <c r="W310" s="58"/>
      <c r="X310" s="58"/>
      <c r="Y310" s="58"/>
      <c r="AA310" s="2023" t="s">
        <v>2567</v>
      </c>
      <c r="AB310" s="2016"/>
      <c r="AC310" s="2016"/>
      <c r="AD310" s="2016"/>
      <c r="AE310" s="2016"/>
      <c r="AF310" s="2016"/>
      <c r="AG310" s="2016"/>
      <c r="AH310" s="2016"/>
      <c r="AI310" s="2016"/>
      <c r="AJ310" s="2016"/>
      <c r="AK310" s="2016"/>
      <c r="BN310" s="61"/>
    </row>
    <row r="311" spans="2:66" ht="12.75">
      <c r="B311" s="58" t="s">
        <v>504</v>
      </c>
      <c r="C311" s="58"/>
      <c r="D311" s="58"/>
      <c r="E311" s="58"/>
      <c r="F311" s="58"/>
      <c r="H311" s="2025" t="s">
        <v>2554</v>
      </c>
      <c r="I311" s="1994"/>
      <c r="J311" s="1994"/>
      <c r="K311" s="1994"/>
      <c r="L311" s="1994"/>
      <c r="M311" s="1994"/>
      <c r="N311" s="1994"/>
      <c r="O311" s="1994"/>
      <c r="P311" s="1994"/>
      <c r="Q311" s="1994"/>
      <c r="R311" s="1994"/>
      <c r="S311" s="58"/>
      <c r="T311" s="58" t="s">
        <v>504</v>
      </c>
      <c r="V311" s="58"/>
      <c r="W311" s="58"/>
      <c r="X311" s="58"/>
      <c r="Y311" s="58"/>
      <c r="AA311" s="1994" t="s">
        <v>2590</v>
      </c>
      <c r="AB311" s="1994"/>
      <c r="AC311" s="1994"/>
      <c r="AD311" s="1994"/>
      <c r="AE311" s="1994"/>
      <c r="AF311" s="1994"/>
      <c r="AG311" s="1994"/>
      <c r="AH311" s="1994"/>
      <c r="AI311" s="1994"/>
      <c r="AJ311" s="1994"/>
      <c r="AK311" s="1994"/>
      <c r="BN311" s="61"/>
    </row>
    <row r="312" spans="2:66" ht="12.75" customHeight="1">
      <c r="B312" s="58" t="s">
        <v>505</v>
      </c>
      <c r="C312" s="58"/>
      <c r="D312" s="58"/>
      <c r="E312" s="58"/>
      <c r="F312" s="58"/>
      <c r="H312" s="2025" t="s">
        <v>2555</v>
      </c>
      <c r="I312" s="1994"/>
      <c r="J312" s="1994"/>
      <c r="K312" s="1994"/>
      <c r="L312" s="1994"/>
      <c r="M312" s="1994"/>
      <c r="N312" s="1994"/>
      <c r="O312" s="1994"/>
      <c r="P312" s="1994"/>
      <c r="Q312" s="1994"/>
      <c r="R312" s="1994"/>
      <c r="S312" s="58"/>
      <c r="T312" s="58" t="s">
        <v>79</v>
      </c>
      <c r="V312" s="58"/>
      <c r="W312" s="58"/>
      <c r="X312" s="58"/>
      <c r="Y312" s="58"/>
      <c r="AA312" s="1994" t="s">
        <v>2591</v>
      </c>
      <c r="AB312" s="1994"/>
      <c r="AC312" s="1994"/>
      <c r="AD312" s="1994"/>
      <c r="AE312" s="1994"/>
      <c r="AF312" s="1994"/>
      <c r="AG312" s="1994"/>
      <c r="AH312" s="1994"/>
      <c r="AI312" s="1994"/>
      <c r="AJ312" s="1994"/>
      <c r="AK312" s="1994"/>
      <c r="BN312" s="61"/>
    </row>
    <row r="313" spans="2:66" ht="12.75">
      <c r="B313" s="58" t="s">
        <v>92</v>
      </c>
      <c r="C313" s="58"/>
      <c r="D313" s="58"/>
      <c r="E313" s="58"/>
      <c r="F313" s="58"/>
      <c r="H313" s="2025" t="s">
        <v>2556</v>
      </c>
      <c r="I313" s="1994"/>
      <c r="J313" s="1994"/>
      <c r="K313" s="1994"/>
      <c r="L313" s="1994"/>
      <c r="M313" s="1994"/>
      <c r="N313" s="1994"/>
      <c r="O313" s="1994"/>
      <c r="P313" s="1994"/>
      <c r="Q313" s="1994"/>
      <c r="R313" s="1994"/>
      <c r="S313" s="58"/>
      <c r="T313" s="58" t="s">
        <v>92</v>
      </c>
      <c r="V313" s="58"/>
      <c r="W313" s="58"/>
      <c r="X313" s="58"/>
      <c r="Y313" s="58"/>
      <c r="AA313" s="1994" t="s">
        <v>2592</v>
      </c>
      <c r="AB313" s="1994"/>
      <c r="AC313" s="1994"/>
      <c r="AD313" s="1994"/>
      <c r="AE313" s="1994"/>
      <c r="AF313" s="1994"/>
      <c r="AG313" s="1994"/>
      <c r="AH313" s="1994"/>
      <c r="AI313" s="1994"/>
      <c r="AJ313" s="1994"/>
      <c r="AK313" s="1994"/>
      <c r="BN313" s="61"/>
    </row>
    <row r="314" spans="2:66" ht="12.75">
      <c r="B314" s="58" t="s">
        <v>93</v>
      </c>
      <c r="C314" s="58"/>
      <c r="D314" s="58"/>
      <c r="E314" s="58"/>
      <c r="F314" s="58"/>
      <c r="G314" s="58"/>
      <c r="H314" s="2302" t="s">
        <v>2557</v>
      </c>
      <c r="I314" s="2302"/>
      <c r="J314" s="2302"/>
      <c r="K314" s="2302"/>
      <c r="L314" s="2302"/>
      <c r="M314" s="2302"/>
      <c r="N314" s="7" t="s">
        <v>212</v>
      </c>
      <c r="O314" s="7"/>
      <c r="P314" s="2295"/>
      <c r="Q314" s="2295"/>
      <c r="R314" s="2295"/>
      <c r="S314" s="58"/>
      <c r="T314" s="58" t="s">
        <v>93</v>
      </c>
      <c r="V314" s="58"/>
      <c r="W314" s="58"/>
      <c r="X314" s="58"/>
      <c r="Y314" s="58"/>
      <c r="AA314" s="2302">
        <v>9494392626</v>
      </c>
      <c r="AB314" s="2302"/>
      <c r="AC314" s="2302"/>
      <c r="AD314" s="2302"/>
      <c r="AE314" s="2302"/>
      <c r="AF314" s="2302"/>
      <c r="AG314" s="7" t="s">
        <v>212</v>
      </c>
      <c r="AH314" s="7"/>
      <c r="AI314" s="2295"/>
      <c r="AJ314" s="2295"/>
      <c r="AK314" s="2295"/>
      <c r="BN314" s="61"/>
    </row>
    <row r="315" spans="2:66" ht="12.75">
      <c r="B315" s="58" t="s">
        <v>94</v>
      </c>
      <c r="C315" s="58"/>
      <c r="D315" s="58"/>
      <c r="E315" s="58"/>
      <c r="F315" s="58"/>
      <c r="G315" s="58"/>
      <c r="H315" s="2262" t="s">
        <v>626</v>
      </c>
      <c r="I315" s="2026"/>
      <c r="J315" s="2026"/>
      <c r="K315" s="2026"/>
      <c r="L315" s="2026"/>
      <c r="M315" s="2026"/>
      <c r="N315" s="60"/>
      <c r="O315" s="60"/>
      <c r="P315" s="62"/>
      <c r="Q315" s="62"/>
      <c r="R315" s="62"/>
      <c r="S315" s="58"/>
      <c r="T315" s="58" t="s">
        <v>94</v>
      </c>
      <c r="V315" s="58"/>
      <c r="W315" s="58"/>
      <c r="X315" s="58"/>
      <c r="Y315" s="58"/>
      <c r="AA315" s="2262" t="s">
        <v>626</v>
      </c>
      <c r="AB315" s="2026"/>
      <c r="AC315" s="2026"/>
      <c r="AD315" s="2026"/>
      <c r="AE315" s="2026"/>
      <c r="AF315" s="2026"/>
      <c r="AG315" s="60"/>
      <c r="AH315" s="60"/>
      <c r="AI315" s="62"/>
      <c r="AJ315" s="62"/>
      <c r="AK315" s="62"/>
      <c r="BN315" s="61"/>
    </row>
    <row r="316" spans="2:66" ht="12.75">
      <c r="B316" s="58" t="s">
        <v>80</v>
      </c>
      <c r="C316" s="58"/>
      <c r="D316" s="58"/>
      <c r="E316" s="58"/>
      <c r="F316" s="58"/>
      <c r="G316" s="58"/>
      <c r="H316" s="2025" t="s">
        <v>2558</v>
      </c>
      <c r="I316" s="1994"/>
      <c r="J316" s="1994"/>
      <c r="K316" s="1994"/>
      <c r="L316" s="1994"/>
      <c r="M316" s="1994"/>
      <c r="N316" s="2016"/>
      <c r="O316" s="2016"/>
      <c r="P316" s="2016"/>
      <c r="Q316" s="2016"/>
      <c r="R316" s="2016"/>
      <c r="S316" s="58"/>
      <c r="T316" s="58" t="s">
        <v>80</v>
      </c>
      <c r="V316" s="58"/>
      <c r="W316" s="58"/>
      <c r="X316" s="58"/>
      <c r="Y316" s="58"/>
      <c r="AA316" s="1994" t="s">
        <v>2593</v>
      </c>
      <c r="AB316" s="1994"/>
      <c r="AC316" s="1994"/>
      <c r="AD316" s="1994"/>
      <c r="AE316" s="1994"/>
      <c r="AF316" s="1994"/>
      <c r="AG316" s="2016"/>
      <c r="AH316" s="2016"/>
      <c r="AI316" s="2016"/>
      <c r="AJ316" s="2016"/>
      <c r="AK316" s="2016"/>
      <c r="BN316" s="61"/>
    </row>
    <row r="317" spans="2:66" ht="12.75">
      <c r="BN317" s="61"/>
    </row>
    <row r="318" spans="2:66" ht="12.75">
      <c r="B318" s="7" t="s">
        <v>977</v>
      </c>
      <c r="C318" s="58"/>
      <c r="D318" s="58"/>
      <c r="E318" s="58"/>
      <c r="F318" s="58"/>
      <c r="H318" s="2016" t="s">
        <v>2577</v>
      </c>
      <c r="I318" s="2016"/>
      <c r="J318" s="2016"/>
      <c r="K318" s="2016"/>
      <c r="L318" s="2016"/>
      <c r="M318" s="2016"/>
      <c r="N318" s="2016"/>
      <c r="O318" s="2016"/>
      <c r="P318" s="2016"/>
      <c r="Q318" s="2016"/>
      <c r="R318" s="2016"/>
      <c r="T318" s="58" t="s">
        <v>376</v>
      </c>
      <c r="V318" s="58"/>
      <c r="W318" s="58"/>
      <c r="X318" s="58"/>
      <c r="Y318" s="58"/>
      <c r="AA318" s="2016" t="s">
        <v>2578</v>
      </c>
      <c r="AB318" s="2016"/>
      <c r="AC318" s="2016"/>
      <c r="AD318" s="2016"/>
      <c r="AE318" s="2016"/>
      <c r="AF318" s="2016"/>
      <c r="AG318" s="2016"/>
      <c r="AH318" s="2016"/>
      <c r="AI318" s="2016"/>
      <c r="AJ318" s="2016"/>
      <c r="AK318" s="2016"/>
      <c r="BN318" s="61"/>
    </row>
    <row r="319" spans="2:66" ht="12.75">
      <c r="B319" s="58" t="s">
        <v>504</v>
      </c>
      <c r="C319" s="58"/>
      <c r="D319" s="58"/>
      <c r="E319" s="58"/>
      <c r="F319" s="58"/>
      <c r="H319" s="1994"/>
      <c r="I319" s="1994"/>
      <c r="J319" s="1994"/>
      <c r="K319" s="1994"/>
      <c r="L319" s="1994"/>
      <c r="M319" s="1994"/>
      <c r="N319" s="1994"/>
      <c r="O319" s="1994"/>
      <c r="P319" s="1994"/>
      <c r="Q319" s="1994"/>
      <c r="R319" s="1994"/>
      <c r="T319" s="58" t="s">
        <v>504</v>
      </c>
      <c r="V319" s="58"/>
      <c r="W319" s="58"/>
      <c r="X319" s="58"/>
      <c r="Y319" s="58"/>
      <c r="AA319" s="1994" t="s">
        <v>2579</v>
      </c>
      <c r="AB319" s="1994"/>
      <c r="AC319" s="1994"/>
      <c r="AD319" s="1994"/>
      <c r="AE319" s="1994"/>
      <c r="AF319" s="1994"/>
      <c r="AG319" s="1994"/>
      <c r="AH319" s="1994"/>
      <c r="AI319" s="1994"/>
      <c r="AJ319" s="1994"/>
      <c r="AK319" s="1994"/>
      <c r="BN319" s="61"/>
    </row>
    <row r="320" spans="2:66" ht="12.75">
      <c r="B320" s="58" t="s">
        <v>505</v>
      </c>
      <c r="C320" s="58"/>
      <c r="D320" s="58"/>
      <c r="E320" s="58"/>
      <c r="F320" s="58"/>
      <c r="H320" s="1994"/>
      <c r="I320" s="1994"/>
      <c r="J320" s="1994"/>
      <c r="K320" s="1994"/>
      <c r="L320" s="1994"/>
      <c r="M320" s="1994"/>
      <c r="N320" s="1994"/>
      <c r="O320" s="1994"/>
      <c r="P320" s="1994"/>
      <c r="Q320" s="1994"/>
      <c r="R320" s="1994"/>
      <c r="T320" s="58" t="s">
        <v>79</v>
      </c>
      <c r="V320" s="58"/>
      <c r="W320" s="58"/>
      <c r="X320" s="58"/>
      <c r="Y320" s="58"/>
      <c r="AA320" s="1994" t="s">
        <v>2580</v>
      </c>
      <c r="AB320" s="1994"/>
      <c r="AC320" s="1994"/>
      <c r="AD320" s="1994"/>
      <c r="AE320" s="1994"/>
      <c r="AF320" s="1994"/>
      <c r="AG320" s="1994"/>
      <c r="AH320" s="1994"/>
      <c r="AI320" s="1994"/>
      <c r="AJ320" s="1994"/>
      <c r="AK320" s="1994"/>
      <c r="BN320" s="61"/>
    </row>
    <row r="321" spans="1:66" ht="12.75" customHeight="1">
      <c r="A321" s="39"/>
      <c r="B321" s="58" t="s">
        <v>92</v>
      </c>
      <c r="C321" s="58"/>
      <c r="D321" s="58"/>
      <c r="E321" s="58"/>
      <c r="F321" s="58"/>
      <c r="H321" s="1994"/>
      <c r="I321" s="1994"/>
      <c r="J321" s="1994"/>
      <c r="K321" s="1994"/>
      <c r="L321" s="1994"/>
      <c r="M321" s="1994"/>
      <c r="N321" s="1994"/>
      <c r="O321" s="1994"/>
      <c r="P321" s="1994"/>
      <c r="Q321" s="1994"/>
      <c r="R321" s="1994"/>
      <c r="T321" s="58" t="s">
        <v>92</v>
      </c>
      <c r="V321" s="58"/>
      <c r="W321" s="58"/>
      <c r="X321" s="58"/>
      <c r="Y321" s="58"/>
      <c r="AA321" s="2025" t="s">
        <v>2581</v>
      </c>
      <c r="AB321" s="1994"/>
      <c r="AC321" s="1994"/>
      <c r="AD321" s="1994"/>
      <c r="AE321" s="1994"/>
      <c r="AF321" s="1994"/>
      <c r="AG321" s="1994"/>
      <c r="AH321" s="1994"/>
      <c r="AI321" s="1994"/>
      <c r="AJ321" s="1994"/>
      <c r="AK321" s="1994"/>
      <c r="AL321" s="39"/>
      <c r="BN321" s="61"/>
    </row>
    <row r="322" spans="1:66" ht="12.75">
      <c r="A322" s="39"/>
      <c r="B322" s="58" t="s">
        <v>93</v>
      </c>
      <c r="C322" s="58"/>
      <c r="D322" s="58"/>
      <c r="E322" s="58"/>
      <c r="F322" s="58"/>
      <c r="G322" s="58"/>
      <c r="H322" s="2296"/>
      <c r="I322" s="2296"/>
      <c r="J322" s="2296"/>
      <c r="K322" s="2296"/>
      <c r="L322" s="2296"/>
      <c r="M322" s="2296"/>
      <c r="N322" s="7" t="s">
        <v>212</v>
      </c>
      <c r="O322" s="7"/>
      <c r="P322" s="2295"/>
      <c r="Q322" s="2295"/>
      <c r="R322" s="2295"/>
      <c r="S322" s="58"/>
      <c r="T322" s="58" t="s">
        <v>93</v>
      </c>
      <c r="V322" s="58"/>
      <c r="W322" s="58"/>
      <c r="X322" s="58"/>
      <c r="Y322" s="58"/>
      <c r="AA322" s="2302">
        <v>4022020771</v>
      </c>
      <c r="AB322" s="2302"/>
      <c r="AC322" s="2302"/>
      <c r="AD322" s="2302"/>
      <c r="AE322" s="2302"/>
      <c r="AF322" s="2302"/>
      <c r="AG322" s="7" t="s">
        <v>212</v>
      </c>
      <c r="AH322" s="7"/>
      <c r="AI322" s="2295"/>
      <c r="AJ322" s="2295"/>
      <c r="AK322" s="2295"/>
      <c r="AL322" s="39"/>
      <c r="BN322" s="61"/>
    </row>
    <row r="323" spans="1:66" ht="12.75" customHeight="1">
      <c r="A323" s="39"/>
      <c r="B323" s="58" t="s">
        <v>94</v>
      </c>
      <c r="C323" s="58"/>
      <c r="D323" s="58"/>
      <c r="E323" s="58"/>
      <c r="F323" s="58"/>
      <c r="G323" s="58"/>
      <c r="H323" s="2026"/>
      <c r="I323" s="2026"/>
      <c r="J323" s="2026"/>
      <c r="K323" s="2026"/>
      <c r="L323" s="2026"/>
      <c r="M323" s="2026"/>
      <c r="N323" s="60"/>
      <c r="O323" s="60"/>
      <c r="P323" s="62"/>
      <c r="Q323" s="62"/>
      <c r="R323" s="62"/>
      <c r="S323" s="58"/>
      <c r="T323" s="58" t="s">
        <v>94</v>
      </c>
      <c r="V323" s="58"/>
      <c r="W323" s="58"/>
      <c r="X323" s="58"/>
      <c r="Y323" s="58"/>
      <c r="AA323" s="2262" t="s">
        <v>626</v>
      </c>
      <c r="AB323" s="2262"/>
      <c r="AC323" s="2262"/>
      <c r="AD323" s="2262"/>
      <c r="AE323" s="2262"/>
      <c r="AF323" s="2262"/>
      <c r="AG323" s="60"/>
      <c r="AH323" s="60"/>
      <c r="AI323" s="62"/>
      <c r="AJ323" s="62"/>
      <c r="AK323" s="62"/>
      <c r="AL323" s="39"/>
    </row>
    <row r="324" spans="1:66" ht="12.75">
      <c r="A324" s="39"/>
      <c r="B324" s="58" t="s">
        <v>80</v>
      </c>
      <c r="C324" s="58"/>
      <c r="D324" s="58"/>
      <c r="E324" s="58"/>
      <c r="F324" s="58"/>
      <c r="G324" s="58"/>
      <c r="H324" s="1994"/>
      <c r="I324" s="1994"/>
      <c r="J324" s="1994"/>
      <c r="K324" s="1994"/>
      <c r="L324" s="1994"/>
      <c r="M324" s="1994"/>
      <c r="N324" s="2016"/>
      <c r="O324" s="2016"/>
      <c r="P324" s="2016"/>
      <c r="Q324" s="2016"/>
      <c r="R324" s="2016"/>
      <c r="S324" s="58"/>
      <c r="T324" s="58" t="s">
        <v>80</v>
      </c>
      <c r="V324" s="58"/>
      <c r="W324" s="58"/>
      <c r="X324" s="58"/>
      <c r="Y324" s="58"/>
      <c r="AA324" s="1994" t="s">
        <v>2582</v>
      </c>
      <c r="AB324" s="1994"/>
      <c r="AC324" s="1994"/>
      <c r="AD324" s="1994"/>
      <c r="AE324" s="1994"/>
      <c r="AF324" s="1994"/>
      <c r="AG324" s="2016"/>
      <c r="AH324" s="2016"/>
      <c r="AI324" s="2016"/>
      <c r="AJ324" s="2016"/>
      <c r="AK324" s="2016"/>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16" t="s">
        <v>2577</v>
      </c>
      <c r="I326" s="2016"/>
      <c r="J326" s="2016"/>
      <c r="K326" s="2016"/>
      <c r="L326" s="2016"/>
      <c r="M326" s="2016"/>
      <c r="N326" s="2016"/>
      <c r="O326" s="2016"/>
      <c r="P326" s="2016"/>
      <c r="Q326" s="2016"/>
      <c r="R326" s="2016"/>
      <c r="T326" s="58" t="s">
        <v>378</v>
      </c>
      <c r="V326" s="58"/>
      <c r="W326" s="58"/>
      <c r="X326" s="58"/>
      <c r="Y326" s="58"/>
      <c r="AA326" s="2016" t="s">
        <v>2577</v>
      </c>
      <c r="AB326" s="2016"/>
      <c r="AC326" s="2016"/>
      <c r="AD326" s="2016"/>
      <c r="AE326" s="2016"/>
      <c r="AF326" s="2016"/>
      <c r="AG326" s="2016"/>
      <c r="AH326" s="2016"/>
      <c r="AI326" s="2016"/>
      <c r="AJ326" s="2016"/>
      <c r="AK326" s="2016"/>
      <c r="AL326" s="39"/>
    </row>
    <row r="327" spans="1:66" ht="12.75">
      <c r="A327" s="39"/>
      <c r="B327" s="58" t="s">
        <v>504</v>
      </c>
      <c r="C327" s="58"/>
      <c r="D327" s="58"/>
      <c r="E327" s="58"/>
      <c r="F327" s="58"/>
      <c r="H327" s="1994"/>
      <c r="I327" s="1994"/>
      <c r="J327" s="1994"/>
      <c r="K327" s="1994"/>
      <c r="L327" s="1994"/>
      <c r="M327" s="1994"/>
      <c r="N327" s="1994"/>
      <c r="O327" s="1994"/>
      <c r="P327" s="1994"/>
      <c r="Q327" s="1994"/>
      <c r="R327" s="1994"/>
      <c r="T327" s="58" t="s">
        <v>504</v>
      </c>
      <c r="V327" s="58"/>
      <c r="W327" s="58"/>
      <c r="X327" s="58"/>
      <c r="Y327" s="58"/>
      <c r="AA327" s="1994"/>
      <c r="AB327" s="1994"/>
      <c r="AC327" s="1994"/>
      <c r="AD327" s="1994"/>
      <c r="AE327" s="1994"/>
      <c r="AF327" s="1994"/>
      <c r="AG327" s="1994"/>
      <c r="AH327" s="1994"/>
      <c r="AI327" s="1994"/>
      <c r="AJ327" s="1994"/>
      <c r="AK327" s="1994"/>
      <c r="AL327" s="39"/>
    </row>
    <row r="328" spans="1:66" ht="12.75">
      <c r="A328" s="39"/>
      <c r="B328" s="58" t="s">
        <v>505</v>
      </c>
      <c r="C328" s="58"/>
      <c r="D328" s="58"/>
      <c r="E328" s="58"/>
      <c r="F328" s="58"/>
      <c r="H328" s="1994"/>
      <c r="I328" s="1994"/>
      <c r="J328" s="1994"/>
      <c r="K328" s="1994"/>
      <c r="L328" s="1994"/>
      <c r="M328" s="1994"/>
      <c r="N328" s="1994"/>
      <c r="O328" s="1994"/>
      <c r="P328" s="1994"/>
      <c r="Q328" s="1994"/>
      <c r="R328" s="1994"/>
      <c r="T328" s="58" t="s">
        <v>79</v>
      </c>
      <c r="V328" s="58"/>
      <c r="W328" s="58"/>
      <c r="X328" s="58"/>
      <c r="Y328" s="58"/>
      <c r="AA328" s="1994"/>
      <c r="AB328" s="1994"/>
      <c r="AC328" s="1994"/>
      <c r="AD328" s="1994"/>
      <c r="AE328" s="1994"/>
      <c r="AF328" s="1994"/>
      <c r="AG328" s="1994"/>
      <c r="AH328" s="1994"/>
      <c r="AI328" s="1994"/>
      <c r="AJ328" s="1994"/>
      <c r="AK328" s="1994"/>
      <c r="AL328" s="39"/>
    </row>
    <row r="329" spans="1:66" ht="12.75">
      <c r="A329" s="39"/>
      <c r="B329" s="58" t="s">
        <v>92</v>
      </c>
      <c r="C329" s="58"/>
      <c r="D329" s="58"/>
      <c r="E329" s="58"/>
      <c r="F329" s="58"/>
      <c r="H329" s="1994"/>
      <c r="I329" s="1994"/>
      <c r="J329" s="1994"/>
      <c r="K329" s="1994"/>
      <c r="L329" s="1994"/>
      <c r="M329" s="1994"/>
      <c r="N329" s="1994"/>
      <c r="O329" s="1994"/>
      <c r="P329" s="1994"/>
      <c r="Q329" s="1994"/>
      <c r="R329" s="1994"/>
      <c r="T329" s="58" t="s">
        <v>92</v>
      </c>
      <c r="V329" s="58"/>
      <c r="W329" s="58"/>
      <c r="X329" s="58"/>
      <c r="Y329" s="58"/>
      <c r="AA329" s="1994"/>
      <c r="AB329" s="1994"/>
      <c r="AC329" s="1994"/>
      <c r="AD329" s="1994"/>
      <c r="AE329" s="1994"/>
      <c r="AF329" s="1994"/>
      <c r="AG329" s="1994"/>
      <c r="AH329" s="1994"/>
      <c r="AI329" s="1994"/>
      <c r="AJ329" s="1994"/>
      <c r="AK329" s="1994"/>
      <c r="AL329" s="39"/>
    </row>
    <row r="330" spans="1:66" ht="12.75" customHeight="1">
      <c r="A330" s="39"/>
      <c r="B330" s="58" t="s">
        <v>93</v>
      </c>
      <c r="C330" s="58"/>
      <c r="D330" s="58"/>
      <c r="E330" s="58"/>
      <c r="F330" s="58"/>
      <c r="G330" s="58"/>
      <c r="H330" s="2296"/>
      <c r="I330" s="2296"/>
      <c r="J330" s="2296"/>
      <c r="K330" s="2296"/>
      <c r="L330" s="2296"/>
      <c r="M330" s="2296"/>
      <c r="N330" s="7" t="s">
        <v>212</v>
      </c>
      <c r="O330" s="7"/>
      <c r="P330" s="2295"/>
      <c r="Q330" s="2295"/>
      <c r="R330" s="2295"/>
      <c r="S330" s="58"/>
      <c r="T330" s="58" t="s">
        <v>93</v>
      </c>
      <c r="V330" s="58"/>
      <c r="W330" s="58"/>
      <c r="X330" s="58"/>
      <c r="Y330" s="58"/>
      <c r="AA330" s="2296"/>
      <c r="AB330" s="2296"/>
      <c r="AC330" s="2296"/>
      <c r="AD330" s="2296"/>
      <c r="AE330" s="2296"/>
      <c r="AF330" s="2296"/>
      <c r="AG330" s="7" t="s">
        <v>212</v>
      </c>
      <c r="AH330" s="7"/>
      <c r="AI330" s="2295"/>
      <c r="AJ330" s="2295"/>
      <c r="AK330" s="2295"/>
      <c r="AL330" s="39"/>
    </row>
    <row r="331" spans="1:66" ht="12.75">
      <c r="A331" s="39"/>
      <c r="B331" s="58" t="s">
        <v>94</v>
      </c>
      <c r="C331" s="58"/>
      <c r="D331" s="58"/>
      <c r="E331" s="58"/>
      <c r="F331" s="58"/>
      <c r="G331" s="58"/>
      <c r="H331" s="2026"/>
      <c r="I331" s="2026"/>
      <c r="J331" s="2026"/>
      <c r="K331" s="2026"/>
      <c r="L331" s="2026"/>
      <c r="M331" s="2026"/>
      <c r="N331" s="60"/>
      <c r="O331" s="60"/>
      <c r="P331" s="62"/>
      <c r="Q331" s="62"/>
      <c r="R331" s="62"/>
      <c r="S331" s="58"/>
      <c r="T331" s="58" t="s">
        <v>94</v>
      </c>
      <c r="V331" s="58"/>
      <c r="W331" s="58"/>
      <c r="X331" s="58"/>
      <c r="Y331" s="58"/>
      <c r="AA331" s="2026"/>
      <c r="AB331" s="2026"/>
      <c r="AC331" s="2026"/>
      <c r="AD331" s="2026"/>
      <c r="AE331" s="2026"/>
      <c r="AF331" s="2026"/>
      <c r="AG331" s="60"/>
      <c r="AH331" s="60"/>
      <c r="AI331" s="62"/>
      <c r="AJ331" s="62"/>
      <c r="AK331" s="62"/>
      <c r="AL331" s="39"/>
    </row>
    <row r="332" spans="1:66" ht="12.75">
      <c r="A332" s="39"/>
      <c r="B332" s="58" t="s">
        <v>80</v>
      </c>
      <c r="C332" s="58"/>
      <c r="D332" s="58"/>
      <c r="E332" s="58"/>
      <c r="F332" s="58"/>
      <c r="G332" s="58"/>
      <c r="H332" s="1994"/>
      <c r="I332" s="1994"/>
      <c r="J332" s="1994"/>
      <c r="K332" s="1994"/>
      <c r="L332" s="1994"/>
      <c r="M332" s="1994"/>
      <c r="N332" s="2016"/>
      <c r="O332" s="2016"/>
      <c r="P332" s="2016"/>
      <c r="Q332" s="2016"/>
      <c r="R332" s="2016"/>
      <c r="S332" s="58"/>
      <c r="T332" s="58" t="s">
        <v>80</v>
      </c>
      <c r="V332" s="58"/>
      <c r="W332" s="58"/>
      <c r="X332" s="58"/>
      <c r="Y332" s="58"/>
      <c r="AA332" s="1994"/>
      <c r="AB332" s="1994"/>
      <c r="AC332" s="1994"/>
      <c r="AD332" s="1994"/>
      <c r="AE332" s="1994"/>
      <c r="AF332" s="1994"/>
      <c r="AG332" s="2016"/>
      <c r="AH332" s="2016"/>
      <c r="AI332" s="2016"/>
      <c r="AJ332" s="2016"/>
      <c r="AK332" s="201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16" t="s">
        <v>2559</v>
      </c>
      <c r="I334" s="2016"/>
      <c r="J334" s="2016"/>
      <c r="K334" s="2016"/>
      <c r="L334" s="2016"/>
      <c r="M334" s="2016"/>
      <c r="N334" s="2016"/>
      <c r="O334" s="2016"/>
      <c r="P334" s="2016"/>
      <c r="Q334" s="2016"/>
      <c r="R334" s="2016"/>
      <c r="T334" s="405" t="s">
        <v>952</v>
      </c>
      <c r="V334" s="58"/>
      <c r="W334" s="58"/>
      <c r="X334" s="58"/>
      <c r="Y334" s="58"/>
      <c r="AA334" s="2016" t="s">
        <v>2564</v>
      </c>
      <c r="AB334" s="2016"/>
      <c r="AC334" s="2016"/>
      <c r="AD334" s="2016"/>
      <c r="AE334" s="2016"/>
      <c r="AF334" s="2016"/>
      <c r="AG334" s="2016"/>
      <c r="AH334" s="2016"/>
      <c r="AI334" s="2016"/>
      <c r="AJ334" s="2016"/>
      <c r="AK334" s="2016"/>
      <c r="AL334" s="39"/>
    </row>
    <row r="335" spans="1:66" ht="12.75" customHeight="1">
      <c r="B335" s="58" t="s">
        <v>504</v>
      </c>
      <c r="C335" s="240"/>
      <c r="D335" s="240"/>
      <c r="E335" s="240"/>
      <c r="F335" s="240"/>
      <c r="G335" s="3"/>
      <c r="H335" s="1994" t="s">
        <v>2560</v>
      </c>
      <c r="I335" s="1994"/>
      <c r="J335" s="1994"/>
      <c r="K335" s="1994"/>
      <c r="L335" s="1994"/>
      <c r="M335" s="1994"/>
      <c r="N335" s="1994"/>
      <c r="O335" s="1994"/>
      <c r="P335" s="1994"/>
      <c r="Q335" s="1994"/>
      <c r="R335" s="1994"/>
      <c r="T335" s="58" t="s">
        <v>504</v>
      </c>
      <c r="V335" s="58"/>
      <c r="W335" s="58"/>
      <c r="X335" s="58"/>
      <c r="Y335" s="58"/>
      <c r="AA335" s="1994" t="s">
        <v>2528</v>
      </c>
      <c r="AB335" s="1994"/>
      <c r="AC335" s="1994"/>
      <c r="AD335" s="1994"/>
      <c r="AE335" s="1994"/>
      <c r="AF335" s="1994"/>
      <c r="AG335" s="1994"/>
      <c r="AH335" s="1994"/>
      <c r="AI335" s="1994"/>
      <c r="AJ335" s="1994"/>
      <c r="AK335" s="1994"/>
      <c r="AL335" s="39"/>
    </row>
    <row r="336" spans="1:66" ht="12.75" customHeight="1">
      <c r="B336" s="58" t="s">
        <v>79</v>
      </c>
      <c r="C336" s="240"/>
      <c r="D336" s="240"/>
      <c r="E336" s="240"/>
      <c r="F336" s="240"/>
      <c r="G336" s="3"/>
      <c r="H336" s="1994" t="s">
        <v>2561</v>
      </c>
      <c r="I336" s="1994"/>
      <c r="J336" s="1994"/>
      <c r="K336" s="1994"/>
      <c r="L336" s="1994"/>
      <c r="M336" s="1994"/>
      <c r="N336" s="1994"/>
      <c r="O336" s="1994"/>
      <c r="P336" s="1994"/>
      <c r="Q336" s="1994"/>
      <c r="R336" s="1994"/>
      <c r="T336" s="58" t="s">
        <v>79</v>
      </c>
      <c r="V336" s="58"/>
      <c r="W336" s="58"/>
      <c r="X336" s="58"/>
      <c r="Y336" s="58"/>
      <c r="AA336" s="1994" t="s">
        <v>2545</v>
      </c>
      <c r="AB336" s="1994"/>
      <c r="AC336" s="1994"/>
      <c r="AD336" s="1994"/>
      <c r="AE336" s="1994"/>
      <c r="AF336" s="1994"/>
      <c r="AG336" s="1994"/>
      <c r="AH336" s="1994"/>
      <c r="AI336" s="1994"/>
      <c r="AJ336" s="1994"/>
      <c r="AK336" s="1994"/>
      <c r="AL336" s="39"/>
    </row>
    <row r="337" spans="1:66" ht="12.75" customHeight="1">
      <c r="A337" s="39"/>
      <c r="B337" s="58" t="s">
        <v>92</v>
      </c>
      <c r="C337" s="240"/>
      <c r="D337" s="240"/>
      <c r="E337" s="240"/>
      <c r="F337" s="240"/>
      <c r="G337" s="240"/>
      <c r="H337" s="1994" t="s">
        <v>2562</v>
      </c>
      <c r="I337" s="1994"/>
      <c r="J337" s="1994"/>
      <c r="K337" s="1994"/>
      <c r="L337" s="1994"/>
      <c r="M337" s="1994"/>
      <c r="N337" s="1994"/>
      <c r="O337" s="1994"/>
      <c r="P337" s="1994"/>
      <c r="Q337" s="1994"/>
      <c r="R337" s="1994"/>
      <c r="T337" s="58" t="s">
        <v>92</v>
      </c>
      <c r="V337" s="58"/>
      <c r="W337" s="58"/>
      <c r="X337" s="58"/>
      <c r="Y337" s="58"/>
      <c r="AA337" s="1994" t="s">
        <v>2565</v>
      </c>
      <c r="AB337" s="1994"/>
      <c r="AC337" s="1994"/>
      <c r="AD337" s="1994"/>
      <c r="AE337" s="1994"/>
      <c r="AF337" s="1994"/>
      <c r="AG337" s="1994"/>
      <c r="AH337" s="1994"/>
      <c r="AI337" s="1994"/>
      <c r="AJ337" s="1994"/>
      <c r="AK337" s="1994"/>
      <c r="AL337" s="39"/>
    </row>
    <row r="338" spans="1:66" ht="12.75" customHeight="1">
      <c r="A338" s="39"/>
      <c r="B338" s="58" t="s">
        <v>93</v>
      </c>
      <c r="C338" s="240"/>
      <c r="D338" s="240"/>
      <c r="E338" s="240"/>
      <c r="F338" s="240"/>
      <c r="G338" s="240"/>
      <c r="H338" s="2302">
        <v>7609301333</v>
      </c>
      <c r="I338" s="2302"/>
      <c r="J338" s="2302"/>
      <c r="K338" s="2302"/>
      <c r="L338" s="2302"/>
      <c r="M338" s="2302"/>
      <c r="N338" s="7" t="s">
        <v>212</v>
      </c>
      <c r="O338" s="7"/>
      <c r="P338" s="2295"/>
      <c r="Q338" s="2295"/>
      <c r="R338" s="2295"/>
      <c r="S338" s="58"/>
      <c r="T338" s="58" t="s">
        <v>93</v>
      </c>
      <c r="V338" s="58"/>
      <c r="W338" s="58"/>
      <c r="X338" s="58"/>
      <c r="Y338" s="58"/>
      <c r="AA338" s="2302">
        <v>9167243939</v>
      </c>
      <c r="AB338" s="2302"/>
      <c r="AC338" s="2302"/>
      <c r="AD338" s="2302"/>
      <c r="AE338" s="2302"/>
      <c r="AF338" s="2302"/>
      <c r="AG338" s="7" t="s">
        <v>212</v>
      </c>
      <c r="AH338" s="7"/>
      <c r="AI338" s="2295"/>
      <c r="AJ338" s="2295"/>
      <c r="AK338" s="2295"/>
      <c r="AL338" s="39"/>
    </row>
    <row r="339" spans="1:66" ht="12.75">
      <c r="A339" s="39"/>
      <c r="B339" s="58" t="s">
        <v>94</v>
      </c>
      <c r="C339" s="240"/>
      <c r="D339" s="240"/>
      <c r="E339" s="240"/>
      <c r="F339" s="240"/>
      <c r="G339" s="240"/>
      <c r="H339" s="2262">
        <v>7606833390</v>
      </c>
      <c r="I339" s="2262"/>
      <c r="J339" s="2262"/>
      <c r="K339" s="2262"/>
      <c r="L339" s="2262"/>
      <c r="M339" s="2262"/>
      <c r="N339" s="60"/>
      <c r="O339" s="60"/>
      <c r="P339" s="62"/>
      <c r="Q339" s="62"/>
      <c r="R339" s="62"/>
      <c r="S339" s="58"/>
      <c r="T339" s="58" t="s">
        <v>94</v>
      </c>
      <c r="V339" s="58"/>
      <c r="W339" s="58"/>
      <c r="X339" s="58"/>
      <c r="Y339" s="58"/>
      <c r="AA339" s="2026">
        <v>9167735866</v>
      </c>
      <c r="AB339" s="2026"/>
      <c r="AC339" s="2026"/>
      <c r="AD339" s="2026"/>
      <c r="AE339" s="2026"/>
      <c r="AF339" s="2026"/>
      <c r="AG339" s="60"/>
      <c r="AH339" s="60"/>
      <c r="AI339" s="62"/>
      <c r="AJ339" s="62"/>
      <c r="AK339" s="62"/>
      <c r="AL339" s="39"/>
    </row>
    <row r="340" spans="1:66" ht="12.75">
      <c r="A340" s="39"/>
      <c r="B340" s="58" t="s">
        <v>80</v>
      </c>
      <c r="C340" s="237"/>
      <c r="D340" s="237"/>
      <c r="E340" s="237"/>
      <c r="F340" s="237"/>
      <c r="G340" s="237"/>
      <c r="H340" s="1994" t="s">
        <v>2563</v>
      </c>
      <c r="I340" s="1994"/>
      <c r="J340" s="1994"/>
      <c r="K340" s="1994"/>
      <c r="L340" s="1994"/>
      <c r="M340" s="1994"/>
      <c r="N340" s="2016"/>
      <c r="O340" s="2016"/>
      <c r="P340" s="2016"/>
      <c r="Q340" s="2016"/>
      <c r="R340" s="2016"/>
      <c r="S340" s="58"/>
      <c r="T340" s="58" t="s">
        <v>80</v>
      </c>
      <c r="V340" s="58"/>
      <c r="W340" s="58"/>
      <c r="X340" s="58"/>
      <c r="Y340" s="58"/>
      <c r="AA340" s="1994" t="s">
        <v>2566</v>
      </c>
      <c r="AB340" s="1994"/>
      <c r="AC340" s="1994"/>
      <c r="AD340" s="1994"/>
      <c r="AE340" s="1994"/>
      <c r="AF340" s="1994"/>
      <c r="AG340" s="2016"/>
      <c r="AH340" s="2016"/>
      <c r="AI340" s="2016"/>
      <c r="AJ340" s="2016"/>
      <c r="AK340" s="201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16" t="s">
        <v>2577</v>
      </c>
      <c r="Q342" s="2016"/>
      <c r="R342" s="2016"/>
      <c r="S342" s="2016"/>
      <c r="T342" s="2016"/>
      <c r="U342" s="2016"/>
      <c r="V342" s="2016"/>
      <c r="W342" s="2016"/>
      <c r="X342" s="2016"/>
      <c r="Y342" s="2016"/>
      <c r="Z342" s="2016"/>
      <c r="AA342" s="2016"/>
      <c r="AB342" s="2016"/>
      <c r="AC342" s="2016"/>
      <c r="AD342" s="2016"/>
      <c r="AE342" s="2016"/>
      <c r="AF342" s="88"/>
      <c r="AG342" s="88"/>
      <c r="AH342" s="88"/>
      <c r="AI342" s="88"/>
      <c r="AJ342" s="88"/>
      <c r="AK342" s="88"/>
      <c r="AL342" s="39"/>
      <c r="BN342" s="12" t="s">
        <v>626</v>
      </c>
    </row>
    <row r="343" spans="1:66" ht="12.75">
      <c r="A343" s="3"/>
      <c r="B343" s="60"/>
      <c r="C343" s="60"/>
      <c r="D343" s="60"/>
      <c r="E343" s="60"/>
      <c r="F343" s="60"/>
      <c r="G343" s="3"/>
      <c r="H343" s="88"/>
      <c r="I343" s="7" t="s">
        <v>504</v>
      </c>
      <c r="P343" s="1994"/>
      <c r="Q343" s="1994"/>
      <c r="R343" s="1994"/>
      <c r="S343" s="1994"/>
      <c r="T343" s="1994"/>
      <c r="U343" s="1994"/>
      <c r="V343" s="1994"/>
      <c r="W343" s="1994"/>
      <c r="X343" s="1994"/>
      <c r="Y343" s="1994"/>
      <c r="Z343" s="1994"/>
      <c r="AA343" s="1994"/>
      <c r="AB343" s="1994"/>
      <c r="AC343" s="1994"/>
      <c r="AD343" s="1994"/>
      <c r="AE343" s="1994"/>
      <c r="AF343" s="88"/>
      <c r="AG343" s="88"/>
      <c r="AH343" s="88"/>
      <c r="AI343" s="88"/>
      <c r="AJ343" s="88"/>
      <c r="AK343" s="88"/>
      <c r="AL343" s="39"/>
      <c r="BN343" s="12" t="s">
        <v>706</v>
      </c>
    </row>
    <row r="344" spans="1:66" ht="12.75">
      <c r="A344" s="3"/>
      <c r="B344" s="60"/>
      <c r="C344" s="60"/>
      <c r="D344" s="60"/>
      <c r="E344" s="60"/>
      <c r="F344" s="60"/>
      <c r="G344" s="3"/>
      <c r="H344" s="88"/>
      <c r="I344" s="7" t="s">
        <v>79</v>
      </c>
      <c r="P344" s="1994"/>
      <c r="Q344" s="1994"/>
      <c r="R344" s="1994"/>
      <c r="S344" s="1994"/>
      <c r="T344" s="1994"/>
      <c r="U344" s="1994"/>
      <c r="V344" s="1994"/>
      <c r="W344" s="1994"/>
      <c r="X344" s="1994"/>
      <c r="Y344" s="1994"/>
      <c r="Z344" s="1994"/>
      <c r="AA344" s="1994"/>
      <c r="AB344" s="1994"/>
      <c r="AC344" s="1994"/>
      <c r="AD344" s="1994"/>
      <c r="AE344" s="1994"/>
      <c r="AF344" s="88"/>
      <c r="AG344" s="88"/>
      <c r="AH344" s="88"/>
      <c r="AI344" s="88"/>
      <c r="AJ344" s="88"/>
      <c r="AK344" s="88"/>
      <c r="AL344" s="39"/>
      <c r="BN344" s="12" t="s">
        <v>578</v>
      </c>
    </row>
    <row r="345" spans="1:66" ht="12.75">
      <c r="A345" s="3"/>
      <c r="B345" s="60"/>
      <c r="C345" s="60"/>
      <c r="D345" s="60"/>
      <c r="E345" s="60"/>
      <c r="F345" s="60"/>
      <c r="G345" s="60"/>
      <c r="H345" s="88"/>
      <c r="I345" s="7" t="s">
        <v>92</v>
      </c>
      <c r="P345" s="1994"/>
      <c r="Q345" s="1994"/>
      <c r="R345" s="1994"/>
      <c r="S345" s="1994"/>
      <c r="T345" s="1994"/>
      <c r="U345" s="1994"/>
      <c r="V345" s="1994"/>
      <c r="W345" s="1994"/>
      <c r="X345" s="1994"/>
      <c r="Y345" s="1994"/>
      <c r="Z345" s="1994"/>
      <c r="AA345" s="1994"/>
      <c r="AB345" s="1994"/>
      <c r="AC345" s="1994"/>
      <c r="AD345" s="1994"/>
      <c r="AE345" s="1994"/>
      <c r="AF345" s="88"/>
      <c r="AG345" s="88"/>
      <c r="AH345" s="88"/>
      <c r="AI345" s="88"/>
      <c r="AJ345" s="88"/>
      <c r="AK345" s="88"/>
      <c r="AL345" s="39"/>
    </row>
    <row r="346" spans="1:66" ht="12.75">
      <c r="A346" s="3"/>
      <c r="B346" s="60"/>
      <c r="C346" s="60"/>
      <c r="D346" s="60"/>
      <c r="E346" s="60"/>
      <c r="F346" s="60"/>
      <c r="G346" s="60"/>
      <c r="H346" s="465"/>
      <c r="I346" s="7" t="s">
        <v>93</v>
      </c>
      <c r="P346" s="2026"/>
      <c r="Q346" s="2026"/>
      <c r="R346" s="2026"/>
      <c r="S346" s="2026"/>
      <c r="T346" s="2026"/>
      <c r="U346" s="2026"/>
      <c r="V346" s="2026"/>
      <c r="W346" s="2026"/>
      <c r="X346" s="2026"/>
      <c r="Y346" s="2026"/>
      <c r="Z346" s="2026"/>
      <c r="AA346" s="7" t="s">
        <v>212</v>
      </c>
      <c r="AB346" s="7"/>
      <c r="AC346" s="1993"/>
      <c r="AD346" s="1993"/>
      <c r="AE346" s="1993"/>
      <c r="AF346" s="465"/>
      <c r="AG346" s="60"/>
      <c r="AH346" s="60"/>
      <c r="AI346" s="406"/>
      <c r="AJ346" s="406"/>
      <c r="AK346" s="406"/>
      <c r="AL346" s="39"/>
    </row>
    <row r="347" spans="1:66" ht="12.75" customHeight="1">
      <c r="A347" s="3"/>
      <c r="B347" s="60"/>
      <c r="C347" s="60"/>
      <c r="D347" s="60"/>
      <c r="E347" s="60"/>
      <c r="F347" s="60"/>
      <c r="G347" s="60"/>
      <c r="H347" s="465"/>
      <c r="I347" s="7" t="s">
        <v>94</v>
      </c>
      <c r="P347" s="2026"/>
      <c r="Q347" s="2026"/>
      <c r="R347" s="2026"/>
      <c r="S347" s="2026"/>
      <c r="T347" s="2026"/>
      <c r="U347" s="2026"/>
      <c r="V347" s="2026"/>
      <c r="W347" s="2026"/>
      <c r="X347" s="2026"/>
      <c r="Y347" s="2026"/>
      <c r="Z347" s="2026"/>
      <c r="AF347" s="465"/>
      <c r="AG347" s="60"/>
      <c r="AH347" s="60"/>
      <c r="AI347" s="62"/>
      <c r="AJ347" s="62"/>
      <c r="AK347" s="62"/>
      <c r="AL347" s="39"/>
    </row>
    <row r="348" spans="1:66" ht="12.75">
      <c r="A348" s="3"/>
      <c r="B348" s="60"/>
      <c r="C348" s="406"/>
      <c r="D348" s="406"/>
      <c r="E348" s="406"/>
      <c r="F348" s="406"/>
      <c r="G348" s="406"/>
      <c r="H348" s="88"/>
      <c r="I348" s="7" t="s">
        <v>80</v>
      </c>
      <c r="P348" s="2016"/>
      <c r="Q348" s="2016"/>
      <c r="R348" s="2016"/>
      <c r="S348" s="2016"/>
      <c r="T348" s="2016"/>
      <c r="U348" s="2016"/>
      <c r="V348" s="2016"/>
      <c r="W348" s="2016"/>
      <c r="X348" s="2016"/>
      <c r="Y348" s="2016"/>
      <c r="Z348" s="2016"/>
      <c r="AA348" s="2016"/>
      <c r="AB348" s="2016"/>
      <c r="AC348" s="2016"/>
      <c r="AD348" s="2016"/>
      <c r="AE348" s="201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36" t="s">
        <v>575</v>
      </c>
      <c r="B350" s="2336"/>
      <c r="C350" s="2336"/>
      <c r="D350" s="2336"/>
      <c r="E350" s="2336"/>
      <c r="F350" s="2336"/>
      <c r="G350" s="2336"/>
      <c r="H350" s="2336"/>
      <c r="I350" s="2336"/>
      <c r="J350" s="2336"/>
      <c r="K350" s="2336"/>
      <c r="L350" s="2336"/>
      <c r="M350" s="2336"/>
      <c r="N350" s="2336"/>
      <c r="O350" s="2336"/>
      <c r="P350" s="2336"/>
      <c r="Q350" s="2336"/>
      <c r="R350" s="2336"/>
      <c r="S350" s="2336"/>
      <c r="T350" s="2336"/>
      <c r="U350" s="2336"/>
      <c r="V350" s="2336"/>
      <c r="W350" s="2336"/>
      <c r="X350" s="2336"/>
      <c r="Y350" s="2336"/>
      <c r="Z350" s="2336"/>
      <c r="AA350" s="2336"/>
      <c r="AB350" s="2336"/>
      <c r="AC350" s="2336"/>
      <c r="AD350" s="2336"/>
      <c r="AE350" s="2336"/>
      <c r="AF350" s="2336"/>
      <c r="AG350" s="2336"/>
      <c r="AH350" s="2336"/>
      <c r="AI350" s="2336"/>
      <c r="AJ350" s="2336"/>
      <c r="AK350" s="2336"/>
      <c r="AL350" s="2336"/>
      <c r="AM350" s="144"/>
      <c r="AN350" s="144"/>
      <c r="AO350" s="144"/>
      <c r="AP350" s="144"/>
      <c r="AQ350" s="144"/>
      <c r="AR350" s="144"/>
      <c r="AS350" s="144"/>
      <c r="AT350" s="144"/>
      <c r="AU350" s="144"/>
      <c r="AV350" s="144"/>
      <c r="AW350" s="144"/>
      <c r="AX350" s="144"/>
      <c r="AY350" s="144"/>
    </row>
    <row r="351" spans="1:66" ht="13.5" thickBot="1">
      <c r="A351" s="2337"/>
      <c r="B351" s="2337"/>
      <c r="C351" s="2337"/>
      <c r="D351" s="2337"/>
      <c r="E351" s="2337"/>
      <c r="F351" s="2337"/>
      <c r="G351" s="2337"/>
      <c r="H351" s="2337"/>
      <c r="I351" s="2337"/>
      <c r="J351" s="2337"/>
      <c r="K351" s="2337"/>
      <c r="L351" s="2337"/>
      <c r="M351" s="2337"/>
      <c r="N351" s="2337"/>
      <c r="O351" s="2337"/>
      <c r="P351" s="2337"/>
      <c r="Q351" s="2337"/>
      <c r="R351" s="2337"/>
      <c r="S351" s="2337"/>
      <c r="T351" s="2337"/>
      <c r="U351" s="2337"/>
      <c r="V351" s="2337"/>
      <c r="W351" s="2337"/>
      <c r="X351" s="2337"/>
      <c r="Y351" s="2337"/>
      <c r="Z351" s="2337"/>
      <c r="AA351" s="2337"/>
      <c r="AB351" s="2337"/>
      <c r="AC351" s="2337"/>
      <c r="AD351" s="2337"/>
      <c r="AE351" s="2337"/>
      <c r="AF351" s="2337"/>
      <c r="AG351" s="2337"/>
      <c r="AH351" s="2337"/>
      <c r="AI351" s="2337"/>
      <c r="AJ351" s="2337"/>
      <c r="AK351" s="2337"/>
      <c r="AL351" s="233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2" t="s">
        <v>578</v>
      </c>
      <c r="N354" s="1992"/>
      <c r="P354" s="12" t="s">
        <v>1954</v>
      </c>
      <c r="AJ354" s="1992" t="s">
        <v>706</v>
      </c>
      <c r="AK354" s="1992"/>
    </row>
    <row r="355" spans="1:37" ht="12.75" customHeight="1">
      <c r="D355" s="58" t="s">
        <v>1943</v>
      </c>
      <c r="M355" s="1992" t="s">
        <v>626</v>
      </c>
      <c r="N355" s="1992"/>
      <c r="P355" s="58" t="s">
        <v>2146</v>
      </c>
      <c r="AJ355" s="2000"/>
      <c r="AK355" s="2000"/>
    </row>
    <row r="356" spans="1:37" ht="12.75" customHeight="1">
      <c r="D356" s="12" t="s">
        <v>745</v>
      </c>
      <c r="M356" s="1992" t="s">
        <v>626</v>
      </c>
      <c r="N356" s="1992"/>
      <c r="P356" s="717" t="s">
        <v>1953</v>
      </c>
      <c r="AJ356" s="1992" t="s">
        <v>626</v>
      </c>
      <c r="AK356" s="1992"/>
    </row>
    <row r="357" spans="1:37" ht="12.75" customHeight="1">
      <c r="D357" s="12" t="s">
        <v>746</v>
      </c>
      <c r="M357" s="1992" t="s">
        <v>626</v>
      </c>
      <c r="N357" s="1992"/>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2" t="s">
        <v>626</v>
      </c>
      <c r="O362" s="1992"/>
      <c r="P362" s="69"/>
      <c r="Q362" s="69"/>
      <c r="R362" s="69"/>
      <c r="S362" s="69"/>
      <c r="T362" s="69"/>
      <c r="U362" s="69"/>
      <c r="V362" s="69"/>
      <c r="W362" s="69"/>
      <c r="X362" s="69"/>
      <c r="Y362" s="70"/>
      <c r="Z362" s="70"/>
      <c r="AC362" s="69"/>
      <c r="AD362" s="69"/>
      <c r="AE362" s="69"/>
    </row>
    <row r="363" spans="1:37" ht="12.75" customHeight="1">
      <c r="E363" s="12" t="s">
        <v>381</v>
      </c>
      <c r="Y363" s="1992" t="s">
        <v>626</v>
      </c>
      <c r="Z363" s="1992"/>
    </row>
    <row r="364" spans="1:37" ht="12.75" customHeight="1">
      <c r="D364" s="7" t="s">
        <v>1059</v>
      </c>
      <c r="Q364" s="2016" t="s">
        <v>626</v>
      </c>
      <c r="R364" s="2016"/>
      <c r="S364" s="2016"/>
      <c r="T364" s="2016"/>
      <c r="U364" s="2016"/>
      <c r="V364" s="2016"/>
      <c r="W364" s="2016"/>
      <c r="X364" s="2016"/>
      <c r="Y364" s="2016"/>
      <c r="Z364" s="2016"/>
      <c r="AA364" s="2016"/>
      <c r="AB364" s="2016"/>
      <c r="AC364" s="2016"/>
      <c r="AD364" s="2016"/>
      <c r="AE364" s="2016"/>
      <c r="AF364" s="2016"/>
      <c r="AG364" s="201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2" t="s">
        <v>626</v>
      </c>
      <c r="K366" s="1992"/>
      <c r="L366" s="69"/>
      <c r="M366" s="69"/>
      <c r="N366" s="69"/>
      <c r="O366" s="69"/>
      <c r="P366" s="69"/>
      <c r="Q366" s="69"/>
      <c r="R366" s="69"/>
      <c r="S366" s="69"/>
      <c r="T366" s="69"/>
      <c r="U366" s="69"/>
      <c r="V366" s="69"/>
      <c r="W366" s="69"/>
      <c r="X366" s="69"/>
      <c r="Y366" s="69"/>
      <c r="Z366" s="69"/>
      <c r="AC366" s="69"/>
      <c r="AD366" s="69"/>
      <c r="AE366" s="69"/>
    </row>
    <row r="367" spans="1:37" ht="12.75" customHeight="1">
      <c r="E367" s="2305" t="s">
        <v>747</v>
      </c>
      <c r="F367" s="2305"/>
      <c r="G367" s="2305"/>
      <c r="H367" s="2305"/>
      <c r="I367" s="2305"/>
      <c r="J367" s="2305"/>
      <c r="K367" s="2305"/>
      <c r="L367" s="2305"/>
      <c r="M367" s="2305"/>
      <c r="N367" s="2305"/>
      <c r="O367" s="2305"/>
      <c r="P367" s="2305"/>
      <c r="Q367" s="2305"/>
      <c r="R367" s="2305"/>
      <c r="S367" s="2305"/>
      <c r="T367" s="2305"/>
      <c r="U367" s="2305"/>
      <c r="V367" s="2305"/>
      <c r="W367" s="2305"/>
      <c r="X367" s="2305"/>
      <c r="Y367" s="2305"/>
      <c r="Z367" s="2305"/>
      <c r="AA367" s="2305"/>
      <c r="AB367" s="2305"/>
      <c r="AC367" s="2305"/>
      <c r="AD367" s="2305"/>
      <c r="AE367" s="2305"/>
      <c r="AF367" s="2305"/>
      <c r="AG367" s="2305"/>
      <c r="AH367" s="2305"/>
    </row>
    <row r="368" spans="1:37" ht="12.75" customHeight="1">
      <c r="E368" s="2305"/>
      <c r="F368" s="2305"/>
      <c r="G368" s="2305"/>
      <c r="H368" s="2305"/>
      <c r="I368" s="2305"/>
      <c r="J368" s="2305"/>
      <c r="K368" s="2305"/>
      <c r="L368" s="2305"/>
      <c r="M368" s="2305"/>
      <c r="N368" s="2305"/>
      <c r="O368" s="2305"/>
      <c r="P368" s="2305"/>
      <c r="Q368" s="2305"/>
      <c r="R368" s="2305"/>
      <c r="S368" s="2305"/>
      <c r="T368" s="2305"/>
      <c r="U368" s="2305"/>
      <c r="V368" s="2305"/>
      <c r="W368" s="2305"/>
      <c r="X368" s="2305"/>
      <c r="Y368" s="2305"/>
      <c r="Z368" s="2305"/>
      <c r="AA368" s="2305"/>
      <c r="AB368" s="2305"/>
      <c r="AC368" s="2305"/>
      <c r="AD368" s="2305"/>
      <c r="AE368" s="2305"/>
      <c r="AF368" s="2305"/>
      <c r="AG368" s="2305"/>
      <c r="AH368" s="2305"/>
    </row>
    <row r="369" spans="1:36" ht="12.75" customHeight="1">
      <c r="E369" s="7" t="s">
        <v>479</v>
      </c>
      <c r="F369" s="7"/>
      <c r="G369" s="7"/>
      <c r="H369" s="7"/>
      <c r="I369" s="7"/>
      <c r="J369" s="7"/>
      <c r="K369" s="7"/>
      <c r="L369" s="7"/>
      <c r="N369" s="2301"/>
      <c r="O369" s="2301"/>
      <c r="P369" s="2301"/>
      <c r="Q369" s="2301"/>
      <c r="R369" s="7"/>
      <c r="U369" s="7" t="s">
        <v>480</v>
      </c>
      <c r="V369" s="7"/>
      <c r="W369" s="7"/>
      <c r="X369" s="7"/>
      <c r="Y369" s="7"/>
      <c r="Z369" s="7"/>
      <c r="AA369" s="7"/>
      <c r="AB369" s="7"/>
      <c r="AC369" s="2301"/>
      <c r="AD369" s="2301"/>
      <c r="AE369" s="2301"/>
      <c r="AF369" s="2301"/>
    </row>
    <row r="370" spans="1:36" ht="12.75" customHeight="1">
      <c r="E370" s="7" t="s">
        <v>481</v>
      </c>
      <c r="F370" s="7"/>
      <c r="G370" s="7"/>
      <c r="H370" s="7"/>
      <c r="I370" s="7"/>
      <c r="J370" s="7"/>
      <c r="K370" s="7"/>
      <c r="L370" s="7"/>
      <c r="N370" s="2301"/>
      <c r="O370" s="2301"/>
      <c r="P370" s="2301"/>
      <c r="Q370" s="2301"/>
      <c r="R370" s="7"/>
      <c r="U370" s="7" t="s">
        <v>0</v>
      </c>
      <c r="V370" s="7"/>
      <c r="W370" s="7"/>
      <c r="X370" s="7"/>
      <c r="Y370" s="7"/>
      <c r="Z370" s="7"/>
      <c r="AA370" s="7"/>
      <c r="AB370" s="7"/>
      <c r="AC370" s="2301"/>
      <c r="AD370" s="2301"/>
      <c r="AE370" s="2301"/>
      <c r="AF370" s="2301"/>
    </row>
    <row r="371" spans="1:36" ht="12.75" customHeight="1">
      <c r="E371" s="7" t="s">
        <v>1</v>
      </c>
      <c r="F371" s="7"/>
      <c r="G371" s="7"/>
      <c r="H371" s="7"/>
      <c r="I371" s="7"/>
      <c r="J371" s="7"/>
      <c r="K371" s="7"/>
      <c r="L371" s="7"/>
      <c r="N371" s="2301"/>
      <c r="O371" s="2301"/>
      <c r="P371" s="2301"/>
      <c r="Q371" s="2301"/>
      <c r="R371" s="7"/>
      <c r="V371" s="7"/>
      <c r="W371" s="7"/>
      <c r="X371" s="7"/>
      <c r="Y371" s="7"/>
      <c r="Z371" s="7"/>
      <c r="AA371" s="7"/>
      <c r="AB371" s="7"/>
    </row>
    <row r="372" spans="1:36" ht="12.75" customHeight="1">
      <c r="E372" s="7" t="s">
        <v>2</v>
      </c>
      <c r="F372" s="7"/>
      <c r="G372" s="7"/>
      <c r="H372" s="7"/>
      <c r="I372" s="7"/>
      <c r="J372" s="7"/>
      <c r="K372" s="7"/>
      <c r="L372" s="7"/>
      <c r="N372" s="2512"/>
      <c r="O372" s="2512"/>
      <c r="P372" s="2512"/>
      <c r="Q372" s="2512"/>
      <c r="R372" s="2512"/>
      <c r="S372" s="2512"/>
      <c r="T372" s="2512"/>
      <c r="U372" s="2512"/>
      <c r="V372" s="2512"/>
      <c r="W372" s="2512"/>
      <c r="X372" s="2512"/>
      <c r="Y372" s="2512"/>
      <c r="Z372" s="2512"/>
      <c r="AA372" s="2512"/>
      <c r="AB372" s="2512"/>
      <c r="AC372" s="2512"/>
      <c r="AD372" s="2512"/>
      <c r="AE372" s="2512"/>
      <c r="AF372" s="2512"/>
    </row>
    <row r="373" spans="1:36" ht="12.75" customHeight="1">
      <c r="E373" s="7"/>
      <c r="F373" s="7"/>
      <c r="G373" s="7"/>
      <c r="H373" s="7"/>
      <c r="I373" s="7"/>
      <c r="J373" s="7"/>
      <c r="K373" s="7"/>
      <c r="L373" s="7"/>
      <c r="N373" s="2513"/>
      <c r="O373" s="2513"/>
      <c r="P373" s="2513"/>
      <c r="Q373" s="2513"/>
      <c r="R373" s="2513"/>
      <c r="S373" s="2513"/>
      <c r="T373" s="2513"/>
      <c r="U373" s="2513"/>
      <c r="V373" s="2513"/>
      <c r="W373" s="2513"/>
      <c r="X373" s="2513"/>
      <c r="Y373" s="2513"/>
      <c r="Z373" s="2513"/>
      <c r="AA373" s="2513"/>
      <c r="AB373" s="2513"/>
      <c r="AC373" s="2513"/>
      <c r="AD373" s="2513"/>
      <c r="AE373" s="2513"/>
      <c r="AF373" s="2513"/>
    </row>
    <row r="374" spans="1:36" ht="12.75" customHeight="1">
      <c r="C374" s="910"/>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385"/>
      <c r="T376" s="2385"/>
      <c r="U376" s="4" t="s">
        <v>315</v>
      </c>
      <c r="V376" s="2385"/>
      <c r="W376" s="2385"/>
      <c r="Y376" s="25" t="s">
        <v>313</v>
      </c>
      <c r="AA376" s="25"/>
      <c r="AB376" s="25" t="s">
        <v>314</v>
      </c>
      <c r="AD376" s="2385"/>
      <c r="AE376" s="2385"/>
      <c r="AF376" s="4" t="s">
        <v>315</v>
      </c>
      <c r="AG376" s="2385"/>
      <c r="AH376" s="2385"/>
    </row>
    <row r="377" spans="1:36" ht="12.75" customHeight="1">
      <c r="E377" s="7" t="s">
        <v>1087</v>
      </c>
      <c r="F377" s="7"/>
      <c r="G377" s="7"/>
      <c r="H377" s="7"/>
      <c r="I377" s="7"/>
      <c r="J377" s="7"/>
      <c r="K377" s="7"/>
      <c r="L377" s="7"/>
      <c r="N377" s="2385"/>
      <c r="O377" s="2385"/>
      <c r="P377" s="2385"/>
    </row>
    <row r="378" spans="1:36" ht="12.75" customHeight="1">
      <c r="E378" s="382" t="s">
        <v>1088</v>
      </c>
      <c r="F378" s="7"/>
      <c r="G378" s="7"/>
      <c r="H378" s="7"/>
      <c r="I378" s="7"/>
      <c r="J378" s="7"/>
      <c r="K378" s="7"/>
      <c r="L378" s="7"/>
      <c r="AG378" s="2300" t="s">
        <v>626</v>
      </c>
      <c r="AH378" s="2300"/>
    </row>
    <row r="379" spans="1:36" ht="12.75" customHeight="1">
      <c r="E379" s="7"/>
      <c r="F379" s="7"/>
      <c r="G379" s="7" t="s">
        <v>1109</v>
      </c>
      <c r="H379" s="7"/>
      <c r="I379" s="7"/>
      <c r="J379" s="7"/>
      <c r="K379" s="7"/>
      <c r="L379" s="7"/>
      <c r="AG379" s="2300" t="s">
        <v>626</v>
      </c>
      <c r="AH379" s="2300"/>
    </row>
    <row r="380" spans="1:36" ht="12.75" customHeight="1">
      <c r="E380" s="7"/>
      <c r="F380" s="7"/>
      <c r="G380" s="507" t="s">
        <v>1089</v>
      </c>
      <c r="H380" s="7"/>
      <c r="I380" s="7"/>
      <c r="J380" s="7"/>
      <c r="K380" s="7"/>
      <c r="L380" s="7"/>
      <c r="V380" s="1992" t="s">
        <v>626</v>
      </c>
      <c r="W380" s="1992"/>
      <c r="Y380" s="35" t="s">
        <v>1061</v>
      </c>
    </row>
    <row r="381" spans="1:36" ht="12.75" customHeight="1">
      <c r="E381" s="7" t="s">
        <v>1062</v>
      </c>
      <c r="F381" s="7"/>
      <c r="G381" s="7"/>
      <c r="H381" s="7"/>
      <c r="I381" s="7"/>
      <c r="J381" s="7"/>
      <c r="K381" s="7"/>
      <c r="L381" s="7"/>
      <c r="V381" s="1992" t="s">
        <v>626</v>
      </c>
      <c r="W381" s="1992"/>
      <c r="Y381" s="7" t="s">
        <v>1063</v>
      </c>
    </row>
    <row r="382" spans="1:36" ht="12.75" customHeight="1"/>
    <row r="383" spans="1:36" ht="12.75" customHeight="1">
      <c r="A383" s="50" t="s">
        <v>82</v>
      </c>
      <c r="B383" s="50"/>
    </row>
    <row r="384" spans="1:36" ht="12.75" customHeight="1">
      <c r="D384" s="12" t="s">
        <v>449</v>
      </c>
      <c r="J384" s="2016"/>
      <c r="K384" s="2016"/>
      <c r="L384" s="2016"/>
      <c r="M384" s="2016"/>
      <c r="N384" s="2016"/>
      <c r="O384" s="2016"/>
      <c r="P384" s="2016"/>
      <c r="Q384" s="2016"/>
      <c r="R384" s="2016"/>
      <c r="S384" s="2016"/>
      <c r="T384" s="2016"/>
      <c r="U384" s="2016"/>
      <c r="V384" s="14" t="s">
        <v>88</v>
      </c>
      <c r="W384" s="14"/>
      <c r="X384" s="14"/>
      <c r="Y384" s="14"/>
      <c r="Z384" s="14"/>
      <c r="AA384" s="14"/>
      <c r="AB384" s="14"/>
      <c r="AC384" s="2016"/>
      <c r="AD384" s="2016"/>
      <c r="AE384" s="2016"/>
      <c r="AF384" s="2016"/>
      <c r="AG384" s="2016"/>
      <c r="AH384" s="2016"/>
      <c r="AI384" s="2016"/>
      <c r="AJ384" s="2016"/>
    </row>
    <row r="385" spans="1:96" ht="12.75" customHeight="1">
      <c r="A385" s="717"/>
      <c r="B385" s="717"/>
      <c r="C385" s="717"/>
      <c r="D385" s="58" t="s">
        <v>1379</v>
      </c>
      <c r="E385" s="717"/>
      <c r="F385" s="717"/>
      <c r="G385" s="717"/>
      <c r="H385" s="717"/>
      <c r="I385" s="717"/>
      <c r="J385" s="1994"/>
      <c r="K385" s="1994"/>
      <c r="L385" s="1994"/>
      <c r="M385" s="1994"/>
      <c r="N385" s="1994"/>
      <c r="O385" s="1994"/>
      <c r="P385" s="1994"/>
      <c r="Q385" s="1994"/>
      <c r="R385" s="1994"/>
      <c r="S385" s="1994"/>
      <c r="T385" s="1994"/>
      <c r="U385" s="1994"/>
      <c r="V385" s="58" t="s">
        <v>1379</v>
      </c>
      <c r="W385" s="14"/>
      <c r="X385" s="14"/>
      <c r="Y385" s="14"/>
      <c r="Z385" s="14"/>
      <c r="AA385" s="14"/>
      <c r="AB385" s="14"/>
      <c r="AC385" s="2016"/>
      <c r="AD385" s="2016"/>
      <c r="AE385" s="2016"/>
      <c r="AF385" s="2016"/>
      <c r="AG385" s="2016"/>
      <c r="AH385" s="2016"/>
      <c r="AI385" s="2016"/>
      <c r="AJ385" s="2016"/>
      <c r="AK385" s="717"/>
      <c r="AL385" s="717"/>
    </row>
    <row r="386" spans="1:96" ht="12.75" customHeight="1">
      <c r="A386" s="717"/>
      <c r="B386" s="717"/>
      <c r="C386" s="717"/>
      <c r="D386" s="58" t="s">
        <v>464</v>
      </c>
      <c r="E386" s="717"/>
      <c r="F386" s="717"/>
      <c r="G386" s="717"/>
      <c r="H386" s="717"/>
      <c r="I386" s="717"/>
      <c r="J386" s="1994"/>
      <c r="K386" s="1994"/>
      <c r="L386" s="1994"/>
      <c r="M386" s="1994"/>
      <c r="N386" s="1994"/>
      <c r="O386" s="1994"/>
      <c r="P386" s="1994"/>
      <c r="Q386" s="1994"/>
      <c r="R386" s="1994"/>
      <c r="S386" s="1994"/>
      <c r="T386" s="1994"/>
      <c r="U386" s="1994"/>
      <c r="V386" s="58" t="s">
        <v>464</v>
      </c>
      <c r="W386" s="14"/>
      <c r="X386" s="14"/>
      <c r="Y386" s="14"/>
      <c r="Z386" s="14"/>
      <c r="AA386" s="14"/>
      <c r="AB386" s="14"/>
      <c r="AC386" s="2016"/>
      <c r="AD386" s="2016"/>
      <c r="AE386" s="2016"/>
      <c r="AF386" s="2016"/>
      <c r="AG386" s="2016"/>
      <c r="AH386" s="2016"/>
      <c r="AI386" s="2016"/>
      <c r="AJ386" s="2016"/>
      <c r="AK386" s="717"/>
      <c r="AL386" s="717"/>
    </row>
    <row r="387" spans="1:96" ht="12.75" customHeight="1">
      <c r="A387" s="717"/>
      <c r="B387" s="717"/>
      <c r="C387" s="717"/>
      <c r="D387" s="479" t="s">
        <v>1375</v>
      </c>
      <c r="E387" s="717"/>
      <c r="F387" s="717"/>
      <c r="G387" s="717"/>
      <c r="H387" s="717"/>
      <c r="I387" s="88"/>
      <c r="J387" s="2158"/>
      <c r="K387" s="2158"/>
      <c r="L387" s="2158"/>
      <c r="M387" s="2158"/>
      <c r="N387" s="2158"/>
      <c r="O387" s="2158"/>
      <c r="P387" s="2158"/>
      <c r="Q387" s="2158"/>
      <c r="R387" s="2158"/>
      <c r="S387" s="2158"/>
      <c r="T387" s="2158"/>
      <c r="U387" s="2158"/>
      <c r="V387" s="2016"/>
      <c r="W387" s="2016"/>
      <c r="X387" s="2016"/>
      <c r="Y387" s="2016"/>
      <c r="Z387" s="2016"/>
      <c r="AA387" s="2016"/>
      <c r="AB387" s="2016"/>
      <c r="AC387" s="2016"/>
      <c r="AD387" s="2016"/>
      <c r="AE387" s="2016"/>
      <c r="AF387" s="2016"/>
      <c r="AG387" s="2016"/>
      <c r="AH387" s="2016"/>
      <c r="AI387" s="2016"/>
      <c r="AJ387" s="2016"/>
      <c r="AK387" s="717"/>
      <c r="AL387" s="717"/>
    </row>
    <row r="388" spans="1:96" ht="12.75" customHeight="1">
      <c r="D388" s="12" t="s">
        <v>4</v>
      </c>
      <c r="Q388" s="2382"/>
      <c r="R388" s="2382"/>
      <c r="S388" s="2382"/>
      <c r="T388" s="2382"/>
      <c r="U388" s="2382"/>
      <c r="V388" s="12" t="s">
        <v>318</v>
      </c>
      <c r="AI388" s="1992" t="s">
        <v>706</v>
      </c>
      <c r="AJ388" s="1992"/>
    </row>
    <row r="389" spans="1:96" ht="12.75" customHeight="1">
      <c r="D389" s="12" t="s">
        <v>5</v>
      </c>
      <c r="Q389" s="2180"/>
      <c r="R389" s="2304"/>
      <c r="S389" s="2304"/>
      <c r="T389" s="2304"/>
      <c r="U389" s="2304"/>
      <c r="W389" s="33" t="s">
        <v>78</v>
      </c>
      <c r="AG389" s="2383"/>
      <c r="AH389" s="2383"/>
      <c r="AI389" s="2383"/>
      <c r="AJ389" s="2383"/>
    </row>
    <row r="390" spans="1:96" ht="12.75" customHeight="1">
      <c r="D390" s="12" t="s">
        <v>448</v>
      </c>
      <c r="Q390" s="2384"/>
      <c r="R390" s="2384"/>
      <c r="S390" s="2384"/>
      <c r="T390" s="2384"/>
      <c r="U390" s="2384"/>
      <c r="V390" s="58" t="s">
        <v>1378</v>
      </c>
      <c r="AG390" s="2511"/>
      <c r="AH390" s="2511"/>
      <c r="AI390" s="2511"/>
      <c r="AJ390" s="2511"/>
    </row>
    <row r="391" spans="1:96" ht="12.75" customHeight="1">
      <c r="D391" s="12" t="s">
        <v>93</v>
      </c>
      <c r="I391" s="2296"/>
      <c r="J391" s="2296"/>
      <c r="K391" s="2296"/>
      <c r="L391" s="2296"/>
      <c r="M391" s="2296"/>
      <c r="N391" s="2296"/>
      <c r="Q391" s="57" t="s">
        <v>212</v>
      </c>
      <c r="S391" s="2381"/>
      <c r="T391" s="2381"/>
      <c r="U391" s="2381"/>
      <c r="V391" s="12" t="s">
        <v>77</v>
      </c>
      <c r="AI391" s="1992" t="s">
        <v>706</v>
      </c>
      <c r="AJ391" s="1992"/>
    </row>
    <row r="392" spans="1:96" ht="12.75" customHeight="1">
      <c r="D392" s="12" t="s">
        <v>319</v>
      </c>
      <c r="Q392" s="2164"/>
      <c r="R392" s="2164"/>
      <c r="S392" s="2164"/>
      <c r="T392" s="2164"/>
      <c r="U392" s="2164"/>
      <c r="V392" s="12" t="s">
        <v>320</v>
      </c>
      <c r="AG392" s="2383"/>
      <c r="AH392" s="2383"/>
      <c r="AI392" s="2383"/>
      <c r="AJ392" s="2383"/>
    </row>
    <row r="393" spans="1:96" ht="12.75" customHeight="1">
      <c r="D393" s="12" t="s">
        <v>321</v>
      </c>
      <c r="Q393" s="2454"/>
      <c r="R393" s="2454"/>
      <c r="S393" s="2454"/>
      <c r="T393" s="2454"/>
      <c r="U393" s="2454"/>
      <c r="V393" s="717" t="s">
        <v>1355</v>
      </c>
      <c r="AG393" s="2383"/>
      <c r="AH393" s="2383"/>
      <c r="AI393" s="2383"/>
      <c r="AJ393" s="2383"/>
    </row>
    <row r="394" spans="1:96" ht="12.75">
      <c r="D394" s="717" t="s">
        <v>1354</v>
      </c>
      <c r="V394" s="717"/>
      <c r="AG394" s="2383"/>
      <c r="AH394" s="2383"/>
      <c r="AI394" s="2383"/>
      <c r="AJ394" s="2383"/>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1972</v>
      </c>
      <c r="AG396" s="746"/>
      <c r="AH396" s="746"/>
      <c r="AI396" s="1992" t="s">
        <v>706</v>
      </c>
      <c r="AJ396" s="1992"/>
      <c r="AM396" s="39"/>
      <c r="AN396" s="39"/>
      <c r="AO396" s="39"/>
      <c r="AP396" s="39"/>
      <c r="AQ396" s="39"/>
      <c r="AR396" s="39"/>
      <c r="AS396" s="39"/>
      <c r="AT396" s="39"/>
      <c r="AU396" s="39"/>
      <c r="AV396" s="39"/>
      <c r="AW396" s="39"/>
      <c r="AX396" s="39"/>
      <c r="AY396" s="39"/>
      <c r="CR396" s="25"/>
    </row>
    <row r="397" spans="1:96" s="717" customFormat="1" ht="12.75">
      <c r="D397" s="58" t="s">
        <v>1974</v>
      </c>
      <c r="T397" s="2477"/>
      <c r="U397" s="2477"/>
      <c r="V397" s="2477"/>
      <c r="W397" s="2477"/>
      <c r="X397" s="2477"/>
      <c r="Y397" s="2477"/>
      <c r="Z397" s="2477"/>
      <c r="AA397" s="2477"/>
      <c r="AB397" s="2477"/>
      <c r="AC397" s="2477"/>
      <c r="AD397" s="2477"/>
      <c r="AE397" s="2477"/>
      <c r="AF397" s="2477"/>
      <c r="AG397" s="2477"/>
      <c r="AH397" s="2477"/>
      <c r="AI397" s="2477"/>
      <c r="AJ397" s="2477"/>
      <c r="AM397" s="39"/>
      <c r="AN397" s="39"/>
      <c r="AO397" s="39"/>
      <c r="AP397" s="39"/>
      <c r="AQ397" s="39"/>
      <c r="AR397" s="39"/>
      <c r="AS397" s="39"/>
      <c r="AT397" s="39"/>
      <c r="AU397" s="39"/>
      <c r="AV397" s="39"/>
      <c r="AW397" s="39"/>
      <c r="AX397" s="39"/>
      <c r="AY397" s="39"/>
      <c r="CR397" s="25"/>
    </row>
    <row r="398" spans="1:96" s="717" customFormat="1" ht="12.75">
      <c r="D398" s="58" t="s">
        <v>1973</v>
      </c>
      <c r="T398" s="2477"/>
      <c r="U398" s="2477"/>
      <c r="V398" s="2477"/>
      <c r="W398" s="2477"/>
      <c r="X398" s="2477"/>
      <c r="Y398" s="2477"/>
      <c r="Z398" s="2477"/>
      <c r="AA398" s="2477"/>
      <c r="AB398" s="2477"/>
      <c r="AC398" s="2477"/>
      <c r="AD398" s="2477"/>
      <c r="AE398" s="2477"/>
      <c r="AF398" s="2477"/>
      <c r="AG398" s="2477"/>
      <c r="AH398" s="2477"/>
      <c r="AI398" s="2477"/>
      <c r="AJ398" s="2477"/>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1966</v>
      </c>
      <c r="E400" s="717"/>
      <c r="F400" s="717"/>
      <c r="G400" s="717"/>
      <c r="H400" s="717"/>
      <c r="I400" s="717"/>
      <c r="J400" s="717"/>
      <c r="K400" s="717"/>
      <c r="L400" s="717"/>
      <c r="M400" s="717"/>
      <c r="N400" s="717"/>
      <c r="O400" s="717"/>
      <c r="P400" s="717"/>
      <c r="Q400" s="717"/>
      <c r="R400" s="717"/>
      <c r="S400" s="2477" t="s">
        <v>578</v>
      </c>
      <c r="T400" s="2477"/>
      <c r="U400" s="2477"/>
      <c r="V400" s="479" t="s">
        <v>1967</v>
      </c>
      <c r="W400" s="717"/>
      <c r="X400" s="717"/>
      <c r="Y400" s="717"/>
      <c r="Z400" s="717"/>
      <c r="AA400" s="717"/>
      <c r="AB400" s="39"/>
      <c r="AC400" s="39"/>
      <c r="AD400" s="39"/>
      <c r="AE400" s="39"/>
      <c r="AF400" s="39"/>
      <c r="AG400" s="2482"/>
      <c r="AH400" s="2482"/>
      <c r="AI400" s="2482"/>
      <c r="AJ400" s="2482"/>
      <c r="AK400" s="39"/>
      <c r="AL400" s="717"/>
    </row>
    <row r="401" spans="1:96" s="717" customFormat="1" ht="12.75">
      <c r="D401" s="58" t="s">
        <v>1963</v>
      </c>
      <c r="S401" s="2477" t="s">
        <v>578</v>
      </c>
      <c r="T401" s="2477"/>
      <c r="U401" s="2477"/>
      <c r="V401" s="479" t="s">
        <v>1969</v>
      </c>
      <c r="AB401" s="39"/>
      <c r="AC401" s="39"/>
      <c r="AD401" s="39"/>
      <c r="AE401" s="2486">
        <v>455000</v>
      </c>
      <c r="AF401" s="2486"/>
      <c r="AG401" s="2486"/>
      <c r="AH401" s="2486"/>
      <c r="AI401" s="2486"/>
      <c r="AJ401" s="2486"/>
      <c r="AK401" s="39"/>
      <c r="AM401" s="39"/>
      <c r="AN401" s="39"/>
      <c r="AO401" s="39"/>
      <c r="AP401" s="39"/>
      <c r="AQ401" s="39"/>
      <c r="AR401" s="39"/>
      <c r="AS401" s="39"/>
      <c r="AT401" s="39"/>
      <c r="AU401" s="39"/>
      <c r="AV401" s="39"/>
      <c r="AW401" s="39"/>
      <c r="AX401" s="39"/>
      <c r="AY401" s="39"/>
      <c r="CR401" s="25"/>
    </row>
    <row r="402" spans="1:96" s="717" customFormat="1" ht="12.75">
      <c r="D402" s="58" t="s">
        <v>1965</v>
      </c>
      <c r="K402" s="2487"/>
      <c r="L402" s="2487"/>
      <c r="M402" s="2487"/>
      <c r="N402" s="2487"/>
      <c r="O402" s="2487"/>
      <c r="P402" s="2487"/>
      <c r="Q402" s="2487"/>
      <c r="R402" s="2487"/>
      <c r="S402" s="2487"/>
      <c r="T402" s="2487"/>
      <c r="U402" s="2487"/>
      <c r="V402" s="2487"/>
      <c r="W402" s="2487"/>
      <c r="X402" s="2487"/>
      <c r="Y402" s="2487"/>
      <c r="Z402" s="2487"/>
      <c r="AA402" s="2487"/>
      <c r="AB402" s="2487"/>
      <c r="AC402" s="2487"/>
      <c r="AD402" s="2487"/>
      <c r="AE402" s="2487"/>
      <c r="AF402" s="2487"/>
      <c r="AG402" s="2487"/>
      <c r="AH402" s="2487"/>
      <c r="AI402" s="2487"/>
      <c r="AJ402" s="2487"/>
      <c r="AK402" s="39"/>
      <c r="AM402" s="39"/>
      <c r="AN402" s="39"/>
      <c r="AO402" s="39"/>
      <c r="AP402" s="39"/>
      <c r="AQ402" s="39"/>
      <c r="AR402" s="39"/>
      <c r="AS402" s="39"/>
      <c r="AT402" s="39"/>
      <c r="AU402" s="39"/>
      <c r="AV402" s="39"/>
      <c r="AW402" s="39"/>
      <c r="AX402" s="39"/>
      <c r="AY402" s="39"/>
      <c r="CR402" s="25"/>
    </row>
    <row r="403" spans="1:96" s="717" customFormat="1" ht="12.75">
      <c r="D403" s="58" t="s">
        <v>1968</v>
      </c>
      <c r="K403" s="2487"/>
      <c r="L403" s="2487"/>
      <c r="M403" s="2487"/>
      <c r="N403" s="2487"/>
      <c r="O403" s="2487"/>
      <c r="P403" s="2487"/>
      <c r="Q403" s="2487"/>
      <c r="R403" s="2487"/>
      <c r="S403" s="2487"/>
      <c r="T403" s="2487"/>
      <c r="U403" s="2487"/>
      <c r="V403" s="2487"/>
      <c r="W403" s="2487"/>
      <c r="X403" s="2487"/>
      <c r="Y403" s="2487"/>
      <c r="Z403" s="2487"/>
      <c r="AA403" s="2487"/>
      <c r="AB403" s="2487"/>
      <c r="AC403" s="2487"/>
      <c r="AD403" s="2487"/>
      <c r="AE403" s="2487"/>
      <c r="AF403" s="2487"/>
      <c r="AG403" s="2487"/>
      <c r="AH403" s="2487"/>
      <c r="AI403" s="2487"/>
      <c r="AJ403" s="2487"/>
      <c r="AK403" s="39"/>
      <c r="AM403" s="39"/>
      <c r="AN403" s="39"/>
      <c r="AO403" s="39"/>
      <c r="AP403" s="39"/>
      <c r="AQ403" s="39"/>
      <c r="AR403" s="39"/>
      <c r="AS403" s="39"/>
      <c r="AT403" s="39"/>
      <c r="AU403" s="39"/>
      <c r="AV403" s="39"/>
      <c r="AW403" s="39"/>
      <c r="AX403" s="39"/>
      <c r="AY403" s="39"/>
      <c r="CR403" s="25"/>
    </row>
    <row r="404" spans="1:96" s="717" customFormat="1" ht="12.75" customHeight="1">
      <c r="D404" s="181" t="s">
        <v>1971</v>
      </c>
      <c r="E404" s="1468"/>
      <c r="F404" s="1468"/>
      <c r="G404" s="1468"/>
      <c r="H404" s="1468"/>
      <c r="I404" s="1468"/>
      <c r="J404" s="1468"/>
      <c r="K404" s="1468"/>
      <c r="L404" s="1468"/>
      <c r="M404" s="1468"/>
      <c r="N404" s="1468"/>
      <c r="O404" s="1468"/>
      <c r="P404" s="1468"/>
      <c r="Q404" s="1468"/>
      <c r="R404" s="1468"/>
      <c r="S404" s="2489" t="s">
        <v>2594</v>
      </c>
      <c r="T404" s="2489"/>
      <c r="U404" s="2489"/>
      <c r="V404" s="2489"/>
      <c r="W404" s="2489"/>
      <c r="X404" s="2489"/>
      <c r="Y404" s="2489"/>
      <c r="Z404" s="2489"/>
      <c r="AA404" s="2489"/>
      <c r="AB404" s="2489"/>
      <c r="AC404" s="2489"/>
      <c r="AD404" s="2489"/>
      <c r="AE404" s="2489"/>
      <c r="AF404" s="2489"/>
      <c r="AG404" s="2489"/>
      <c r="AH404" s="2489"/>
      <c r="AI404" s="2489"/>
      <c r="AJ404" s="2489"/>
      <c r="AK404" s="39"/>
      <c r="AL404" s="39"/>
      <c r="AM404" s="39"/>
      <c r="AN404" s="39"/>
      <c r="AO404" s="39"/>
      <c r="AP404" s="39"/>
      <c r="AQ404" s="39"/>
      <c r="AR404" s="39"/>
      <c r="AS404" s="39"/>
      <c r="AT404" s="39"/>
      <c r="AU404" s="39"/>
      <c r="AV404" s="39"/>
      <c r="AW404" s="39"/>
      <c r="AX404" s="39"/>
      <c r="AY404" s="39"/>
      <c r="CR404" s="25"/>
    </row>
    <row r="405" spans="1:96" s="717" customFormat="1" ht="12.75">
      <c r="D405" s="2488" t="s">
        <v>1970</v>
      </c>
      <c r="E405" s="2488"/>
      <c r="F405" s="2488"/>
      <c r="G405" s="2488"/>
      <c r="H405" s="2488"/>
      <c r="I405" s="2488"/>
      <c r="J405" s="2488"/>
      <c r="K405" s="2488"/>
      <c r="L405" s="2488"/>
      <c r="M405" s="2488"/>
      <c r="N405" s="2488"/>
      <c r="O405" s="2488"/>
      <c r="P405" s="2488"/>
      <c r="Q405" s="2488"/>
      <c r="R405" s="2488"/>
      <c r="S405" s="2488"/>
      <c r="T405" s="2488"/>
      <c r="U405" s="2488"/>
      <c r="V405" s="2488"/>
      <c r="W405" s="2488"/>
      <c r="X405" s="2488"/>
      <c r="Y405" s="2488"/>
      <c r="Z405" s="2488"/>
      <c r="AA405" s="2488"/>
      <c r="AB405" s="2488"/>
      <c r="AC405" s="2488"/>
      <c r="AD405" s="2488"/>
      <c r="AE405" s="2488"/>
      <c r="AF405" s="2488"/>
      <c r="AG405" s="2488"/>
      <c r="AH405" s="2488"/>
      <c r="AI405" s="2488"/>
      <c r="AJ405" s="2488"/>
      <c r="AK405" s="39"/>
      <c r="AL405" s="39"/>
      <c r="AM405" s="39"/>
      <c r="AN405" s="39"/>
      <c r="AO405" s="39"/>
      <c r="AP405" s="39"/>
      <c r="AQ405" s="39"/>
      <c r="AR405" s="39"/>
      <c r="AS405" s="39"/>
      <c r="AT405" s="39"/>
      <c r="AU405" s="39"/>
      <c r="AV405" s="39"/>
      <c r="AW405" s="39"/>
      <c r="AX405" s="39"/>
      <c r="AY405" s="39"/>
      <c r="CR405" s="25"/>
    </row>
    <row r="406" spans="1:96" s="717" customFormat="1" ht="12.75">
      <c r="D406" s="2488"/>
      <c r="E406" s="2488"/>
      <c r="F406" s="2488"/>
      <c r="G406" s="2488"/>
      <c r="H406" s="2488"/>
      <c r="I406" s="2488"/>
      <c r="J406" s="2488"/>
      <c r="K406" s="2488"/>
      <c r="L406" s="2488"/>
      <c r="M406" s="2488"/>
      <c r="N406" s="2488"/>
      <c r="O406" s="2488"/>
      <c r="P406" s="2488"/>
      <c r="Q406" s="2488"/>
      <c r="R406" s="2488"/>
      <c r="S406" s="2488"/>
      <c r="T406" s="2488"/>
      <c r="U406" s="2488"/>
      <c r="V406" s="2488"/>
      <c r="W406" s="2488"/>
      <c r="X406" s="2488"/>
      <c r="Y406" s="2488"/>
      <c r="Z406" s="2488"/>
      <c r="AA406" s="2488"/>
      <c r="AB406" s="2488"/>
      <c r="AC406" s="2488"/>
      <c r="AD406" s="2488"/>
      <c r="AE406" s="2488"/>
      <c r="AF406" s="2488"/>
      <c r="AG406" s="2488"/>
      <c r="AH406" s="2488"/>
      <c r="AI406" s="2488"/>
      <c r="AJ406" s="2488"/>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023" t="s">
        <v>2570</v>
      </c>
      <c r="J409" s="2023"/>
      <c r="K409" s="2023"/>
      <c r="L409" s="2023"/>
      <c r="M409" s="2023"/>
      <c r="N409" s="2023"/>
      <c r="O409" s="2023"/>
      <c r="P409" s="2023"/>
      <c r="Q409" s="2023"/>
      <c r="R409" s="2023"/>
      <c r="S409" s="2023"/>
      <c r="T409" s="2023"/>
      <c r="U409" s="2023"/>
      <c r="V409" s="2023"/>
      <c r="W409" s="2023"/>
      <c r="X409" s="2023"/>
      <c r="Y409" s="2023"/>
      <c r="Z409" s="2023"/>
      <c r="AA409" s="2023"/>
      <c r="AB409" s="2023"/>
      <c r="AC409" s="2023"/>
      <c r="AD409" s="2023"/>
      <c r="AE409" s="2023"/>
    </row>
    <row r="410" spans="1:96" ht="12.75" customHeight="1">
      <c r="C410" s="25"/>
      <c r="D410" s="25"/>
      <c r="E410" s="12" t="s">
        <v>111</v>
      </c>
      <c r="F410" s="25"/>
      <c r="G410" s="25"/>
      <c r="H410" s="25"/>
      <c r="I410" s="25"/>
      <c r="J410" s="25"/>
      <c r="K410" s="25"/>
      <c r="L410" s="25"/>
      <c r="M410" s="25"/>
      <c r="N410" s="25"/>
      <c r="O410" s="25"/>
      <c r="P410" s="717"/>
      <c r="Q410" s="717"/>
      <c r="R410" s="1992" t="s">
        <v>578</v>
      </c>
      <c r="S410" s="1992"/>
      <c r="T410" s="12" t="s">
        <v>604</v>
      </c>
      <c r="U410" s="717"/>
      <c r="V410" s="717"/>
      <c r="W410" s="717"/>
      <c r="X410" s="717"/>
      <c r="Y410" s="717"/>
      <c r="Z410" s="717"/>
      <c r="AA410" s="717"/>
      <c r="AB410" s="717"/>
      <c r="AC410" s="717"/>
      <c r="AD410" s="2301">
        <v>4</v>
      </c>
      <c r="AE410" s="2301"/>
      <c r="AF410" s="717"/>
    </row>
    <row r="411" spans="1:96" ht="12.75">
      <c r="C411" s="25"/>
      <c r="E411" s="12" t="s">
        <v>112</v>
      </c>
      <c r="F411" s="717"/>
      <c r="G411" s="717"/>
      <c r="H411" s="717"/>
      <c r="I411" s="717"/>
      <c r="J411" s="717"/>
      <c r="K411" s="717"/>
      <c r="L411" s="717"/>
      <c r="M411" s="717"/>
      <c r="N411" s="25"/>
      <c r="O411" s="25"/>
      <c r="P411" s="717"/>
      <c r="Q411" s="717"/>
      <c r="R411" s="1992" t="s">
        <v>626</v>
      </c>
      <c r="S411" s="1992"/>
      <c r="T411" s="12" t="s">
        <v>604</v>
      </c>
      <c r="U411" s="717"/>
      <c r="V411" s="717"/>
      <c r="W411" s="717"/>
      <c r="X411" s="717"/>
      <c r="Y411" s="717"/>
      <c r="Z411" s="717"/>
      <c r="AA411" s="717"/>
      <c r="AB411" s="717"/>
      <c r="AC411" s="717"/>
      <c r="AD411" s="2301">
        <v>0</v>
      </c>
      <c r="AE411" s="2301"/>
      <c r="AF411" s="717"/>
    </row>
    <row r="412" spans="1:96" ht="12.75" customHeight="1">
      <c r="C412" s="25"/>
      <c r="E412" s="12" t="s">
        <v>113</v>
      </c>
      <c r="F412" s="717"/>
      <c r="G412" s="717"/>
      <c r="H412" s="717"/>
      <c r="I412" s="717"/>
      <c r="J412" s="717"/>
      <c r="K412" s="717"/>
      <c r="L412" s="717"/>
      <c r="M412" s="717"/>
      <c r="N412" s="25"/>
      <c r="O412" s="25"/>
      <c r="P412" s="717"/>
      <c r="Q412" s="717"/>
      <c r="R412" s="717"/>
      <c r="S412" s="1992" t="s">
        <v>626</v>
      </c>
      <c r="T412" s="1992"/>
      <c r="U412" s="717"/>
      <c r="V412" s="717"/>
      <c r="W412" s="717"/>
      <c r="X412" s="717"/>
      <c r="Y412" s="717"/>
      <c r="Z412" s="717"/>
      <c r="AA412" s="717"/>
      <c r="AB412" s="717"/>
      <c r="AC412" s="717"/>
      <c r="AD412" s="717"/>
      <c r="AE412" s="717"/>
      <c r="AF412" s="717"/>
    </row>
    <row r="413" spans="1:96" ht="12.75" customHeight="1">
      <c r="E413" s="12" t="s">
        <v>175</v>
      </c>
      <c r="F413" s="717"/>
      <c r="G413" s="717"/>
      <c r="H413" s="2452" t="s">
        <v>2571</v>
      </c>
      <c r="I413" s="2452"/>
      <c r="J413" s="2452"/>
      <c r="K413" s="2452"/>
      <c r="L413" s="2452"/>
      <c r="M413" s="2452"/>
      <c r="N413" s="2452"/>
      <c r="O413" s="2452"/>
      <c r="P413" s="2452"/>
      <c r="Q413" s="2452"/>
      <c r="R413" s="2452"/>
      <c r="S413" s="2452"/>
      <c r="T413" s="2452"/>
      <c r="U413" s="2452"/>
      <c r="V413" s="2452"/>
      <c r="W413" s="2452"/>
      <c r="X413" s="2452"/>
      <c r="Y413" s="2452"/>
      <c r="Z413" s="2452"/>
      <c r="AA413" s="2452"/>
      <c r="AB413" s="2452"/>
      <c r="AC413" s="2452"/>
      <c r="AD413" s="2452"/>
      <c r="AE413" s="2452"/>
      <c r="AF413" s="717"/>
    </row>
    <row r="414" spans="1:96" ht="12.75" customHeight="1">
      <c r="E414" s="25"/>
      <c r="F414" s="717"/>
      <c r="G414" s="717"/>
      <c r="H414" s="2453"/>
      <c r="I414" s="2453"/>
      <c r="J414" s="2453"/>
      <c r="K414" s="2453"/>
      <c r="L414" s="2453"/>
      <c r="M414" s="2453"/>
      <c r="N414" s="2453"/>
      <c r="O414" s="2453"/>
      <c r="P414" s="2453"/>
      <c r="Q414" s="2453"/>
      <c r="R414" s="2453"/>
      <c r="S414" s="2453"/>
      <c r="T414" s="2453"/>
      <c r="U414" s="2453"/>
      <c r="V414" s="2453"/>
      <c r="W414" s="2453"/>
      <c r="X414" s="2453"/>
      <c r="Y414" s="2453"/>
      <c r="Z414" s="2453"/>
      <c r="AA414" s="2453"/>
      <c r="AB414" s="2453"/>
      <c r="AC414" s="2453"/>
      <c r="AD414" s="2453"/>
      <c r="AE414" s="2453"/>
      <c r="AF414" s="717"/>
    </row>
    <row r="415" spans="1:96" ht="12.75" customHeight="1"/>
    <row r="416" spans="1:96" ht="12.75" customHeight="1">
      <c r="A416" s="50" t="s">
        <v>625</v>
      </c>
      <c r="B416" s="50"/>
      <c r="C416" s="50"/>
      <c r="D416" s="50" t="s">
        <v>119</v>
      </c>
      <c r="AF416" s="50" t="s">
        <v>1036</v>
      </c>
    </row>
    <row r="417" spans="1:96" ht="12.75" customHeight="1">
      <c r="E417" s="2385"/>
      <c r="F417" s="2385"/>
      <c r="G417" s="2385"/>
      <c r="H417" s="23" t="s">
        <v>120</v>
      </c>
      <c r="I417" s="2385"/>
      <c r="J417" s="2385"/>
      <c r="K417" s="2385"/>
      <c r="L417" s="12" t="s">
        <v>121</v>
      </c>
      <c r="N417" s="141" t="s">
        <v>610</v>
      </c>
      <c r="P417" s="2380">
        <v>3.85</v>
      </c>
      <c r="Q417" s="2380"/>
      <c r="R417" s="2380"/>
      <c r="S417" s="12" t="s">
        <v>122</v>
      </c>
      <c r="W417" s="2514">
        <f>IF(E417&gt;0,(E417*I417),(P417*43560))</f>
        <v>167706</v>
      </c>
      <c r="X417" s="2514"/>
      <c r="Y417" s="2514"/>
      <c r="Z417" s="12" t="s">
        <v>123</v>
      </c>
      <c r="AF417" s="2446">
        <f>IF(P417&gt;0,(AG436/P417),(AG436/(W417/43560)))</f>
        <v>43.116883116883116</v>
      </c>
      <c r="AG417" s="2446"/>
      <c r="AH417" s="2446"/>
      <c r="AM417" s="239"/>
    </row>
    <row r="418" spans="1:96" ht="12.75">
      <c r="E418" s="12" t="s">
        <v>54</v>
      </c>
    </row>
    <row r="419" spans="1:96" ht="12.75" customHeight="1">
      <c r="E419" s="2502"/>
      <c r="F419" s="2502"/>
      <c r="G419" s="2502"/>
      <c r="H419" s="2502"/>
      <c r="I419" s="2502"/>
      <c r="J419" s="2502"/>
      <c r="K419" s="2502"/>
      <c r="L419" s="2502"/>
      <c r="M419" s="2502"/>
      <c r="N419" s="2502"/>
      <c r="O419" s="2502"/>
      <c r="P419" s="2502"/>
      <c r="Q419" s="2502"/>
      <c r="R419" s="2502"/>
      <c r="S419" s="2502"/>
      <c r="T419" s="2502"/>
      <c r="U419" s="2502"/>
      <c r="V419" s="2502"/>
      <c r="W419" s="2502"/>
      <c r="X419" s="2502"/>
      <c r="Y419" s="2502"/>
      <c r="Z419" s="2502"/>
      <c r="AA419" s="2502"/>
      <c r="AB419" s="2502"/>
      <c r="AC419" s="2502"/>
      <c r="AD419" s="2502"/>
      <c r="AE419" s="2502"/>
      <c r="AF419" s="2502"/>
      <c r="AG419" s="2502"/>
      <c r="AH419" s="2502"/>
      <c r="AI419" s="2502"/>
      <c r="AJ419" s="2502"/>
    </row>
    <row r="420" spans="1:96" s="39" customFormat="1" ht="12.75" customHeight="1">
      <c r="E420" s="254" t="s">
        <v>2163</v>
      </c>
      <c r="F420" s="1707"/>
      <c r="G420" s="1707"/>
      <c r="H420" s="1707"/>
      <c r="I420" s="2303">
        <v>3.85</v>
      </c>
      <c r="J420" s="2303"/>
      <c r="K420" s="2303"/>
      <c r="L420" s="1707"/>
      <c r="M420" s="254"/>
      <c r="N420" s="1707"/>
      <c r="O420" s="1707"/>
      <c r="P420" s="2261">
        <f>(CS637+CS645+CS661)/I420</f>
        <v>57.402597402597401</v>
      </c>
      <c r="Q420" s="2261"/>
      <c r="R420" s="2261"/>
      <c r="S420" s="254" t="s">
        <v>2164</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92">
        <v>3</v>
      </c>
      <c r="Q423" s="1992"/>
      <c r="S423" s="12" t="s">
        <v>195</v>
      </c>
      <c r="AE423" s="1992">
        <v>3</v>
      </c>
      <c r="AF423" s="1992"/>
    </row>
    <row r="424" spans="1:96" ht="12.75">
      <c r="E424" s="12" t="s">
        <v>196</v>
      </c>
      <c r="P424" s="1992">
        <v>0</v>
      </c>
      <c r="Q424" s="1992"/>
      <c r="S424" s="12" t="s">
        <v>136</v>
      </c>
      <c r="AE424" s="1992" t="s">
        <v>626</v>
      </c>
      <c r="AF424" s="1992"/>
    </row>
    <row r="425" spans="1:96" ht="12.75">
      <c r="F425" s="67" t="s">
        <v>137</v>
      </c>
    </row>
    <row r="426" spans="1:96" ht="12.75">
      <c r="F426" s="2402"/>
      <c r="G426" s="2402"/>
      <c r="H426" s="2402"/>
      <c r="I426" s="2402"/>
      <c r="J426" s="2402"/>
      <c r="K426" s="2402"/>
      <c r="L426" s="2402"/>
      <c r="M426" s="2402"/>
      <c r="N426" s="2402"/>
      <c r="O426" s="2402"/>
      <c r="P426" s="2402"/>
      <c r="Q426" s="2402"/>
      <c r="R426" s="2402"/>
      <c r="S426" s="2402"/>
      <c r="T426" s="2402"/>
      <c r="U426" s="2402"/>
      <c r="V426" s="2402"/>
      <c r="W426" s="2402"/>
      <c r="X426" s="2402"/>
      <c r="Y426" s="2402"/>
      <c r="Z426" s="2402"/>
      <c r="AA426" s="2402"/>
      <c r="AB426" s="2402"/>
      <c r="AC426" s="2402"/>
      <c r="AD426" s="2402"/>
      <c r="AE426" s="2402"/>
      <c r="AF426" s="2402"/>
      <c r="AG426" s="2402"/>
      <c r="AH426" s="2402"/>
    </row>
    <row r="427" spans="1:96" ht="12.75" customHeight="1">
      <c r="F427" s="2403"/>
      <c r="G427" s="2403"/>
      <c r="H427" s="2403"/>
      <c r="I427" s="2403"/>
      <c r="J427" s="2403"/>
      <c r="K427" s="2403"/>
      <c r="L427" s="2403"/>
      <c r="M427" s="2403"/>
      <c r="N427" s="2403"/>
      <c r="O427" s="2403"/>
      <c r="P427" s="2403"/>
      <c r="Q427" s="2403"/>
      <c r="R427" s="2403"/>
      <c r="S427" s="2403"/>
      <c r="T427" s="2403"/>
      <c r="U427" s="2403"/>
      <c r="V427" s="2403"/>
      <c r="W427" s="2403"/>
      <c r="X427" s="2403"/>
      <c r="Y427" s="2403"/>
      <c r="Z427" s="2403"/>
      <c r="AA427" s="2403"/>
      <c r="AB427" s="2403"/>
      <c r="AC427" s="2403"/>
      <c r="AD427" s="2403"/>
      <c r="AE427" s="2403"/>
      <c r="AF427" s="2403"/>
      <c r="AG427" s="2403"/>
      <c r="AH427" s="2403"/>
    </row>
    <row r="428" spans="1:96" ht="12.75" customHeight="1">
      <c r="E428" s="12" t="s">
        <v>643</v>
      </c>
      <c r="N428" s="39"/>
      <c r="O428" s="39"/>
      <c r="P428" s="235"/>
      <c r="Q428" s="1992" t="s">
        <v>578</v>
      </c>
      <c r="R428" s="1992"/>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2" t="s">
        <v>626</v>
      </c>
      <c r="AG429" s="2510"/>
    </row>
    <row r="430" spans="1:96" ht="12.75" customHeight="1">
      <c r="S430" s="25"/>
      <c r="T430" s="25"/>
    </row>
    <row r="431" spans="1:96" ht="12.75" customHeight="1">
      <c r="A431" s="50"/>
      <c r="B431" s="50"/>
      <c r="C431" s="50"/>
      <c r="E431" s="7" t="s">
        <v>317</v>
      </c>
      <c r="Z431" s="1992" t="s">
        <v>706</v>
      </c>
      <c r="AA431" s="199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2" t="s">
        <v>626</v>
      </c>
      <c r="AA433" s="1992"/>
    </row>
    <row r="434" spans="1:110" ht="12.75" customHeight="1"/>
    <row r="435" spans="1:110" ht="12.75" customHeight="1">
      <c r="A435" s="50" t="s">
        <v>500</v>
      </c>
      <c r="B435" s="50"/>
      <c r="C435" s="50"/>
      <c r="D435" s="50" t="s">
        <v>822</v>
      </c>
      <c r="AF435" s="80"/>
    </row>
    <row r="436" spans="1:110" ht="12.75" customHeight="1">
      <c r="D436" s="2213" t="s">
        <v>46</v>
      </c>
      <c r="E436" s="2214"/>
      <c r="F436" s="2214"/>
      <c r="G436" s="2214"/>
      <c r="H436" s="2214"/>
      <c r="I436" s="2214"/>
      <c r="J436" s="2214"/>
      <c r="K436" s="2214"/>
      <c r="L436" s="2214"/>
      <c r="M436" s="2214"/>
      <c r="N436" s="2214"/>
      <c r="O436" s="2214"/>
      <c r="P436" s="2214"/>
      <c r="Q436" s="2214"/>
      <c r="R436" s="2214"/>
      <c r="S436" s="2214"/>
      <c r="T436" s="2214"/>
      <c r="U436" s="2214"/>
      <c r="V436" s="2214"/>
      <c r="W436" s="2214"/>
      <c r="X436" s="2214"/>
      <c r="Y436" s="2214"/>
      <c r="Z436" s="2214"/>
      <c r="AA436" s="2214"/>
      <c r="AB436" s="2214"/>
      <c r="AC436" s="2214"/>
      <c r="AD436" s="2214"/>
      <c r="AE436" s="2214"/>
      <c r="AF436" s="2503"/>
      <c r="AG436" s="2483">
        <v>166</v>
      </c>
      <c r="AH436" s="2483"/>
      <c r="AI436" s="2483"/>
      <c r="AJ436" s="2483"/>
    </row>
    <row r="437" spans="1:110" ht="12.75" customHeight="1">
      <c r="D437" s="2430" t="s">
        <v>1433</v>
      </c>
      <c r="E437" s="2431"/>
      <c r="F437" s="2431"/>
      <c r="G437" s="2431"/>
      <c r="H437" s="2431"/>
      <c r="I437" s="2431"/>
      <c r="J437" s="2431"/>
      <c r="K437" s="2431"/>
      <c r="L437" s="2431"/>
      <c r="M437" s="2431"/>
      <c r="N437" s="2431"/>
      <c r="O437" s="2431"/>
      <c r="P437" s="2431"/>
      <c r="Q437" s="2431"/>
      <c r="R437" s="2431"/>
      <c r="S437" s="2431"/>
      <c r="T437" s="2431"/>
      <c r="U437" s="2431"/>
      <c r="V437" s="2431"/>
      <c r="W437" s="2431"/>
      <c r="X437" s="2431"/>
      <c r="Y437" s="2431"/>
      <c r="Z437" s="2431"/>
      <c r="AA437" s="2431"/>
      <c r="AB437" s="2431"/>
      <c r="AC437" s="2431"/>
      <c r="AD437" s="2431"/>
      <c r="AE437" s="2431"/>
      <c r="AF437" s="2432"/>
      <c r="AG437" s="2518">
        <v>0</v>
      </c>
      <c r="AH437" s="2243"/>
      <c r="AI437" s="2243"/>
      <c r="AJ437" s="2243"/>
    </row>
    <row r="438" spans="1:110" ht="12.75" customHeight="1">
      <c r="D438" s="2430" t="s">
        <v>1142</v>
      </c>
      <c r="E438" s="2431"/>
      <c r="F438" s="2431"/>
      <c r="G438" s="2431"/>
      <c r="H438" s="2431"/>
      <c r="I438" s="2431"/>
      <c r="J438" s="2431"/>
      <c r="K438" s="2431"/>
      <c r="L438" s="2431"/>
      <c r="M438" s="2431"/>
      <c r="N438" s="2431"/>
      <c r="O438" s="2431"/>
      <c r="P438" s="2431"/>
      <c r="Q438" s="2431"/>
      <c r="R438" s="2431"/>
      <c r="S438" s="2431"/>
      <c r="T438" s="2431"/>
      <c r="U438" s="2431"/>
      <c r="V438" s="2431"/>
      <c r="W438" s="2431"/>
      <c r="X438" s="2431"/>
      <c r="Y438" s="2431"/>
      <c r="Z438" s="2431"/>
      <c r="AA438" s="2431"/>
      <c r="AB438" s="2431"/>
      <c r="AC438" s="2431"/>
      <c r="AD438" s="2431"/>
      <c r="AE438" s="2431"/>
      <c r="AF438" s="2432"/>
      <c r="AG438" s="2483">
        <v>164</v>
      </c>
      <c r="AH438" s="2483"/>
      <c r="AI438" s="2483"/>
      <c r="AJ438" s="2483"/>
    </row>
    <row r="439" spans="1:110" ht="12.75" customHeight="1">
      <c r="D439" s="2430" t="s">
        <v>1143</v>
      </c>
      <c r="E439" s="2431"/>
      <c r="F439" s="2431"/>
      <c r="G439" s="2431"/>
      <c r="H439" s="2431"/>
      <c r="I439" s="2431"/>
      <c r="J439" s="2431"/>
      <c r="K439" s="2431"/>
      <c r="L439" s="2431"/>
      <c r="M439" s="2431"/>
      <c r="N439" s="2431"/>
      <c r="O439" s="2431"/>
      <c r="P439" s="2431"/>
      <c r="Q439" s="2431"/>
      <c r="R439" s="2431"/>
      <c r="S439" s="2431"/>
      <c r="T439" s="2431"/>
      <c r="U439" s="2431"/>
      <c r="V439" s="2431"/>
      <c r="W439" s="2431"/>
      <c r="X439" s="2431"/>
      <c r="Y439" s="2431"/>
      <c r="Z439" s="2431"/>
      <c r="AA439" s="2431"/>
      <c r="AB439" s="2431"/>
      <c r="AC439" s="2431"/>
      <c r="AD439" s="2431"/>
      <c r="AE439" s="2431"/>
      <c r="AF439" s="2432"/>
      <c r="AG439" s="2483">
        <v>164</v>
      </c>
      <c r="AH439" s="2483"/>
      <c r="AI439" s="2483"/>
      <c r="AJ439" s="2483"/>
    </row>
    <row r="440" spans="1:110" ht="12.75" customHeight="1">
      <c r="D440" s="2430" t="s">
        <v>1145</v>
      </c>
      <c r="E440" s="2431"/>
      <c r="F440" s="2431"/>
      <c r="G440" s="2431"/>
      <c r="H440" s="2431"/>
      <c r="I440" s="2431"/>
      <c r="J440" s="2431"/>
      <c r="K440" s="2431"/>
      <c r="L440" s="2431"/>
      <c r="M440" s="2431"/>
      <c r="N440" s="2431"/>
      <c r="O440" s="2431"/>
      <c r="P440" s="2431"/>
      <c r="Q440" s="2431"/>
      <c r="R440" s="2431"/>
      <c r="S440" s="2431"/>
      <c r="T440" s="2431"/>
      <c r="U440" s="2431"/>
      <c r="V440" s="2431"/>
      <c r="W440" s="2431"/>
      <c r="X440" s="2431"/>
      <c r="Y440" s="2431"/>
      <c r="Z440" s="2431"/>
      <c r="AA440" s="2431"/>
      <c r="AB440" s="2431"/>
      <c r="AC440" s="2431"/>
      <c r="AD440" s="2431"/>
      <c r="AE440" s="2431"/>
      <c r="AF440" s="2432"/>
      <c r="AG440" s="2484">
        <f>IF(ISERROR(AG439/AG438),"",AG439/AG438)</f>
        <v>1</v>
      </c>
      <c r="AH440" s="2484"/>
      <c r="AI440" s="2484"/>
      <c r="AJ440" s="2484"/>
    </row>
    <row r="441" spans="1:110" ht="12.75" customHeight="1">
      <c r="D441" s="2430" t="s">
        <v>1144</v>
      </c>
      <c r="E441" s="2431"/>
      <c r="F441" s="2431"/>
      <c r="G441" s="2431"/>
      <c r="H441" s="2431"/>
      <c r="I441" s="2431"/>
      <c r="J441" s="2431"/>
      <c r="K441" s="2431"/>
      <c r="L441" s="2431"/>
      <c r="M441" s="2431"/>
      <c r="N441" s="2431"/>
      <c r="O441" s="2431"/>
      <c r="P441" s="2431"/>
      <c r="Q441" s="2431"/>
      <c r="R441" s="2431"/>
      <c r="S441" s="2431"/>
      <c r="T441" s="2431"/>
      <c r="U441" s="2431"/>
      <c r="V441" s="2431"/>
      <c r="W441" s="2431"/>
      <c r="X441" s="2431"/>
      <c r="Y441" s="2431"/>
      <c r="Z441" s="2431"/>
      <c r="AA441" s="2431"/>
      <c r="AB441" s="2431"/>
      <c r="AC441" s="2431"/>
      <c r="AD441" s="2431"/>
      <c r="AE441" s="2431"/>
      <c r="AF441" s="2432"/>
      <c r="AG441" s="2447">
        <v>97263</v>
      </c>
      <c r="AH441" s="2447"/>
      <c r="AI441" s="2447"/>
      <c r="AJ441" s="2447"/>
    </row>
    <row r="442" spans="1:110" ht="12.75" customHeight="1">
      <c r="D442" s="2430" t="s">
        <v>1146</v>
      </c>
      <c r="E442" s="2431"/>
      <c r="F442" s="2431"/>
      <c r="G442" s="2431"/>
      <c r="H442" s="2431"/>
      <c r="I442" s="2431"/>
      <c r="J442" s="2431"/>
      <c r="K442" s="2431"/>
      <c r="L442" s="2431"/>
      <c r="M442" s="2431"/>
      <c r="N442" s="2431"/>
      <c r="O442" s="2431"/>
      <c r="P442" s="2431"/>
      <c r="Q442" s="2431"/>
      <c r="R442" s="2431"/>
      <c r="S442" s="2431"/>
      <c r="T442" s="2431"/>
      <c r="U442" s="2431"/>
      <c r="V442" s="2431"/>
      <c r="W442" s="2431"/>
      <c r="X442" s="2431"/>
      <c r="Y442" s="2431"/>
      <c r="Z442" s="2431"/>
      <c r="AA442" s="2431"/>
      <c r="AB442" s="2431"/>
      <c r="AC442" s="2431"/>
      <c r="AD442" s="2431"/>
      <c r="AE442" s="2431"/>
      <c r="AF442" s="2432"/>
      <c r="AG442" s="2447">
        <v>97263</v>
      </c>
      <c r="AH442" s="2447"/>
      <c r="AI442" s="2447"/>
      <c r="AJ442" s="2447"/>
    </row>
    <row r="443" spans="1:110" ht="12.75" customHeight="1">
      <c r="D443" s="2430" t="s">
        <v>1147</v>
      </c>
      <c r="E443" s="2431"/>
      <c r="F443" s="2431"/>
      <c r="G443" s="2431"/>
      <c r="H443" s="2431"/>
      <c r="I443" s="2431"/>
      <c r="J443" s="2431"/>
      <c r="K443" s="2431"/>
      <c r="L443" s="2431"/>
      <c r="M443" s="2431"/>
      <c r="N443" s="2431"/>
      <c r="O443" s="2431"/>
      <c r="P443" s="2431"/>
      <c r="Q443" s="2431"/>
      <c r="R443" s="2431"/>
      <c r="S443" s="2431"/>
      <c r="T443" s="2431"/>
      <c r="U443" s="2431"/>
      <c r="V443" s="2431"/>
      <c r="W443" s="2431"/>
      <c r="X443" s="2431"/>
      <c r="Y443" s="2431"/>
      <c r="Z443" s="2431"/>
      <c r="AA443" s="2431"/>
      <c r="AB443" s="2431"/>
      <c r="AC443" s="2431"/>
      <c r="AD443" s="2431"/>
      <c r="AE443" s="2431"/>
      <c r="AF443" s="2432"/>
      <c r="AG443" s="2484">
        <f>IF(ISERROR(AG442/AG441),"",AG442/AG441)</f>
        <v>1</v>
      </c>
      <c r="AH443" s="2484"/>
      <c r="AI443" s="2484"/>
      <c r="AJ443" s="2484"/>
    </row>
    <row r="444" spans="1:110" ht="12.75" customHeight="1">
      <c r="D444" s="2430" t="s">
        <v>1148</v>
      </c>
      <c r="E444" s="2431"/>
      <c r="F444" s="2431"/>
      <c r="G444" s="2431"/>
      <c r="H444" s="2431"/>
      <c r="I444" s="2431"/>
      <c r="J444" s="2431"/>
      <c r="K444" s="2431"/>
      <c r="L444" s="2431"/>
      <c r="M444" s="2431"/>
      <c r="N444" s="2431"/>
      <c r="O444" s="2431"/>
      <c r="P444" s="2431"/>
      <c r="Q444" s="2431"/>
      <c r="R444" s="2431"/>
      <c r="S444" s="2431"/>
      <c r="T444" s="2431"/>
      <c r="U444" s="2431"/>
      <c r="V444" s="2431"/>
      <c r="W444" s="2431"/>
      <c r="X444" s="2431"/>
      <c r="Y444" s="2431"/>
      <c r="Z444" s="2431"/>
      <c r="AA444" s="2431"/>
      <c r="AB444" s="2431"/>
      <c r="AC444" s="2431"/>
      <c r="AD444" s="2431"/>
      <c r="AE444" s="2431"/>
      <c r="AF444" s="2432"/>
      <c r="AG444" s="2484">
        <f>MIN(IF(AG440&gt;AG443,AG443,AG440),1)</f>
        <v>1</v>
      </c>
      <c r="AH444" s="2484"/>
      <c r="AI444" s="2484"/>
      <c r="AJ444" s="2484"/>
    </row>
    <row r="445" spans="1:110" ht="12.75" customHeight="1">
      <c r="D445" s="2430" t="s">
        <v>1409</v>
      </c>
      <c r="E445" s="2214"/>
      <c r="F445" s="2214"/>
      <c r="G445" s="2214"/>
      <c r="H445" s="2214"/>
      <c r="I445" s="2214"/>
      <c r="J445" s="2214"/>
      <c r="K445" s="2214"/>
      <c r="L445" s="2214"/>
      <c r="M445" s="2214"/>
      <c r="N445" s="2214"/>
      <c r="O445" s="2214"/>
      <c r="P445" s="2214"/>
      <c r="Q445" s="2214"/>
      <c r="R445" s="2214"/>
      <c r="S445" s="2214"/>
      <c r="T445" s="2214"/>
      <c r="U445" s="2214"/>
      <c r="V445" s="2214"/>
      <c r="W445" s="2214"/>
      <c r="X445" s="2214"/>
      <c r="Y445" s="2214"/>
      <c r="Z445" s="2214"/>
      <c r="AA445" s="2214"/>
      <c r="AB445" s="2214"/>
      <c r="AC445" s="2214"/>
      <c r="AD445" s="2214"/>
      <c r="AE445" s="2214"/>
      <c r="AF445" s="2503"/>
      <c r="AG445" s="2447">
        <v>4255</v>
      </c>
      <c r="AH445" s="2447"/>
      <c r="AI445" s="2447"/>
      <c r="AJ445" s="2447"/>
    </row>
    <row r="446" spans="1:110" ht="12.75" customHeight="1">
      <c r="D446" s="2213" t="s">
        <v>602</v>
      </c>
      <c r="E446" s="2214"/>
      <c r="F446" s="2214"/>
      <c r="G446" s="2214"/>
      <c r="H446" s="2214"/>
      <c r="I446" s="2214"/>
      <c r="J446" s="2214"/>
      <c r="K446" s="2214"/>
      <c r="L446" s="2214"/>
      <c r="M446" s="2214"/>
      <c r="N446" s="2214"/>
      <c r="O446" s="2214"/>
      <c r="P446" s="2214"/>
      <c r="Q446" s="2214"/>
      <c r="R446" s="2214"/>
      <c r="S446" s="2214"/>
      <c r="T446" s="2214"/>
      <c r="U446" s="2214"/>
      <c r="V446" s="2214"/>
      <c r="W446" s="2214"/>
      <c r="X446" s="2214"/>
      <c r="Y446" s="2214"/>
      <c r="Z446" s="2214"/>
      <c r="AA446" s="2214"/>
      <c r="AB446" s="2214"/>
      <c r="AC446" s="2214"/>
      <c r="AD446" s="2214"/>
      <c r="AE446" s="2214"/>
      <c r="AF446" s="2503"/>
      <c r="AG446" s="2447">
        <v>0</v>
      </c>
      <c r="AH446" s="2447"/>
      <c r="AI446" s="2447"/>
      <c r="AJ446" s="244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2430" t="s">
        <v>1410</v>
      </c>
      <c r="E447" s="2214"/>
      <c r="F447" s="2214"/>
      <c r="G447" s="2214"/>
      <c r="H447" s="2214"/>
      <c r="I447" s="2214"/>
      <c r="J447" s="2214"/>
      <c r="K447" s="2214"/>
      <c r="L447" s="2214"/>
      <c r="M447" s="2214"/>
      <c r="N447" s="2214"/>
      <c r="O447" s="2214"/>
      <c r="P447" s="2214"/>
      <c r="Q447" s="2214"/>
      <c r="R447" s="2214"/>
      <c r="S447" s="2214"/>
      <c r="T447" s="2214"/>
      <c r="U447" s="2214"/>
      <c r="V447" s="2214"/>
      <c r="W447" s="2214"/>
      <c r="X447" s="2214"/>
      <c r="Y447" s="2214"/>
      <c r="Z447" s="2214"/>
      <c r="AA447" s="2214"/>
      <c r="AB447" s="2214"/>
      <c r="AC447" s="2214"/>
      <c r="AD447" s="2214"/>
      <c r="AE447" s="2214"/>
      <c r="AF447" s="2503"/>
      <c r="AG447" s="2447">
        <v>36160</v>
      </c>
      <c r="AH447" s="2447"/>
      <c r="AI447" s="2447"/>
      <c r="AJ447" s="244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30" t="s">
        <v>1149</v>
      </c>
      <c r="E448" s="2214"/>
      <c r="F448" s="2214"/>
      <c r="G448" s="2214"/>
      <c r="H448" s="2214"/>
      <c r="I448" s="2214"/>
      <c r="J448" s="2214"/>
      <c r="K448" s="2214"/>
      <c r="L448" s="2214"/>
      <c r="M448" s="2214"/>
      <c r="N448" s="2214"/>
      <c r="O448" s="2214"/>
      <c r="P448" s="2214"/>
      <c r="Q448" s="2214"/>
      <c r="R448" s="2214"/>
      <c r="S448" s="2214"/>
      <c r="T448" s="2214"/>
      <c r="U448" s="2214"/>
      <c r="V448" s="2214"/>
      <c r="W448" s="2214"/>
      <c r="X448" s="2214"/>
      <c r="Y448" s="2214"/>
      <c r="Z448" s="2214"/>
      <c r="AA448" s="2214"/>
      <c r="AB448" s="2214"/>
      <c r="AC448" s="2214"/>
      <c r="AD448" s="2214"/>
      <c r="AE448" s="2214"/>
      <c r="AF448" s="2503"/>
      <c r="AG448" s="2447">
        <v>0</v>
      </c>
      <c r="AH448" s="2447"/>
      <c r="AI448" s="2447"/>
      <c r="AJ448" s="244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23" t="s">
        <v>1150</v>
      </c>
      <c r="E449" s="2424"/>
      <c r="F449" s="2424"/>
      <c r="G449" s="2424"/>
      <c r="H449" s="2424"/>
      <c r="I449" s="2424"/>
      <c r="J449" s="2424"/>
      <c r="K449" s="2424"/>
      <c r="L449" s="2424"/>
      <c r="M449" s="2424"/>
      <c r="N449" s="2424"/>
      <c r="O449" s="2424"/>
      <c r="P449" s="2424"/>
      <c r="Q449" s="2424"/>
      <c r="R449" s="2424"/>
      <c r="S449" s="2424"/>
      <c r="T449" s="2424"/>
      <c r="U449" s="2424"/>
      <c r="V449" s="2424"/>
      <c r="W449" s="2424"/>
      <c r="X449" s="2424"/>
      <c r="Y449" s="2424"/>
      <c r="Z449" s="2424"/>
      <c r="AA449" s="2424"/>
      <c r="AB449" s="2424"/>
      <c r="AC449" s="2424"/>
      <c r="AD449" s="2424"/>
      <c r="AE449" s="2424"/>
      <c r="AF449" s="2425"/>
      <c r="AG449" s="2509">
        <f>AG441+AG445+AG447+AG448</f>
        <v>137678</v>
      </c>
      <c r="AH449" s="2509"/>
      <c r="AI449" s="2509"/>
      <c r="AJ449" s="250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26" t="s">
        <v>1411</v>
      </c>
      <c r="E450" s="2426"/>
      <c r="F450" s="2426"/>
      <c r="G450" s="2426"/>
      <c r="H450" s="2426"/>
      <c r="I450" s="2426"/>
      <c r="J450" s="2426"/>
      <c r="K450" s="2426"/>
      <c r="L450" s="2426"/>
      <c r="M450" s="2426"/>
      <c r="N450" s="2426"/>
      <c r="O450" s="2426"/>
      <c r="P450" s="2426"/>
      <c r="Q450" s="2426"/>
      <c r="R450" s="2426"/>
      <c r="S450" s="2426"/>
      <c r="T450" s="2426"/>
      <c r="U450" s="2426"/>
      <c r="V450" s="2426"/>
      <c r="W450" s="2426"/>
      <c r="X450" s="2426"/>
      <c r="Y450" s="2426"/>
      <c r="Z450" s="2426"/>
      <c r="AA450" s="2426"/>
      <c r="AB450" s="2426"/>
      <c r="AC450" s="2426"/>
      <c r="AD450" s="2426"/>
      <c r="AE450" s="2426"/>
      <c r="AF450" s="2426"/>
      <c r="AG450" s="2426"/>
      <c r="AH450" s="2426"/>
      <c r="AI450" s="2426"/>
      <c r="AJ450" s="242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27"/>
      <c r="E451" s="2427"/>
      <c r="F451" s="2427"/>
      <c r="G451" s="2427"/>
      <c r="H451" s="2427"/>
      <c r="I451" s="2427"/>
      <c r="J451" s="2427"/>
      <c r="K451" s="2427"/>
      <c r="L451" s="2427"/>
      <c r="M451" s="2427"/>
      <c r="N451" s="2427"/>
      <c r="O451" s="2427"/>
      <c r="P451" s="2427"/>
      <c r="Q451" s="2427"/>
      <c r="R451" s="2427"/>
      <c r="S451" s="2427"/>
      <c r="T451" s="2427"/>
      <c r="U451" s="2427"/>
      <c r="V451" s="2427"/>
      <c r="W451" s="2427"/>
      <c r="X451" s="2427"/>
      <c r="Y451" s="2427"/>
      <c r="Z451" s="2427"/>
      <c r="AA451" s="2427"/>
      <c r="AB451" s="2427"/>
      <c r="AC451" s="2427"/>
      <c r="AD451" s="2427"/>
      <c r="AE451" s="2427"/>
      <c r="AF451" s="2427"/>
      <c r="AG451" s="2427"/>
      <c r="AH451" s="2427"/>
      <c r="AI451" s="2427"/>
      <c r="AJ451" s="242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85">
        <f>'Sources and Uses Budget'!B105/Application!AG436</f>
        <v>317284.8795180723</v>
      </c>
      <c r="AD453" s="2485"/>
      <c r="AE453" s="2485"/>
      <c r="AF453" s="248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85">
        <f>'Sources and Uses Budget'!C105/Application!AG436</f>
        <v>317284.8795180723</v>
      </c>
      <c r="AD454" s="2485"/>
      <c r="AE454" s="2485"/>
      <c r="AF454" s="248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85">
        <f>('Sources and Uses Budget'!$S$107+'Sources and Uses Budget'!$T$107)/Application!AG436</f>
        <v>295575.93975903612</v>
      </c>
      <c r="AD455" s="2485"/>
      <c r="AE455" s="2485"/>
      <c r="AF455" s="248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34" t="s">
        <v>731</v>
      </c>
      <c r="E464" s="2435"/>
      <c r="F464" s="2435"/>
      <c r="G464" s="2435"/>
      <c r="H464" s="2435"/>
      <c r="I464" s="2435"/>
      <c r="J464" s="2435"/>
      <c r="K464" s="2435"/>
      <c r="L464" s="2435"/>
      <c r="M464" s="2435"/>
      <c r="N464" s="2435"/>
      <c r="O464" s="2435"/>
      <c r="P464" s="2435"/>
      <c r="Q464" s="2435"/>
      <c r="R464" s="2435"/>
      <c r="S464" s="2435"/>
      <c r="T464" s="2435"/>
      <c r="U464" s="2435"/>
      <c r="V464" s="2436"/>
      <c r="W464" s="2297">
        <v>0</v>
      </c>
      <c r="X464" s="2298"/>
      <c r="Y464" s="229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34" t="s">
        <v>732</v>
      </c>
      <c r="E465" s="2435"/>
      <c r="F465" s="2435"/>
      <c r="G465" s="2435"/>
      <c r="H465" s="2435"/>
      <c r="I465" s="2435"/>
      <c r="J465" s="2435"/>
      <c r="K465" s="2435"/>
      <c r="L465" s="2435"/>
      <c r="M465" s="2435"/>
      <c r="N465" s="2435"/>
      <c r="O465" s="2435"/>
      <c r="P465" s="2435"/>
      <c r="Q465" s="2435"/>
      <c r="R465" s="2435"/>
      <c r="S465" s="2435"/>
      <c r="T465" s="2435"/>
      <c r="U465" s="2435"/>
      <c r="V465" s="2436"/>
      <c r="W465" s="2297">
        <v>0</v>
      </c>
      <c r="X465" s="2298"/>
      <c r="Y465" s="229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34" t="s">
        <v>733</v>
      </c>
      <c r="E466" s="2435"/>
      <c r="F466" s="2435"/>
      <c r="G466" s="2435"/>
      <c r="H466" s="2435"/>
      <c r="I466" s="2435"/>
      <c r="J466" s="2435"/>
      <c r="K466" s="2435"/>
      <c r="L466" s="2435"/>
      <c r="M466" s="2435"/>
      <c r="N466" s="2435"/>
      <c r="O466" s="2435"/>
      <c r="P466" s="2435"/>
      <c r="Q466" s="2435"/>
      <c r="R466" s="2435"/>
      <c r="S466" s="2435"/>
      <c r="T466" s="2435"/>
      <c r="U466" s="2435"/>
      <c r="V466" s="2436"/>
      <c r="W466" s="2297">
        <v>0</v>
      </c>
      <c r="X466" s="2298"/>
      <c r="Y466" s="229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4" t="s">
        <v>734</v>
      </c>
      <c r="E467" s="2435"/>
      <c r="F467" s="2435"/>
      <c r="G467" s="2435"/>
      <c r="H467" s="2435"/>
      <c r="I467" s="2435"/>
      <c r="J467" s="2435"/>
      <c r="K467" s="2435"/>
      <c r="L467" s="2435"/>
      <c r="M467" s="2435"/>
      <c r="N467" s="2435"/>
      <c r="O467" s="2435"/>
      <c r="P467" s="2435"/>
      <c r="Q467" s="2435"/>
      <c r="R467" s="2435"/>
      <c r="S467" s="2435"/>
      <c r="T467" s="2435"/>
      <c r="U467" s="2435"/>
      <c r="V467" s="2436"/>
      <c r="W467" s="2297">
        <v>0</v>
      </c>
      <c r="X467" s="2298"/>
      <c r="Y467" s="229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4" t="s">
        <v>946</v>
      </c>
      <c r="E468" s="2435"/>
      <c r="F468" s="2435"/>
      <c r="G468" s="2435"/>
      <c r="H468" s="2435"/>
      <c r="I468" s="2435"/>
      <c r="J468" s="2435"/>
      <c r="K468" s="2435"/>
      <c r="L468" s="2435"/>
      <c r="M468" s="2435"/>
      <c r="N468" s="2435"/>
      <c r="O468" s="2435"/>
      <c r="P468" s="2435"/>
      <c r="Q468" s="2435"/>
      <c r="R468" s="2435"/>
      <c r="S468" s="2435"/>
      <c r="T468" s="2435"/>
      <c r="U468" s="2435"/>
      <c r="V468" s="2436"/>
      <c r="W468" s="2297">
        <v>0</v>
      </c>
      <c r="X468" s="2298"/>
      <c r="Y468" s="229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34" t="s">
        <v>735</v>
      </c>
      <c r="E469" s="2435"/>
      <c r="F469" s="2435"/>
      <c r="G469" s="2435"/>
      <c r="H469" s="2435"/>
      <c r="I469" s="2435"/>
      <c r="J469" s="2435"/>
      <c r="K469" s="2435"/>
      <c r="L469" s="2435"/>
      <c r="M469" s="2435"/>
      <c r="N469" s="2435"/>
      <c r="O469" s="2435"/>
      <c r="P469" s="2435"/>
      <c r="Q469" s="2435"/>
      <c r="R469" s="2435"/>
      <c r="S469" s="2435"/>
      <c r="T469" s="2435"/>
      <c r="U469" s="2435"/>
      <c r="V469" s="2436"/>
      <c r="W469" s="2297">
        <v>0</v>
      </c>
      <c r="X469" s="2298"/>
      <c r="Y469" s="229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34" t="s">
        <v>1116</v>
      </c>
      <c r="E470" s="2435"/>
      <c r="F470" s="2435"/>
      <c r="G470" s="2435"/>
      <c r="H470" s="2435"/>
      <c r="I470" s="2435"/>
      <c r="J470" s="2435"/>
      <c r="K470" s="2435"/>
      <c r="L470" s="2435"/>
      <c r="M470" s="2435"/>
      <c r="N470" s="2435"/>
      <c r="O470" s="2435"/>
      <c r="P470" s="2435"/>
      <c r="Q470" s="2435"/>
      <c r="R470" s="2435"/>
      <c r="S470" s="2435"/>
      <c r="T470" s="2435"/>
      <c r="U470" s="2435"/>
      <c r="V470" s="2436"/>
      <c r="W470" s="2297">
        <v>0</v>
      </c>
      <c r="X470" s="2298"/>
      <c r="Y470" s="229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08" t="s">
        <v>1958</v>
      </c>
      <c r="E471" s="2435"/>
      <c r="F471" s="2435"/>
      <c r="G471" s="2435"/>
      <c r="H471" s="2435"/>
      <c r="I471" s="2435"/>
      <c r="J471" s="2435"/>
      <c r="K471" s="2435"/>
      <c r="L471" s="2435"/>
      <c r="M471" s="2435"/>
      <c r="N471" s="2435"/>
      <c r="O471" s="2435"/>
      <c r="P471" s="2435"/>
      <c r="Q471" s="2435"/>
      <c r="R471" s="2435"/>
      <c r="S471" s="2435"/>
      <c r="T471" s="2435"/>
      <c r="U471" s="2435"/>
      <c r="V471" s="2436"/>
      <c r="W471" s="2297">
        <v>0</v>
      </c>
      <c r="X471" s="2298"/>
      <c r="Y471" s="229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05"/>
      <c r="H472" s="2506"/>
      <c r="I472" s="2506"/>
      <c r="J472" s="2506"/>
      <c r="K472" s="2506"/>
      <c r="L472" s="2506"/>
      <c r="M472" s="2506"/>
      <c r="N472" s="2506"/>
      <c r="O472" s="2506"/>
      <c r="P472" s="2506"/>
      <c r="Q472" s="2506"/>
      <c r="R472" s="2506"/>
      <c r="S472" s="2506"/>
      <c r="T472" s="2506"/>
      <c r="U472" s="2506"/>
      <c r="V472" s="2507"/>
      <c r="W472" s="2297">
        <v>0</v>
      </c>
      <c r="X472" s="2298"/>
      <c r="Y472" s="229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36" t="s">
        <v>869</v>
      </c>
      <c r="B478" s="2336"/>
      <c r="C478" s="2336"/>
      <c r="D478" s="2336"/>
      <c r="E478" s="2336"/>
      <c r="F478" s="2336"/>
      <c r="G478" s="2336"/>
      <c r="H478" s="2336"/>
      <c r="I478" s="2336"/>
      <c r="J478" s="2336"/>
      <c r="K478" s="2336"/>
      <c r="L478" s="2336"/>
      <c r="M478" s="2336"/>
      <c r="N478" s="2336"/>
      <c r="O478" s="2336"/>
      <c r="P478" s="2336"/>
      <c r="Q478" s="2336"/>
      <c r="R478" s="2336"/>
      <c r="S478" s="2336"/>
      <c r="T478" s="2336"/>
      <c r="U478" s="2336"/>
      <c r="V478" s="2336"/>
      <c r="W478" s="2336"/>
      <c r="X478" s="2336"/>
      <c r="Y478" s="2336"/>
      <c r="Z478" s="2336"/>
      <c r="AA478" s="2336"/>
      <c r="AB478" s="2336"/>
      <c r="AC478" s="2336"/>
      <c r="AD478" s="2336"/>
      <c r="AE478" s="2336"/>
      <c r="AF478" s="2336"/>
      <c r="AG478" s="2336"/>
      <c r="AH478" s="2336"/>
      <c r="AI478" s="2336"/>
      <c r="AJ478" s="2336"/>
      <c r="AK478" s="2336"/>
      <c r="AL478" s="233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37"/>
      <c r="B479" s="2337"/>
      <c r="C479" s="2337"/>
      <c r="D479" s="2337"/>
      <c r="E479" s="2337"/>
      <c r="F479" s="2337"/>
      <c r="G479" s="2337"/>
      <c r="H479" s="2337"/>
      <c r="I479" s="2337"/>
      <c r="J479" s="2337"/>
      <c r="K479" s="2337"/>
      <c r="L479" s="2337"/>
      <c r="M479" s="2337"/>
      <c r="N479" s="2337"/>
      <c r="O479" s="2337"/>
      <c r="P479" s="2337"/>
      <c r="Q479" s="2337"/>
      <c r="R479" s="2337"/>
      <c r="S479" s="2337"/>
      <c r="T479" s="2337"/>
      <c r="U479" s="2337"/>
      <c r="V479" s="2337"/>
      <c r="W479" s="2337"/>
      <c r="X479" s="2337"/>
      <c r="Y479" s="2337"/>
      <c r="Z479" s="2337"/>
      <c r="AA479" s="2337"/>
      <c r="AB479" s="2337"/>
      <c r="AC479" s="2337"/>
      <c r="AD479" s="2337"/>
      <c r="AE479" s="2337"/>
      <c r="AF479" s="2337"/>
      <c r="AG479" s="2337"/>
      <c r="AH479" s="2337"/>
      <c r="AI479" s="2337"/>
      <c r="AJ479" s="2337"/>
      <c r="AK479" s="2337"/>
      <c r="AL479" s="233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428" t="s">
        <v>870</v>
      </c>
      <c r="U483" s="2429"/>
      <c r="V483" s="2429"/>
      <c r="W483" s="2429"/>
      <c r="X483" s="2429"/>
      <c r="Y483" s="2429"/>
      <c r="Z483" s="2429"/>
      <c r="AA483" s="2429"/>
      <c r="AB483" s="2429"/>
      <c r="AC483" s="2429"/>
      <c r="AD483" s="2429"/>
      <c r="AE483" s="2429"/>
      <c r="AF483" s="2429"/>
      <c r="AG483" s="2429"/>
      <c r="AH483" s="247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448" t="s">
        <v>36</v>
      </c>
      <c r="U484" s="2448"/>
      <c r="V484" s="2448"/>
      <c r="W484" s="2448"/>
      <c r="X484" s="2448"/>
      <c r="Y484" s="2448" t="s">
        <v>37</v>
      </c>
      <c r="Z484" s="2448"/>
      <c r="AA484" s="2448"/>
      <c r="AB484" s="2448"/>
      <c r="AC484" s="2448"/>
      <c r="AD484" s="2448" t="s">
        <v>348</v>
      </c>
      <c r="AE484" s="2448"/>
      <c r="AF484" s="2448"/>
      <c r="AG484" s="2448"/>
      <c r="AH484" s="244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448"/>
      <c r="U485" s="2448"/>
      <c r="V485" s="2448"/>
      <c r="W485" s="2448"/>
      <c r="X485" s="2448"/>
      <c r="Y485" s="2448"/>
      <c r="Z485" s="2448"/>
      <c r="AA485" s="2448"/>
      <c r="AB485" s="2448"/>
      <c r="AC485" s="2448"/>
      <c r="AD485" s="2448"/>
      <c r="AE485" s="2448"/>
      <c r="AF485" s="2448"/>
      <c r="AG485" s="2448"/>
      <c r="AH485" s="244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21">
        <v>0</v>
      </c>
      <c r="U486" s="2421"/>
      <c r="V486" s="2421"/>
      <c r="W486" s="2421"/>
      <c r="X486" s="2421"/>
      <c r="Y486" s="2421">
        <v>0</v>
      </c>
      <c r="Z486" s="2421"/>
      <c r="AA486" s="2421"/>
      <c r="AB486" s="2421"/>
      <c r="AC486" s="2421"/>
      <c r="AD486" s="2421">
        <v>0</v>
      </c>
      <c r="AE486" s="2421"/>
      <c r="AF486" s="2421"/>
      <c r="AG486" s="2421"/>
      <c r="AH486" s="242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21">
        <v>0</v>
      </c>
      <c r="U487" s="2421"/>
      <c r="V487" s="2421"/>
      <c r="W487" s="2421"/>
      <c r="X487" s="2421"/>
      <c r="Y487" s="2421">
        <v>0</v>
      </c>
      <c r="Z487" s="2421"/>
      <c r="AA487" s="2421"/>
      <c r="AB487" s="2421"/>
      <c r="AC487" s="2421"/>
      <c r="AD487" s="2421">
        <v>0</v>
      </c>
      <c r="AE487" s="2421"/>
      <c r="AF487" s="2421"/>
      <c r="AG487" s="2421"/>
      <c r="AH487" s="242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21">
        <v>0</v>
      </c>
      <c r="U488" s="2421"/>
      <c r="V488" s="2421"/>
      <c r="W488" s="2421"/>
      <c r="X488" s="2421"/>
      <c r="Y488" s="2421">
        <v>0</v>
      </c>
      <c r="Z488" s="2421"/>
      <c r="AA488" s="2421"/>
      <c r="AB488" s="2421"/>
      <c r="AC488" s="2421"/>
      <c r="AD488" s="2421">
        <v>0</v>
      </c>
      <c r="AE488" s="2421"/>
      <c r="AF488" s="2421"/>
      <c r="AG488" s="2421"/>
      <c r="AH488" s="242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21">
        <v>0</v>
      </c>
      <c r="U489" s="2421"/>
      <c r="V489" s="2421"/>
      <c r="W489" s="2421"/>
      <c r="X489" s="2421"/>
      <c r="Y489" s="2421">
        <v>0</v>
      </c>
      <c r="Z489" s="2421"/>
      <c r="AA489" s="2421"/>
      <c r="AB489" s="2421"/>
      <c r="AC489" s="2421"/>
      <c r="AD489" s="2421">
        <v>0</v>
      </c>
      <c r="AE489" s="2421"/>
      <c r="AF489" s="2421"/>
      <c r="AG489" s="2421"/>
      <c r="AH489" s="242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21">
        <v>0</v>
      </c>
      <c r="U490" s="2421"/>
      <c r="V490" s="2421"/>
      <c r="W490" s="2421"/>
      <c r="X490" s="2421"/>
      <c r="Y490" s="2421">
        <v>0</v>
      </c>
      <c r="Z490" s="2421"/>
      <c r="AA490" s="2421"/>
      <c r="AB490" s="2421"/>
      <c r="AC490" s="2421"/>
      <c r="AD490" s="2421">
        <v>0</v>
      </c>
      <c r="AE490" s="2421"/>
      <c r="AF490" s="2421"/>
      <c r="AG490" s="2421"/>
      <c r="AH490" s="242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21">
        <v>0</v>
      </c>
      <c r="U491" s="2421"/>
      <c r="V491" s="2421"/>
      <c r="W491" s="2421"/>
      <c r="X491" s="2421"/>
      <c r="Y491" s="2421">
        <v>0</v>
      </c>
      <c r="Z491" s="2421"/>
      <c r="AA491" s="2421"/>
      <c r="AB491" s="2421"/>
      <c r="AC491" s="2421"/>
      <c r="AD491" s="2421">
        <v>0</v>
      </c>
      <c r="AE491" s="2421"/>
      <c r="AF491" s="2421"/>
      <c r="AG491" s="2421"/>
      <c r="AH491" s="242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33">
        <v>44314</v>
      </c>
      <c r="U492" s="2421"/>
      <c r="V492" s="2421"/>
      <c r="W492" s="2421"/>
      <c r="X492" s="2421"/>
      <c r="Y492" s="2421">
        <v>0</v>
      </c>
      <c r="Z492" s="2421"/>
      <c r="AA492" s="2421"/>
      <c r="AB492" s="2421"/>
      <c r="AC492" s="2421"/>
      <c r="AD492" s="2421">
        <v>44627</v>
      </c>
      <c r="AE492" s="2421"/>
      <c r="AF492" s="2421"/>
      <c r="AG492" s="2421"/>
      <c r="AH492" s="242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21">
        <v>0</v>
      </c>
      <c r="U493" s="2421"/>
      <c r="V493" s="2421"/>
      <c r="W493" s="2421"/>
      <c r="X493" s="2421"/>
      <c r="Y493" s="2421">
        <v>0</v>
      </c>
      <c r="Z493" s="2421"/>
      <c r="AA493" s="2421"/>
      <c r="AB493" s="2421"/>
      <c r="AC493" s="2421"/>
      <c r="AD493" s="2421">
        <v>0</v>
      </c>
      <c r="AE493" s="2421"/>
      <c r="AF493" s="2421"/>
      <c r="AG493" s="2421"/>
      <c r="AH493" s="242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21">
        <v>0</v>
      </c>
      <c r="U494" s="2421"/>
      <c r="V494" s="2421"/>
      <c r="W494" s="2421"/>
      <c r="X494" s="2421"/>
      <c r="Y494" s="2421">
        <v>0</v>
      </c>
      <c r="Z494" s="2421"/>
      <c r="AA494" s="2421"/>
      <c r="AB494" s="2421"/>
      <c r="AC494" s="2421"/>
      <c r="AD494" s="2421">
        <v>0</v>
      </c>
      <c r="AE494" s="2421"/>
      <c r="AF494" s="2421"/>
      <c r="AG494" s="2421"/>
      <c r="AH494" s="242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2421">
        <v>0</v>
      </c>
      <c r="U495" s="2421"/>
      <c r="V495" s="2421"/>
      <c r="W495" s="2421"/>
      <c r="X495" s="2421"/>
      <c r="Y495" s="2421">
        <v>0</v>
      </c>
      <c r="Z495" s="2421"/>
      <c r="AA495" s="2421"/>
      <c r="AB495" s="2421"/>
      <c r="AC495" s="2421"/>
      <c r="AD495" s="2421">
        <v>0</v>
      </c>
      <c r="AE495" s="2421"/>
      <c r="AF495" s="2421"/>
      <c r="AG495" s="2421"/>
      <c r="AH495" s="242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55" t="s">
        <v>414</v>
      </c>
      <c r="R497" s="2456"/>
      <c r="S497" s="2456"/>
      <c r="T497" s="2456"/>
      <c r="U497" s="2456"/>
      <c r="V497" s="2456"/>
      <c r="W497" s="2456"/>
      <c r="X497" s="2456"/>
      <c r="Y497" s="2456"/>
      <c r="Z497" s="2456"/>
      <c r="AA497" s="2456"/>
      <c r="AB497" s="2456"/>
      <c r="AC497" s="2456"/>
      <c r="AD497" s="2456"/>
      <c r="AE497" s="2456"/>
      <c r="AF497" s="2456"/>
      <c r="AG497" s="2456"/>
      <c r="AH497" s="2456"/>
      <c r="AI497" s="2456"/>
      <c r="AJ497" s="2456"/>
      <c r="AK497" s="245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420" t="s">
        <v>2632</v>
      </c>
      <c r="R498" s="1994"/>
      <c r="S498" s="1994"/>
      <c r="T498" s="1994"/>
      <c r="U498" s="1994"/>
      <c r="V498" s="1994"/>
      <c r="W498" s="1994"/>
      <c r="X498" s="1994"/>
      <c r="Y498" s="1994"/>
      <c r="Z498" s="1994"/>
      <c r="AA498" s="1994"/>
      <c r="AB498" s="1994"/>
      <c r="AC498" s="1994"/>
      <c r="AD498" s="1994"/>
      <c r="AE498" s="1994"/>
      <c r="AF498" s="1994"/>
      <c r="AG498" s="1994"/>
      <c r="AH498" s="1994"/>
      <c r="AI498" s="1994"/>
      <c r="AJ498" s="1994"/>
      <c r="AK498" s="232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420" t="s">
        <v>2633</v>
      </c>
      <c r="R499" s="1994"/>
      <c r="S499" s="1994"/>
      <c r="T499" s="1994"/>
      <c r="U499" s="1994"/>
      <c r="V499" s="1994"/>
      <c r="W499" s="1994"/>
      <c r="X499" s="1994"/>
      <c r="Y499" s="1994"/>
      <c r="Z499" s="1994"/>
      <c r="AA499" s="1994"/>
      <c r="AB499" s="1994"/>
      <c r="AC499" s="1994"/>
      <c r="AD499" s="1994"/>
      <c r="AE499" s="1994"/>
      <c r="AF499" s="1994"/>
      <c r="AG499" s="1994"/>
      <c r="AH499" s="1994"/>
      <c r="AI499" s="1994"/>
      <c r="AJ499" s="1994"/>
      <c r="AK499" s="232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420" t="s">
        <v>2634</v>
      </c>
      <c r="R500" s="1994"/>
      <c r="S500" s="1994"/>
      <c r="T500" s="1994"/>
      <c r="U500" s="1994"/>
      <c r="V500" s="1994"/>
      <c r="W500" s="1994"/>
      <c r="X500" s="1994"/>
      <c r="Y500" s="1994"/>
      <c r="Z500" s="1994"/>
      <c r="AA500" s="1994"/>
      <c r="AB500" s="1994"/>
      <c r="AC500" s="1994"/>
      <c r="AD500" s="1994"/>
      <c r="AE500" s="1994"/>
      <c r="AF500" s="1994"/>
      <c r="AG500" s="1994"/>
      <c r="AH500" s="1994"/>
      <c r="AI500" s="1994"/>
      <c r="AJ500" s="1994"/>
      <c r="AK500" s="232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58" t="s">
        <v>418</v>
      </c>
      <c r="C501" s="2459"/>
      <c r="D501" s="2459"/>
      <c r="E501" s="2459"/>
      <c r="F501" s="2459"/>
      <c r="G501" s="2459"/>
      <c r="H501" s="2459"/>
      <c r="I501" s="2459"/>
      <c r="J501" s="2459"/>
      <c r="K501" s="2459"/>
      <c r="L501" s="2459"/>
      <c r="M501" s="2459"/>
      <c r="N501" s="2459"/>
      <c r="O501" s="2459"/>
      <c r="P501" s="2460"/>
      <c r="Q501" s="2472" t="s">
        <v>706</v>
      </c>
      <c r="R501" s="2473"/>
      <c r="S501" s="2245" t="s">
        <v>171</v>
      </c>
      <c r="T501" s="2246"/>
      <c r="U501" s="2246"/>
      <c r="V501" s="2246"/>
      <c r="W501" s="2246"/>
      <c r="X501" s="2246"/>
      <c r="Y501" s="2246"/>
      <c r="Z501" s="2246"/>
      <c r="AA501" s="2246"/>
      <c r="AB501" s="2246"/>
      <c r="AC501" s="2246"/>
      <c r="AD501" s="2246"/>
      <c r="AE501" s="2246"/>
      <c r="AF501" s="2246"/>
      <c r="AG501" s="2246"/>
      <c r="AH501" s="2246"/>
      <c r="AI501" s="2246"/>
      <c r="AJ501" s="2246"/>
      <c r="AK501" s="224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61"/>
      <c r="C502" s="2462"/>
      <c r="D502" s="2462"/>
      <c r="E502" s="2462"/>
      <c r="F502" s="2462"/>
      <c r="G502" s="2462"/>
      <c r="H502" s="2462"/>
      <c r="I502" s="2462"/>
      <c r="J502" s="2462"/>
      <c r="K502" s="2462"/>
      <c r="L502" s="2462"/>
      <c r="M502" s="2462"/>
      <c r="N502" s="2462"/>
      <c r="O502" s="2462"/>
      <c r="P502" s="2463"/>
      <c r="Q502" s="2474"/>
      <c r="R502" s="2475"/>
      <c r="S502" s="2248"/>
      <c r="T502" s="2249"/>
      <c r="U502" s="2249"/>
      <c r="V502" s="2249"/>
      <c r="W502" s="2249"/>
      <c r="X502" s="2249"/>
      <c r="Y502" s="2249"/>
      <c r="Z502" s="2249"/>
      <c r="AA502" s="2249"/>
      <c r="AB502" s="2249"/>
      <c r="AC502" s="2249"/>
      <c r="AD502" s="2249"/>
      <c r="AE502" s="2249"/>
      <c r="AF502" s="2249"/>
      <c r="AG502" s="2249"/>
      <c r="AH502" s="2249"/>
      <c r="AI502" s="2249"/>
      <c r="AJ502" s="2249"/>
      <c r="AK502" s="225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1978</v>
      </c>
      <c r="C503" s="1440"/>
      <c r="D503" s="1440"/>
      <c r="E503" s="1440"/>
      <c r="F503" s="1440"/>
      <c r="G503" s="1440"/>
      <c r="H503" s="1440"/>
      <c r="I503" s="1440"/>
      <c r="J503" s="1440"/>
      <c r="K503" s="1440"/>
      <c r="L503" s="1440"/>
      <c r="M503" s="1440"/>
      <c r="N503" s="1440"/>
      <c r="O503" s="1440"/>
      <c r="P503" s="1440"/>
      <c r="Q503" s="2515" t="s">
        <v>706</v>
      </c>
      <c r="R503" s="2516"/>
      <c r="S503" s="2516"/>
      <c r="T503" s="2516"/>
      <c r="U503" s="2516"/>
      <c r="V503" s="2516"/>
      <c r="W503" s="2516"/>
      <c r="X503" s="2516"/>
      <c r="Y503" s="2516"/>
      <c r="Z503" s="2516"/>
      <c r="AA503" s="2516"/>
      <c r="AB503" s="2516"/>
      <c r="AC503" s="2516"/>
      <c r="AD503" s="2516"/>
      <c r="AE503" s="2516"/>
      <c r="AF503" s="2516"/>
      <c r="AG503" s="2516"/>
      <c r="AH503" s="2516"/>
      <c r="AI503" s="2516"/>
      <c r="AJ503" s="2516"/>
      <c r="AK503" s="251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420" t="s">
        <v>2635</v>
      </c>
      <c r="R504" s="1994"/>
      <c r="S504" s="1994"/>
      <c r="T504" s="1994"/>
      <c r="U504" s="1994"/>
      <c r="V504" s="1994"/>
      <c r="W504" s="1994"/>
      <c r="X504" s="1994"/>
      <c r="Y504" s="1994"/>
      <c r="Z504" s="1994"/>
      <c r="AA504" s="1994"/>
      <c r="AB504" s="1994"/>
      <c r="AC504" s="1994"/>
      <c r="AD504" s="1994"/>
      <c r="AE504" s="1994"/>
      <c r="AF504" s="1994"/>
      <c r="AG504" s="1994"/>
      <c r="AH504" s="1994"/>
      <c r="AI504" s="1994"/>
      <c r="AJ504" s="1994"/>
      <c r="AK504" s="232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420" t="s">
        <v>2636</v>
      </c>
      <c r="R505" s="1994"/>
      <c r="S505" s="1994"/>
      <c r="T505" s="1994"/>
      <c r="U505" s="1994"/>
      <c r="V505" s="1994"/>
      <c r="W505" s="1994"/>
      <c r="X505" s="1994"/>
      <c r="Y505" s="1994"/>
      <c r="Z505" s="1994"/>
      <c r="AA505" s="1994"/>
      <c r="AB505" s="1994"/>
      <c r="AC505" s="1994"/>
      <c r="AD505" s="1994"/>
      <c r="AE505" s="1994"/>
      <c r="AF505" s="1994"/>
      <c r="AG505" s="1994"/>
      <c r="AH505" s="1994"/>
      <c r="AI505" s="1994"/>
      <c r="AJ505" s="1994"/>
      <c r="AK505" s="232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1975</v>
      </c>
      <c r="C506" s="77"/>
      <c r="D506" s="77"/>
      <c r="E506" s="77"/>
      <c r="F506" s="77"/>
      <c r="G506" s="77"/>
      <c r="H506" s="77"/>
      <c r="I506" s="77"/>
      <c r="J506" s="77"/>
      <c r="K506" s="77"/>
      <c r="L506" s="77"/>
      <c r="M506" s="77"/>
      <c r="N506" s="77"/>
      <c r="O506" s="77"/>
      <c r="P506" s="77"/>
      <c r="Q506" s="2325">
        <v>172</v>
      </c>
      <c r="R506" s="1994"/>
      <c r="S506" s="1994"/>
      <c r="T506" s="1994"/>
      <c r="U506" s="1994"/>
      <c r="V506" s="1994"/>
      <c r="W506" s="1994"/>
      <c r="X506" s="1994"/>
      <c r="Y506" s="1994"/>
      <c r="Z506" s="1994"/>
      <c r="AA506" s="1994"/>
      <c r="AB506" s="1994"/>
      <c r="AC506" s="1994"/>
      <c r="AD506" s="1994"/>
      <c r="AE506" s="1994"/>
      <c r="AF506" s="1994"/>
      <c r="AG506" s="1994"/>
      <c r="AH506" s="1994"/>
      <c r="AI506" s="1994"/>
      <c r="AJ506" s="1994"/>
      <c r="AK506" s="232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1976</v>
      </c>
      <c r="C507" s="77"/>
      <c r="D507" s="77"/>
      <c r="E507" s="77"/>
      <c r="F507" s="77"/>
      <c r="G507" s="77"/>
      <c r="H507" s="77"/>
      <c r="I507" s="77"/>
      <c r="J507" s="77"/>
      <c r="K507" s="77"/>
      <c r="L507" s="77"/>
      <c r="M507" s="1999">
        <v>0</v>
      </c>
      <c r="N507" s="2000"/>
      <c r="O507" s="2000"/>
      <c r="P507" s="2001"/>
      <c r="Q507" s="1470" t="s">
        <v>1977</v>
      </c>
      <c r="R507" s="1471"/>
      <c r="S507" s="1471"/>
      <c r="T507" s="1471"/>
      <c r="U507" s="1471"/>
      <c r="V507" s="1471"/>
      <c r="W507" s="1471"/>
      <c r="X507" s="1471"/>
      <c r="Y507" s="1471"/>
      <c r="Z507" s="1471"/>
      <c r="AA507" s="1471"/>
      <c r="AB507" s="1471"/>
      <c r="AC507" s="1471"/>
      <c r="AD507" s="1471"/>
      <c r="AE507" s="1471"/>
      <c r="AF507" s="1471"/>
      <c r="AG507" s="1471"/>
      <c r="AH507" s="1999">
        <v>172</v>
      </c>
      <c r="AI507" s="2000"/>
      <c r="AJ507" s="2000"/>
      <c r="AK507" s="200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55" t="s">
        <v>422</v>
      </c>
      <c r="AD511" s="2456"/>
      <c r="AE511" s="2456"/>
      <c r="AF511" s="2456"/>
      <c r="AG511" s="2456"/>
      <c r="AH511" s="2456"/>
      <c r="AI511" s="2456"/>
      <c r="AJ511" s="2456"/>
      <c r="AK511" s="245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28" t="s">
        <v>423</v>
      </c>
      <c r="AD512" s="2429"/>
      <c r="AE512" s="2429"/>
      <c r="AF512" s="2429"/>
      <c r="AG512" s="82" t="s">
        <v>424</v>
      </c>
      <c r="AH512" s="2429" t="s">
        <v>425</v>
      </c>
      <c r="AI512" s="2429"/>
      <c r="AJ512" s="2429"/>
      <c r="AK512" s="247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37" t="s">
        <v>426</v>
      </c>
      <c r="C513" s="2438"/>
      <c r="D513" s="2438"/>
      <c r="E513" s="2438"/>
      <c r="F513" s="2438"/>
      <c r="G513" s="2438"/>
      <c r="H513" s="2439"/>
      <c r="I513" s="72" t="s">
        <v>427</v>
      </c>
      <c r="J513" s="72"/>
      <c r="K513" s="72"/>
      <c r="L513" s="72"/>
      <c r="M513" s="72"/>
      <c r="N513" s="72"/>
      <c r="O513" s="72"/>
      <c r="P513" s="72"/>
      <c r="Q513" s="72"/>
      <c r="R513" s="72"/>
      <c r="S513" s="72"/>
      <c r="T513" s="72"/>
      <c r="U513" s="72"/>
      <c r="V513" s="72"/>
      <c r="W513" s="72"/>
      <c r="X513" s="25"/>
      <c r="Y513" s="25"/>
      <c r="AC513" s="2422">
        <v>3</v>
      </c>
      <c r="AD513" s="2301"/>
      <c r="AE513" s="2301"/>
      <c r="AF513" s="2301"/>
      <c r="AG513" s="75" t="s">
        <v>424</v>
      </c>
      <c r="AH513" s="2158">
        <v>2022</v>
      </c>
      <c r="AI513" s="2158"/>
      <c r="AJ513" s="2158"/>
      <c r="AK513" s="215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40"/>
      <c r="C514" s="2441"/>
      <c r="D514" s="2441"/>
      <c r="E514" s="2441"/>
      <c r="F514" s="2441"/>
      <c r="G514" s="2441"/>
      <c r="H514" s="2442"/>
      <c r="I514" s="80" t="s">
        <v>428</v>
      </c>
      <c r="J514" s="80"/>
      <c r="K514" s="80"/>
      <c r="L514" s="80"/>
      <c r="M514" s="80"/>
      <c r="N514" s="80"/>
      <c r="O514" s="80"/>
      <c r="P514" s="80"/>
      <c r="Q514" s="80"/>
      <c r="R514" s="80"/>
      <c r="S514" s="80"/>
      <c r="T514" s="80"/>
      <c r="U514" s="80"/>
      <c r="V514" s="80"/>
      <c r="W514" s="80"/>
      <c r="X514" s="80"/>
      <c r="Y514" s="80"/>
      <c r="Z514" s="80"/>
      <c r="AA514" s="80"/>
      <c r="AB514" s="80"/>
      <c r="AC514" s="2422">
        <v>12</v>
      </c>
      <c r="AD514" s="2301"/>
      <c r="AE514" s="2301"/>
      <c r="AF514" s="2301"/>
      <c r="AG514" s="65" t="s">
        <v>424</v>
      </c>
      <c r="AH514" s="2158">
        <v>2022</v>
      </c>
      <c r="AI514" s="2158"/>
      <c r="AJ514" s="2158"/>
      <c r="AK514" s="215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37" t="s">
        <v>429</v>
      </c>
      <c r="C515" s="2438"/>
      <c r="D515" s="2438"/>
      <c r="E515" s="2438"/>
      <c r="F515" s="2438"/>
      <c r="G515" s="2438"/>
      <c r="H515" s="2439"/>
      <c r="I515" s="72" t="s">
        <v>430</v>
      </c>
      <c r="J515" s="72"/>
      <c r="K515" s="72"/>
      <c r="L515" s="72"/>
      <c r="M515" s="72"/>
      <c r="N515" s="72"/>
      <c r="O515" s="72"/>
      <c r="P515" s="72"/>
      <c r="Q515" s="72"/>
      <c r="R515" s="72"/>
      <c r="S515" s="72"/>
      <c r="T515" s="72"/>
      <c r="U515" s="72"/>
      <c r="V515" s="72"/>
      <c r="W515" s="72"/>
      <c r="X515" s="25"/>
      <c r="Y515" s="25"/>
      <c r="AC515" s="2422" t="s">
        <v>626</v>
      </c>
      <c r="AD515" s="2301"/>
      <c r="AE515" s="2301"/>
      <c r="AF515" s="2301"/>
      <c r="AG515" s="75" t="s">
        <v>424</v>
      </c>
      <c r="AH515" s="2158"/>
      <c r="AI515" s="2158"/>
      <c r="AJ515" s="2158"/>
      <c r="AK515" s="215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40"/>
      <c r="C516" s="2441"/>
      <c r="D516" s="2441"/>
      <c r="E516" s="2441"/>
      <c r="F516" s="2441"/>
      <c r="G516" s="2441"/>
      <c r="H516" s="2442"/>
      <c r="I516" s="25" t="s">
        <v>431</v>
      </c>
      <c r="J516" s="25"/>
      <c r="K516" s="25"/>
      <c r="L516" s="25"/>
      <c r="M516" s="25"/>
      <c r="N516" s="25"/>
      <c r="O516" s="25"/>
      <c r="P516" s="25"/>
      <c r="Q516" s="25"/>
      <c r="R516" s="25"/>
      <c r="S516" s="25"/>
      <c r="T516" s="25"/>
      <c r="U516" s="25"/>
      <c r="V516" s="25"/>
      <c r="W516" s="25"/>
      <c r="X516" s="25"/>
      <c r="Y516" s="25"/>
      <c r="AC516" s="2422" t="s">
        <v>626</v>
      </c>
      <c r="AD516" s="2301"/>
      <c r="AE516" s="2301"/>
      <c r="AF516" s="2301"/>
      <c r="AG516" s="75" t="s">
        <v>424</v>
      </c>
      <c r="AH516" s="2158"/>
      <c r="AI516" s="2158"/>
      <c r="AJ516" s="2158"/>
      <c r="AK516" s="215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40"/>
      <c r="C517" s="2441"/>
      <c r="D517" s="2441"/>
      <c r="E517" s="2441"/>
      <c r="F517" s="2441"/>
      <c r="G517" s="2441"/>
      <c r="H517" s="2442"/>
      <c r="I517" s="25" t="s">
        <v>432</v>
      </c>
      <c r="J517" s="25"/>
      <c r="K517" s="25"/>
      <c r="L517" s="25"/>
      <c r="M517" s="25"/>
      <c r="N517" s="25"/>
      <c r="O517" s="25"/>
      <c r="P517" s="25"/>
      <c r="Q517" s="25"/>
      <c r="R517" s="25"/>
      <c r="S517" s="25"/>
      <c r="T517" s="25"/>
      <c r="U517" s="25"/>
      <c r="V517" s="25"/>
      <c r="W517" s="25"/>
      <c r="X517" s="25"/>
      <c r="Y517" s="25"/>
      <c r="AC517" s="2422">
        <v>3</v>
      </c>
      <c r="AD517" s="2301"/>
      <c r="AE517" s="2301"/>
      <c r="AF517" s="2301"/>
      <c r="AG517" s="75" t="s">
        <v>424</v>
      </c>
      <c r="AH517" s="2158">
        <v>2022</v>
      </c>
      <c r="AI517" s="2158"/>
      <c r="AJ517" s="2158"/>
      <c r="AK517" s="215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40"/>
      <c r="C518" s="2441"/>
      <c r="D518" s="2441"/>
      <c r="E518" s="2441"/>
      <c r="F518" s="2441"/>
      <c r="G518" s="2441"/>
      <c r="H518" s="2442"/>
      <c r="I518" s="25" t="s">
        <v>433</v>
      </c>
      <c r="J518" s="25"/>
      <c r="K518" s="25"/>
      <c r="L518" s="25"/>
      <c r="M518" s="25"/>
      <c r="N518" s="25"/>
      <c r="O518" s="25"/>
      <c r="P518" s="25"/>
      <c r="Q518" s="25"/>
      <c r="R518" s="25"/>
      <c r="S518" s="25"/>
      <c r="T518" s="25"/>
      <c r="U518" s="25"/>
      <c r="V518" s="25"/>
      <c r="W518" s="25"/>
      <c r="X518" s="25"/>
      <c r="Y518" s="25"/>
      <c r="AC518" s="2422" t="s">
        <v>626</v>
      </c>
      <c r="AD518" s="2301"/>
      <c r="AE518" s="2301"/>
      <c r="AF518" s="2301"/>
      <c r="AG518" s="75" t="s">
        <v>424</v>
      </c>
      <c r="AH518" s="2158"/>
      <c r="AI518" s="2158"/>
      <c r="AJ518" s="2158"/>
      <c r="AK518" s="215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40"/>
      <c r="C519" s="2441"/>
      <c r="D519" s="2441"/>
      <c r="E519" s="2441"/>
      <c r="F519" s="2441"/>
      <c r="G519" s="2441"/>
      <c r="H519" s="2442"/>
      <c r="I519" s="177" t="s">
        <v>434</v>
      </c>
      <c r="J519" s="25"/>
      <c r="K519" s="25"/>
      <c r="L519" s="25"/>
      <c r="M519" s="25"/>
      <c r="N519" s="25"/>
      <c r="O519" s="25"/>
      <c r="P519" s="25"/>
      <c r="Q519" s="25"/>
      <c r="R519" s="25"/>
      <c r="S519" s="25"/>
      <c r="T519" s="25"/>
      <c r="U519" s="25"/>
      <c r="V519" s="25"/>
      <c r="W519" s="25"/>
      <c r="X519" s="25"/>
      <c r="Y519" s="25"/>
      <c r="AC519" s="2143" t="s">
        <v>626</v>
      </c>
      <c r="AD519" s="2144"/>
      <c r="AE519" s="2144"/>
      <c r="AF519" s="2144"/>
      <c r="AG519" s="75" t="s">
        <v>424</v>
      </c>
      <c r="AH519" s="2158"/>
      <c r="AI519" s="2158"/>
      <c r="AJ519" s="2158"/>
      <c r="AK519" s="215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40"/>
      <c r="C520" s="2441"/>
      <c r="D520" s="2441"/>
      <c r="E520" s="2441"/>
      <c r="F520" s="2441"/>
      <c r="G520" s="2441"/>
      <c r="H520" s="2442"/>
      <c r="I520" s="1473" t="s">
        <v>175</v>
      </c>
      <c r="J520" s="80"/>
      <c r="K520" s="80"/>
      <c r="L520" s="2476" t="s">
        <v>343</v>
      </c>
      <c r="M520" s="2477"/>
      <c r="N520" s="2477"/>
      <c r="O520" s="2477"/>
      <c r="P520" s="2477"/>
      <c r="Q520" s="2477"/>
      <c r="R520" s="2477"/>
      <c r="S520" s="2477"/>
      <c r="T520" s="2477"/>
      <c r="U520" s="2477"/>
      <c r="V520" s="2477"/>
      <c r="W520" s="2477"/>
      <c r="X520" s="2477"/>
      <c r="Y520" s="2477"/>
      <c r="Z520" s="2477"/>
      <c r="AA520" s="2477"/>
      <c r="AB520" s="2478"/>
      <c r="AC520" s="2422" t="s">
        <v>626</v>
      </c>
      <c r="AD520" s="2301"/>
      <c r="AE520" s="2301"/>
      <c r="AF520" s="2301"/>
      <c r="AG520" s="1444" t="s">
        <v>424</v>
      </c>
      <c r="AH520" s="2158"/>
      <c r="AI520" s="2158"/>
      <c r="AJ520" s="2158"/>
      <c r="AK520" s="215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1982</v>
      </c>
      <c r="J521" s="25"/>
      <c r="K521" s="25"/>
      <c r="L521" s="25"/>
      <c r="M521" s="25"/>
      <c r="N521" s="25"/>
      <c r="O521" s="25"/>
      <c r="P521" s="25"/>
      <c r="Q521" s="25"/>
      <c r="R521" s="25"/>
      <c r="S521" s="25"/>
      <c r="T521" s="25"/>
      <c r="U521" s="25"/>
      <c r="V521" s="25"/>
      <c r="W521" s="25"/>
      <c r="X521" s="25"/>
      <c r="Y521" s="25"/>
      <c r="AC521" s="2483" t="s">
        <v>706</v>
      </c>
      <c r="AD521" s="2483"/>
      <c r="AE521" s="2483"/>
      <c r="AF521" s="2483"/>
      <c r="AG521" s="1687"/>
      <c r="AH521" s="2519"/>
      <c r="AI521" s="2519"/>
      <c r="AJ521" s="2519"/>
      <c r="AK521" s="252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1979</v>
      </c>
      <c r="J522" s="25"/>
      <c r="K522" s="25"/>
      <c r="L522" s="25"/>
      <c r="M522" s="25"/>
      <c r="N522" s="25"/>
      <c r="O522" s="25"/>
      <c r="P522" s="25"/>
      <c r="Q522" s="25"/>
      <c r="R522" s="25"/>
      <c r="S522" s="25"/>
      <c r="T522" s="25"/>
      <c r="U522" s="25"/>
      <c r="V522" s="25"/>
      <c r="W522" s="25"/>
      <c r="X522" s="25"/>
      <c r="Y522" s="25"/>
      <c r="AC522" s="2143"/>
      <c r="AD522" s="2144"/>
      <c r="AE522" s="2144"/>
      <c r="AF522" s="2145"/>
      <c r="AG522" s="1687"/>
      <c r="AH522" s="2519"/>
      <c r="AI522" s="2519"/>
      <c r="AJ522" s="2519"/>
      <c r="AK522" s="252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1980</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1981</v>
      </c>
      <c r="J524" s="80"/>
      <c r="K524" s="80"/>
      <c r="L524" s="80"/>
      <c r="M524" s="80"/>
      <c r="N524" s="80"/>
      <c r="O524" s="80"/>
      <c r="P524" s="80"/>
      <c r="Q524" s="80"/>
      <c r="R524" s="80"/>
      <c r="S524" s="80"/>
      <c r="T524" s="80"/>
      <c r="U524" s="80"/>
      <c r="V524" s="80"/>
      <c r="W524" s="80"/>
      <c r="X524" s="80"/>
      <c r="Y524" s="80"/>
      <c r="Z524" s="80"/>
      <c r="AA524" s="80"/>
      <c r="AB524" s="80"/>
      <c r="AC524" s="2521"/>
      <c r="AD524" s="2522"/>
      <c r="AE524" s="2522"/>
      <c r="AF524" s="2523"/>
      <c r="AG524" s="1688"/>
      <c r="AH524" s="2524"/>
      <c r="AI524" s="2524"/>
      <c r="AJ524" s="2524"/>
      <c r="AK524" s="252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490" t="s">
        <v>423</v>
      </c>
      <c r="AD525" s="2491"/>
      <c r="AE525" s="2491"/>
      <c r="AF525" s="2491"/>
      <c r="AG525" s="1688" t="s">
        <v>424</v>
      </c>
      <c r="AH525" s="2491" t="s">
        <v>425</v>
      </c>
      <c r="AI525" s="2491"/>
      <c r="AJ525" s="2491"/>
      <c r="AK525" s="249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37" t="s">
        <v>435</v>
      </c>
      <c r="C526" s="2438"/>
      <c r="D526" s="2438"/>
      <c r="E526" s="2438"/>
      <c r="F526" s="2438"/>
      <c r="G526" s="2438"/>
      <c r="H526" s="2439"/>
      <c r="I526" s="72" t="s">
        <v>436</v>
      </c>
      <c r="J526" s="72"/>
      <c r="K526" s="72"/>
      <c r="L526" s="72"/>
      <c r="M526" s="72"/>
      <c r="N526" s="72"/>
      <c r="O526" s="72"/>
      <c r="P526" s="72"/>
      <c r="Q526" s="72"/>
      <c r="R526" s="72"/>
      <c r="S526" s="72"/>
      <c r="T526" s="72"/>
      <c r="U526" s="72"/>
      <c r="V526" s="72"/>
      <c r="W526" s="72"/>
      <c r="X526" s="25"/>
      <c r="Y526" s="25"/>
      <c r="AC526" s="2422">
        <v>3</v>
      </c>
      <c r="AD526" s="2301"/>
      <c r="AE526" s="2301"/>
      <c r="AF526" s="2301"/>
      <c r="AG526" s="75" t="s">
        <v>424</v>
      </c>
      <c r="AH526" s="2158">
        <v>2022</v>
      </c>
      <c r="AI526" s="2158"/>
      <c r="AJ526" s="2158"/>
      <c r="AK526" s="215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40"/>
      <c r="C527" s="2441"/>
      <c r="D527" s="2441"/>
      <c r="E527" s="2441"/>
      <c r="F527" s="2441"/>
      <c r="G527" s="2441"/>
      <c r="H527" s="2442"/>
      <c r="I527" s="25" t="s">
        <v>437</v>
      </c>
      <c r="J527" s="25"/>
      <c r="K527" s="25"/>
      <c r="L527" s="25"/>
      <c r="M527" s="25"/>
      <c r="N527" s="25"/>
      <c r="O527" s="25"/>
      <c r="P527" s="25"/>
      <c r="Q527" s="25"/>
      <c r="R527" s="25"/>
      <c r="S527" s="25"/>
      <c r="T527" s="25"/>
      <c r="U527" s="25"/>
      <c r="V527" s="25"/>
      <c r="W527" s="25"/>
      <c r="X527" s="25"/>
      <c r="Y527" s="25"/>
      <c r="AC527" s="2422">
        <v>3</v>
      </c>
      <c r="AD527" s="2301"/>
      <c r="AE527" s="2301"/>
      <c r="AF527" s="2301"/>
      <c r="AG527" s="75" t="s">
        <v>424</v>
      </c>
      <c r="AH527" s="2158">
        <v>2022</v>
      </c>
      <c r="AI527" s="2158"/>
      <c r="AJ527" s="2158"/>
      <c r="AK527" s="215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40"/>
      <c r="C528" s="2441"/>
      <c r="D528" s="2441"/>
      <c r="E528" s="2441"/>
      <c r="F528" s="2441"/>
      <c r="G528" s="2441"/>
      <c r="H528" s="2442"/>
      <c r="I528" s="80" t="s">
        <v>438</v>
      </c>
      <c r="J528" s="80"/>
      <c r="K528" s="80"/>
      <c r="L528" s="80"/>
      <c r="M528" s="80"/>
      <c r="N528" s="80"/>
      <c r="O528" s="80"/>
      <c r="P528" s="80"/>
      <c r="Q528" s="80"/>
      <c r="R528" s="80"/>
      <c r="S528" s="80"/>
      <c r="T528" s="80"/>
      <c r="U528" s="80"/>
      <c r="V528" s="80"/>
      <c r="W528" s="80"/>
      <c r="X528" s="80"/>
      <c r="Y528" s="80"/>
      <c r="Z528" s="80"/>
      <c r="AA528" s="80"/>
      <c r="AB528" s="80"/>
      <c r="AC528" s="2422">
        <v>12</v>
      </c>
      <c r="AD528" s="2301"/>
      <c r="AE528" s="2301"/>
      <c r="AF528" s="2301"/>
      <c r="AG528" s="65" t="s">
        <v>424</v>
      </c>
      <c r="AH528" s="2158">
        <v>2022</v>
      </c>
      <c r="AI528" s="2158"/>
      <c r="AJ528" s="2158"/>
      <c r="AK528" s="215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37" t="s">
        <v>439</v>
      </c>
      <c r="C529" s="2438"/>
      <c r="D529" s="2438"/>
      <c r="E529" s="2438"/>
      <c r="F529" s="2438"/>
      <c r="G529" s="2438"/>
      <c r="H529" s="2439"/>
      <c r="I529" s="72" t="s">
        <v>436</v>
      </c>
      <c r="J529" s="72"/>
      <c r="K529" s="72"/>
      <c r="L529" s="72"/>
      <c r="M529" s="72"/>
      <c r="N529" s="72"/>
      <c r="O529" s="72"/>
      <c r="P529" s="72"/>
      <c r="Q529" s="72"/>
      <c r="R529" s="72"/>
      <c r="S529" s="72"/>
      <c r="T529" s="72"/>
      <c r="U529" s="72"/>
      <c r="V529" s="72"/>
      <c r="W529" s="72"/>
      <c r="X529" s="72"/>
      <c r="Y529" s="72"/>
      <c r="Z529" s="72"/>
      <c r="AA529" s="72"/>
      <c r="AB529" s="72"/>
      <c r="AC529" s="2143">
        <v>3</v>
      </c>
      <c r="AD529" s="2144"/>
      <c r="AE529" s="2144"/>
      <c r="AF529" s="2144"/>
      <c r="AG529" s="196" t="s">
        <v>424</v>
      </c>
      <c r="AH529" s="2158">
        <v>2022</v>
      </c>
      <c r="AI529" s="2158"/>
      <c r="AJ529" s="2158"/>
      <c r="AK529" s="215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40"/>
      <c r="C530" s="2441"/>
      <c r="D530" s="2441"/>
      <c r="E530" s="2441"/>
      <c r="F530" s="2441"/>
      <c r="G530" s="2441"/>
      <c r="H530" s="2442"/>
      <c r="I530" s="25" t="s">
        <v>437</v>
      </c>
      <c r="J530" s="25"/>
      <c r="K530" s="25"/>
      <c r="L530" s="25"/>
      <c r="M530" s="25"/>
      <c r="N530" s="25"/>
      <c r="O530" s="25"/>
      <c r="P530" s="25"/>
      <c r="Q530" s="25"/>
      <c r="R530" s="25"/>
      <c r="S530" s="25"/>
      <c r="T530" s="25"/>
      <c r="U530" s="25"/>
      <c r="V530" s="25"/>
      <c r="W530" s="25"/>
      <c r="X530" s="25"/>
      <c r="Y530" s="25"/>
      <c r="Z530" s="25"/>
      <c r="AA530" s="25"/>
      <c r="AB530" s="25"/>
      <c r="AC530" s="2422">
        <v>3</v>
      </c>
      <c r="AD530" s="2301"/>
      <c r="AE530" s="2301"/>
      <c r="AF530" s="2301"/>
      <c r="AG530" s="75" t="s">
        <v>424</v>
      </c>
      <c r="AH530" s="2158">
        <v>2022</v>
      </c>
      <c r="AI530" s="2158"/>
      <c r="AJ530" s="2158"/>
      <c r="AK530" s="215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43"/>
      <c r="C531" s="2444"/>
      <c r="D531" s="2444"/>
      <c r="E531" s="2444"/>
      <c r="F531" s="2444"/>
      <c r="G531" s="2444"/>
      <c r="H531" s="2445"/>
      <c r="I531" s="80" t="s">
        <v>438</v>
      </c>
      <c r="J531" s="80"/>
      <c r="K531" s="80"/>
      <c r="L531" s="80"/>
      <c r="M531" s="80"/>
      <c r="N531" s="80"/>
      <c r="O531" s="80"/>
      <c r="P531" s="80"/>
      <c r="Q531" s="80"/>
      <c r="R531" s="80"/>
      <c r="S531" s="80"/>
      <c r="T531" s="80"/>
      <c r="U531" s="80"/>
      <c r="V531" s="80"/>
      <c r="W531" s="80"/>
      <c r="X531" s="80"/>
      <c r="Y531" s="80"/>
      <c r="Z531" s="80"/>
      <c r="AA531" s="80"/>
      <c r="AB531" s="80"/>
      <c r="AC531" s="2422">
        <v>12</v>
      </c>
      <c r="AD531" s="2301"/>
      <c r="AE531" s="2301"/>
      <c r="AF531" s="2301"/>
      <c r="AG531" s="65" t="s">
        <v>424</v>
      </c>
      <c r="AH531" s="2158">
        <v>2022</v>
      </c>
      <c r="AI531" s="2158"/>
      <c r="AJ531" s="2158"/>
      <c r="AK531" s="215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37" t="s">
        <v>440</v>
      </c>
      <c r="C532" s="2438"/>
      <c r="D532" s="2438"/>
      <c r="E532" s="2438"/>
      <c r="F532" s="2438"/>
      <c r="G532" s="2438"/>
      <c r="H532" s="2439"/>
      <c r="I532" s="71" t="s">
        <v>441</v>
      </c>
      <c r="J532" s="72"/>
      <c r="K532" s="72"/>
      <c r="L532" s="72"/>
      <c r="M532" s="72"/>
      <c r="N532" s="72"/>
      <c r="O532" s="1994" t="s">
        <v>343</v>
      </c>
      <c r="P532" s="1994"/>
      <c r="Q532" s="1994"/>
      <c r="R532" s="1994"/>
      <c r="S532" s="1994"/>
      <c r="T532" s="1994"/>
      <c r="U532" s="1994"/>
      <c r="V532" s="1994"/>
      <c r="W532" s="1994"/>
      <c r="X532" s="1994"/>
      <c r="Y532" s="1994"/>
      <c r="Z532" s="1994"/>
      <c r="AA532" s="1994"/>
      <c r="AB532" s="94"/>
      <c r="AC532" s="2143" t="s">
        <v>626</v>
      </c>
      <c r="AD532" s="2144"/>
      <c r="AE532" s="2144"/>
      <c r="AF532" s="2144"/>
      <c r="AG532" s="196" t="s">
        <v>424</v>
      </c>
      <c r="AH532" s="2158"/>
      <c r="AI532" s="2158"/>
      <c r="AJ532" s="2158"/>
      <c r="AK532" s="215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40"/>
      <c r="C533" s="2441"/>
      <c r="D533" s="2441"/>
      <c r="E533" s="2441"/>
      <c r="F533" s="2441"/>
      <c r="G533" s="2441"/>
      <c r="H533" s="2442"/>
      <c r="I533" s="171" t="s">
        <v>442</v>
      </c>
      <c r="J533" s="25"/>
      <c r="K533" s="25"/>
      <c r="L533" s="25"/>
      <c r="M533" s="25"/>
      <c r="N533" s="25"/>
      <c r="O533" s="25"/>
      <c r="P533" s="25"/>
      <c r="Q533" s="25"/>
      <c r="R533" s="25"/>
      <c r="S533" s="25"/>
      <c r="T533" s="25"/>
      <c r="U533" s="25"/>
      <c r="V533" s="25"/>
      <c r="W533" s="25"/>
      <c r="X533" s="25"/>
      <c r="Y533" s="25"/>
      <c r="Z533" s="25"/>
      <c r="AA533" s="25"/>
      <c r="AB533" s="101"/>
      <c r="AC533" s="2422" t="s">
        <v>626</v>
      </c>
      <c r="AD533" s="2301"/>
      <c r="AE533" s="2301"/>
      <c r="AF533" s="2301"/>
      <c r="AG533" s="75" t="s">
        <v>424</v>
      </c>
      <c r="AH533" s="2158"/>
      <c r="AI533" s="2158"/>
      <c r="AJ533" s="2158"/>
      <c r="AK533" s="215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40"/>
      <c r="C534" s="2441"/>
      <c r="D534" s="2441"/>
      <c r="E534" s="2441"/>
      <c r="F534" s="2441"/>
      <c r="G534" s="2441"/>
      <c r="H534" s="2442"/>
      <c r="I534" s="79" t="s">
        <v>443</v>
      </c>
      <c r="J534" s="80"/>
      <c r="K534" s="80"/>
      <c r="L534" s="80"/>
      <c r="M534" s="80"/>
      <c r="N534" s="80"/>
      <c r="O534" s="80"/>
      <c r="P534" s="80"/>
      <c r="Q534" s="80"/>
      <c r="R534" s="80"/>
      <c r="S534" s="80"/>
      <c r="T534" s="80"/>
      <c r="U534" s="80"/>
      <c r="V534" s="80"/>
      <c r="W534" s="80"/>
      <c r="X534" s="80"/>
      <c r="Y534" s="80"/>
      <c r="Z534" s="80"/>
      <c r="AA534" s="80"/>
      <c r="AB534" s="81"/>
      <c r="AC534" s="2422" t="s">
        <v>626</v>
      </c>
      <c r="AD534" s="2301"/>
      <c r="AE534" s="2301"/>
      <c r="AF534" s="2301"/>
      <c r="AG534" s="65" t="s">
        <v>424</v>
      </c>
      <c r="AH534" s="2158"/>
      <c r="AI534" s="2158"/>
      <c r="AJ534" s="2158"/>
      <c r="AK534" s="215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40"/>
      <c r="C535" s="2441"/>
      <c r="D535" s="2441"/>
      <c r="E535" s="2441"/>
      <c r="F535" s="2441"/>
      <c r="G535" s="2441"/>
      <c r="H535" s="2442"/>
      <c r="I535" s="72" t="s">
        <v>444</v>
      </c>
      <c r="J535" s="72"/>
      <c r="K535" s="72"/>
      <c r="L535" s="72"/>
      <c r="M535" s="72"/>
      <c r="N535" s="72"/>
      <c r="O535" s="2016" t="s">
        <v>343</v>
      </c>
      <c r="P535" s="2016"/>
      <c r="Q535" s="2016"/>
      <c r="R535" s="2016"/>
      <c r="S535" s="2016"/>
      <c r="T535" s="2016"/>
      <c r="U535" s="2016"/>
      <c r="V535" s="2016"/>
      <c r="W535" s="2016"/>
      <c r="X535" s="2016"/>
      <c r="Y535" s="2016"/>
      <c r="Z535" s="2016"/>
      <c r="AA535" s="2016"/>
      <c r="AC535" s="2422" t="s">
        <v>626</v>
      </c>
      <c r="AD535" s="2301"/>
      <c r="AE535" s="2301"/>
      <c r="AF535" s="2301"/>
      <c r="AG535" s="75" t="s">
        <v>424</v>
      </c>
      <c r="AH535" s="2158"/>
      <c r="AI535" s="2158"/>
      <c r="AJ535" s="2158"/>
      <c r="AK535" s="215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40"/>
      <c r="C536" s="2441"/>
      <c r="D536" s="2441"/>
      <c r="E536" s="2441"/>
      <c r="F536" s="2441"/>
      <c r="G536" s="2441"/>
      <c r="H536" s="2442"/>
      <c r="I536" s="25" t="s">
        <v>442</v>
      </c>
      <c r="J536" s="25"/>
      <c r="K536" s="25"/>
      <c r="L536" s="25"/>
      <c r="M536" s="25"/>
      <c r="N536" s="25"/>
      <c r="O536" s="25"/>
      <c r="P536" s="25"/>
      <c r="Q536" s="25"/>
      <c r="R536" s="25"/>
      <c r="S536" s="25"/>
      <c r="T536" s="25"/>
      <c r="U536" s="25"/>
      <c r="V536" s="25"/>
      <c r="W536" s="25"/>
      <c r="X536" s="25"/>
      <c r="Y536" s="25"/>
      <c r="AC536" s="2422" t="s">
        <v>626</v>
      </c>
      <c r="AD536" s="2301"/>
      <c r="AE536" s="2301"/>
      <c r="AF536" s="2301"/>
      <c r="AG536" s="75" t="s">
        <v>424</v>
      </c>
      <c r="AH536" s="2158"/>
      <c r="AI536" s="2158"/>
      <c r="AJ536" s="2158"/>
      <c r="AK536" s="215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40"/>
      <c r="C537" s="2441"/>
      <c r="D537" s="2441"/>
      <c r="E537" s="2441"/>
      <c r="F537" s="2441"/>
      <c r="G537" s="2441"/>
      <c r="H537" s="2442"/>
      <c r="I537" s="80" t="s">
        <v>443</v>
      </c>
      <c r="J537" s="80"/>
      <c r="K537" s="80"/>
      <c r="L537" s="80"/>
      <c r="M537" s="80"/>
      <c r="N537" s="80"/>
      <c r="O537" s="80"/>
      <c r="P537" s="80"/>
      <c r="Q537" s="80"/>
      <c r="R537" s="80"/>
      <c r="S537" s="80"/>
      <c r="T537" s="80"/>
      <c r="U537" s="80"/>
      <c r="V537" s="80"/>
      <c r="W537" s="80"/>
      <c r="X537" s="80"/>
      <c r="Y537" s="80"/>
      <c r="Z537" s="80"/>
      <c r="AA537" s="80"/>
      <c r="AB537" s="80"/>
      <c r="AC537" s="2422" t="s">
        <v>626</v>
      </c>
      <c r="AD537" s="2301"/>
      <c r="AE537" s="2301"/>
      <c r="AF537" s="2301"/>
      <c r="AG537" s="65" t="s">
        <v>424</v>
      </c>
      <c r="AH537" s="2158"/>
      <c r="AI537" s="2158"/>
      <c r="AJ537" s="2158"/>
      <c r="AK537" s="215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40"/>
      <c r="C538" s="2441"/>
      <c r="D538" s="2441"/>
      <c r="E538" s="2441"/>
      <c r="F538" s="2441"/>
      <c r="G538" s="2441"/>
      <c r="H538" s="2442"/>
      <c r="I538" s="72" t="s">
        <v>444</v>
      </c>
      <c r="J538" s="72"/>
      <c r="K538" s="72"/>
      <c r="L538" s="72"/>
      <c r="M538" s="72"/>
      <c r="N538" s="72"/>
      <c r="O538" s="2016" t="s">
        <v>343</v>
      </c>
      <c r="P538" s="2016"/>
      <c r="Q538" s="2016"/>
      <c r="R538" s="2016"/>
      <c r="S538" s="2016"/>
      <c r="T538" s="2016"/>
      <c r="U538" s="2016"/>
      <c r="V538" s="2016"/>
      <c r="W538" s="2016"/>
      <c r="X538" s="2016"/>
      <c r="Y538" s="2016"/>
      <c r="Z538" s="2016"/>
      <c r="AA538" s="2016"/>
      <c r="AC538" s="2422" t="s">
        <v>626</v>
      </c>
      <c r="AD538" s="2301"/>
      <c r="AE538" s="2301"/>
      <c r="AF538" s="2301"/>
      <c r="AG538" s="75" t="s">
        <v>424</v>
      </c>
      <c r="AH538" s="2158"/>
      <c r="AI538" s="2158"/>
      <c r="AJ538" s="2158"/>
      <c r="AK538" s="215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40"/>
      <c r="C539" s="2441"/>
      <c r="D539" s="2441"/>
      <c r="E539" s="2441"/>
      <c r="F539" s="2441"/>
      <c r="G539" s="2441"/>
      <c r="H539" s="2442"/>
      <c r="I539" s="25" t="s">
        <v>442</v>
      </c>
      <c r="J539" s="25"/>
      <c r="K539" s="25"/>
      <c r="L539" s="25"/>
      <c r="M539" s="25"/>
      <c r="N539" s="25"/>
      <c r="O539" s="25"/>
      <c r="P539" s="25"/>
      <c r="Q539" s="25"/>
      <c r="R539" s="25"/>
      <c r="S539" s="25"/>
      <c r="T539" s="25"/>
      <c r="U539" s="25"/>
      <c r="V539" s="25"/>
      <c r="W539" s="25"/>
      <c r="X539" s="25"/>
      <c r="Y539" s="25"/>
      <c r="AC539" s="2422" t="s">
        <v>626</v>
      </c>
      <c r="AD539" s="2301"/>
      <c r="AE539" s="2301"/>
      <c r="AF539" s="2301"/>
      <c r="AG539" s="75" t="s">
        <v>424</v>
      </c>
      <c r="AH539" s="2158"/>
      <c r="AI539" s="2158"/>
      <c r="AJ539" s="2158"/>
      <c r="AK539" s="215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40"/>
      <c r="C540" s="2441"/>
      <c r="D540" s="2441"/>
      <c r="E540" s="2441"/>
      <c r="F540" s="2441"/>
      <c r="G540" s="2441"/>
      <c r="H540" s="2442"/>
      <c r="I540" s="80" t="s">
        <v>443</v>
      </c>
      <c r="J540" s="80"/>
      <c r="K540" s="80"/>
      <c r="L540" s="80"/>
      <c r="M540" s="80"/>
      <c r="N540" s="80"/>
      <c r="O540" s="80"/>
      <c r="P540" s="80"/>
      <c r="Q540" s="80"/>
      <c r="R540" s="80"/>
      <c r="S540" s="80"/>
      <c r="T540" s="80"/>
      <c r="U540" s="80"/>
      <c r="V540" s="80"/>
      <c r="W540" s="80"/>
      <c r="X540" s="80"/>
      <c r="Y540" s="80"/>
      <c r="Z540" s="80"/>
      <c r="AA540" s="80"/>
      <c r="AB540" s="80"/>
      <c r="AC540" s="2422" t="s">
        <v>626</v>
      </c>
      <c r="AD540" s="2301"/>
      <c r="AE540" s="2301"/>
      <c r="AF540" s="2301"/>
      <c r="AG540" s="65" t="s">
        <v>424</v>
      </c>
      <c r="AH540" s="2158"/>
      <c r="AI540" s="2158"/>
      <c r="AJ540" s="2158"/>
      <c r="AK540" s="215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40"/>
      <c r="C541" s="2441"/>
      <c r="D541" s="2441"/>
      <c r="E541" s="2441"/>
      <c r="F541" s="2441"/>
      <c r="G541" s="2441"/>
      <c r="H541" s="2442"/>
      <c r="I541" s="72" t="s">
        <v>444</v>
      </c>
      <c r="J541" s="72"/>
      <c r="K541" s="72"/>
      <c r="L541" s="72"/>
      <c r="M541" s="72"/>
      <c r="N541" s="72"/>
      <c r="O541" s="2016" t="s">
        <v>343</v>
      </c>
      <c r="P541" s="2016"/>
      <c r="Q541" s="2016"/>
      <c r="R541" s="2016"/>
      <c r="S541" s="2016"/>
      <c r="T541" s="2016"/>
      <c r="U541" s="2016"/>
      <c r="V541" s="2016"/>
      <c r="W541" s="2016"/>
      <c r="X541" s="2016"/>
      <c r="Y541" s="2016"/>
      <c r="Z541" s="2016"/>
      <c r="AA541" s="2016"/>
      <c r="AC541" s="2422" t="s">
        <v>626</v>
      </c>
      <c r="AD541" s="2301"/>
      <c r="AE541" s="2301"/>
      <c r="AF541" s="2301"/>
      <c r="AG541" s="75" t="s">
        <v>424</v>
      </c>
      <c r="AH541" s="2158"/>
      <c r="AI541" s="2158"/>
      <c r="AJ541" s="2158"/>
      <c r="AK541" s="215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40"/>
      <c r="C542" s="2441"/>
      <c r="D542" s="2441"/>
      <c r="E542" s="2441"/>
      <c r="F542" s="2441"/>
      <c r="G542" s="2441"/>
      <c r="H542" s="2442"/>
      <c r="I542" s="25" t="s">
        <v>442</v>
      </c>
      <c r="J542" s="25"/>
      <c r="K542" s="25"/>
      <c r="L542" s="25"/>
      <c r="M542" s="25"/>
      <c r="N542" s="25"/>
      <c r="O542" s="25"/>
      <c r="P542" s="25"/>
      <c r="Q542" s="25"/>
      <c r="R542" s="25"/>
      <c r="S542" s="25"/>
      <c r="T542" s="25"/>
      <c r="U542" s="25"/>
      <c r="V542" s="25"/>
      <c r="W542" s="25"/>
      <c r="X542" s="25"/>
      <c r="Y542" s="25"/>
      <c r="AC542" s="2422" t="s">
        <v>626</v>
      </c>
      <c r="AD542" s="2301"/>
      <c r="AE542" s="2301"/>
      <c r="AF542" s="2301"/>
      <c r="AG542" s="75" t="s">
        <v>424</v>
      </c>
      <c r="AH542" s="2158"/>
      <c r="AI542" s="2158"/>
      <c r="AJ542" s="2158"/>
      <c r="AK542" s="215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40"/>
      <c r="C543" s="2441"/>
      <c r="D543" s="2441"/>
      <c r="E543" s="2441"/>
      <c r="F543" s="2441"/>
      <c r="G543" s="2441"/>
      <c r="H543" s="2442"/>
      <c r="I543" s="80" t="s">
        <v>443</v>
      </c>
      <c r="J543" s="80"/>
      <c r="K543" s="80"/>
      <c r="L543" s="80"/>
      <c r="M543" s="80"/>
      <c r="N543" s="80"/>
      <c r="O543" s="80"/>
      <c r="P543" s="80"/>
      <c r="Q543" s="80"/>
      <c r="R543" s="80"/>
      <c r="S543" s="80"/>
      <c r="T543" s="80"/>
      <c r="U543" s="80"/>
      <c r="V543" s="80"/>
      <c r="W543" s="80"/>
      <c r="X543" s="80"/>
      <c r="Y543" s="80"/>
      <c r="Z543" s="80"/>
      <c r="AA543" s="80"/>
      <c r="AB543" s="80"/>
      <c r="AC543" s="2422" t="s">
        <v>626</v>
      </c>
      <c r="AD543" s="2301"/>
      <c r="AE543" s="2301"/>
      <c r="AF543" s="2301"/>
      <c r="AG543" s="65" t="s">
        <v>424</v>
      </c>
      <c r="AH543" s="2158"/>
      <c r="AI543" s="2158"/>
      <c r="AJ543" s="2158"/>
      <c r="AK543" s="215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40"/>
      <c r="C544" s="2441"/>
      <c r="D544" s="2441"/>
      <c r="E544" s="2441"/>
      <c r="F544" s="2441"/>
      <c r="G544" s="2441"/>
      <c r="H544" s="2442"/>
      <c r="I544" s="72" t="s">
        <v>444</v>
      </c>
      <c r="J544" s="72"/>
      <c r="K544" s="72"/>
      <c r="L544" s="72"/>
      <c r="M544" s="72"/>
      <c r="N544" s="72"/>
      <c r="O544" s="2016" t="s">
        <v>343</v>
      </c>
      <c r="P544" s="2016"/>
      <c r="Q544" s="2016"/>
      <c r="R544" s="2016"/>
      <c r="S544" s="2016"/>
      <c r="T544" s="2016"/>
      <c r="U544" s="2016"/>
      <c r="V544" s="2016"/>
      <c r="W544" s="2016"/>
      <c r="X544" s="2016"/>
      <c r="Y544" s="2016"/>
      <c r="Z544" s="2016"/>
      <c r="AA544" s="2016"/>
      <c r="AC544" s="2422" t="s">
        <v>626</v>
      </c>
      <c r="AD544" s="2301"/>
      <c r="AE544" s="2301"/>
      <c r="AF544" s="2301"/>
      <c r="AG544" s="75" t="s">
        <v>424</v>
      </c>
      <c r="AH544" s="2158"/>
      <c r="AI544" s="2158"/>
      <c r="AJ544" s="2158"/>
      <c r="AK544" s="215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40"/>
      <c r="C545" s="2441"/>
      <c r="D545" s="2441"/>
      <c r="E545" s="2441"/>
      <c r="F545" s="2441"/>
      <c r="G545" s="2441"/>
      <c r="H545" s="2442"/>
      <c r="I545" s="25" t="s">
        <v>442</v>
      </c>
      <c r="J545" s="25"/>
      <c r="K545" s="25"/>
      <c r="L545" s="25"/>
      <c r="M545" s="25"/>
      <c r="N545" s="25"/>
      <c r="O545" s="25"/>
      <c r="P545" s="25"/>
      <c r="Q545" s="25"/>
      <c r="R545" s="25"/>
      <c r="S545" s="25"/>
      <c r="T545" s="25"/>
      <c r="U545" s="25"/>
      <c r="V545" s="25"/>
      <c r="W545" s="25"/>
      <c r="X545" s="25"/>
      <c r="Y545" s="25"/>
      <c r="AC545" s="2422" t="s">
        <v>626</v>
      </c>
      <c r="AD545" s="2301"/>
      <c r="AE545" s="2301"/>
      <c r="AF545" s="2301"/>
      <c r="AG545" s="65" t="s">
        <v>424</v>
      </c>
      <c r="AH545" s="2158"/>
      <c r="AI545" s="2158"/>
      <c r="AJ545" s="2158"/>
      <c r="AK545" s="215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40"/>
      <c r="C546" s="2441"/>
      <c r="D546" s="2441"/>
      <c r="E546" s="2441"/>
      <c r="F546" s="2441"/>
      <c r="G546" s="2441"/>
      <c r="H546" s="2442"/>
      <c r="I546" s="80" t="s">
        <v>443</v>
      </c>
      <c r="J546" s="80"/>
      <c r="K546" s="80"/>
      <c r="L546" s="80"/>
      <c r="M546" s="80"/>
      <c r="N546" s="80"/>
      <c r="O546" s="80"/>
      <c r="P546" s="80"/>
      <c r="Q546" s="80"/>
      <c r="R546" s="80"/>
      <c r="S546" s="80"/>
      <c r="T546" s="80"/>
      <c r="U546" s="80"/>
      <c r="V546" s="80"/>
      <c r="W546" s="80"/>
      <c r="X546" s="80"/>
      <c r="Y546" s="80"/>
      <c r="Z546" s="80"/>
      <c r="AA546" s="80"/>
      <c r="AB546" s="80"/>
      <c r="AC546" s="2422" t="s">
        <v>626</v>
      </c>
      <c r="AD546" s="2301"/>
      <c r="AE546" s="2301"/>
      <c r="AF546" s="2301"/>
      <c r="AG546" s="75" t="s">
        <v>424</v>
      </c>
      <c r="AH546" s="2158"/>
      <c r="AI546" s="2158"/>
      <c r="AJ546" s="2158"/>
      <c r="AK546" s="215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40"/>
      <c r="C547" s="2441"/>
      <c r="D547" s="2441"/>
      <c r="E547" s="2441"/>
      <c r="F547" s="2441"/>
      <c r="G547" s="2441"/>
      <c r="H547" s="2442"/>
      <c r="I547" s="72" t="s">
        <v>444</v>
      </c>
      <c r="J547" s="72"/>
      <c r="K547" s="72"/>
      <c r="L547" s="72"/>
      <c r="M547" s="72"/>
      <c r="N547" s="72"/>
      <c r="O547" s="2016" t="s">
        <v>343</v>
      </c>
      <c r="P547" s="2016"/>
      <c r="Q547" s="2016"/>
      <c r="R547" s="2016"/>
      <c r="S547" s="2016"/>
      <c r="T547" s="2016"/>
      <c r="U547" s="2016"/>
      <c r="V547" s="2016"/>
      <c r="W547" s="2016"/>
      <c r="X547" s="2016"/>
      <c r="Y547" s="2016"/>
      <c r="Z547" s="2016"/>
      <c r="AA547" s="2016"/>
      <c r="AC547" s="2422" t="s">
        <v>626</v>
      </c>
      <c r="AD547" s="2301"/>
      <c r="AE547" s="2301"/>
      <c r="AF547" s="2301"/>
      <c r="AG547" s="65" t="s">
        <v>424</v>
      </c>
      <c r="AH547" s="2158"/>
      <c r="AI547" s="2158"/>
      <c r="AJ547" s="2158"/>
      <c r="AK547" s="215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40"/>
      <c r="C548" s="2441"/>
      <c r="D548" s="2441"/>
      <c r="E548" s="2441"/>
      <c r="F548" s="2441"/>
      <c r="G548" s="2441"/>
      <c r="H548" s="2442"/>
      <c r="I548" s="25" t="s">
        <v>442</v>
      </c>
      <c r="J548" s="25"/>
      <c r="K548" s="25"/>
      <c r="L548" s="25"/>
      <c r="M548" s="25"/>
      <c r="N548" s="25"/>
      <c r="O548" s="25"/>
      <c r="P548" s="25"/>
      <c r="Q548" s="25"/>
      <c r="R548" s="25"/>
      <c r="S548" s="25"/>
      <c r="T548" s="25"/>
      <c r="U548" s="25"/>
      <c r="V548" s="25"/>
      <c r="W548" s="25"/>
      <c r="X548" s="25"/>
      <c r="Y548" s="25"/>
      <c r="AC548" s="2422" t="s">
        <v>626</v>
      </c>
      <c r="AD548" s="2301"/>
      <c r="AE548" s="2301"/>
      <c r="AF548" s="2301"/>
      <c r="AG548" s="75" t="s">
        <v>424</v>
      </c>
      <c r="AH548" s="2158"/>
      <c r="AI548" s="2158"/>
      <c r="AJ548" s="2158"/>
      <c r="AK548" s="215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40"/>
      <c r="C549" s="2441"/>
      <c r="D549" s="2441"/>
      <c r="E549" s="2441"/>
      <c r="F549" s="2441"/>
      <c r="G549" s="2441"/>
      <c r="H549" s="2442"/>
      <c r="I549" s="80" t="s">
        <v>443</v>
      </c>
      <c r="J549" s="80"/>
      <c r="K549" s="80"/>
      <c r="L549" s="80"/>
      <c r="M549" s="80"/>
      <c r="N549" s="80"/>
      <c r="O549" s="80"/>
      <c r="P549" s="80"/>
      <c r="Q549" s="80"/>
      <c r="R549" s="80"/>
      <c r="S549" s="80"/>
      <c r="T549" s="80"/>
      <c r="U549" s="80"/>
      <c r="V549" s="80"/>
      <c r="W549" s="80"/>
      <c r="X549" s="80"/>
      <c r="Y549" s="80"/>
      <c r="Z549" s="80"/>
      <c r="AA549" s="80"/>
      <c r="AB549" s="80"/>
      <c r="AC549" s="2422" t="s">
        <v>626</v>
      </c>
      <c r="AD549" s="2301"/>
      <c r="AE549" s="2301"/>
      <c r="AF549" s="2301"/>
      <c r="AG549" s="65" t="s">
        <v>424</v>
      </c>
      <c r="AH549" s="2158"/>
      <c r="AI549" s="2158"/>
      <c r="AJ549" s="2158"/>
      <c r="AK549" s="215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40"/>
      <c r="C550" s="2441"/>
      <c r="D550" s="2441"/>
      <c r="E550" s="2441"/>
      <c r="F550" s="2441"/>
      <c r="G550" s="2441"/>
      <c r="H550" s="2442"/>
      <c r="I550" s="72" t="s">
        <v>595</v>
      </c>
      <c r="J550" s="72"/>
      <c r="K550" s="72"/>
      <c r="L550" s="72"/>
      <c r="M550" s="72"/>
      <c r="N550" s="72"/>
      <c r="O550" s="72"/>
      <c r="P550" s="72"/>
      <c r="Q550" s="72"/>
      <c r="R550" s="72"/>
      <c r="S550" s="72"/>
      <c r="T550" s="72"/>
      <c r="U550" s="72"/>
      <c r="V550" s="72"/>
      <c r="W550" s="72"/>
      <c r="X550" s="25"/>
      <c r="Y550" s="25"/>
      <c r="AC550" s="2422">
        <v>12</v>
      </c>
      <c r="AD550" s="2301"/>
      <c r="AE550" s="2301"/>
      <c r="AF550" s="2301"/>
      <c r="AG550" s="65" t="s">
        <v>424</v>
      </c>
      <c r="AH550" s="2158">
        <v>2022</v>
      </c>
      <c r="AI550" s="2158"/>
      <c r="AJ550" s="2158"/>
      <c r="AK550" s="215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40"/>
      <c r="C551" s="2441"/>
      <c r="D551" s="2441"/>
      <c r="E551" s="2441"/>
      <c r="F551" s="2441"/>
      <c r="G551" s="2441"/>
      <c r="H551" s="2442"/>
      <c r="I551" s="25" t="s">
        <v>596</v>
      </c>
      <c r="J551" s="25"/>
      <c r="K551" s="25"/>
      <c r="L551" s="25"/>
      <c r="M551" s="25"/>
      <c r="N551" s="25"/>
      <c r="O551" s="25"/>
      <c r="P551" s="25"/>
      <c r="Q551" s="25"/>
      <c r="R551" s="25"/>
      <c r="S551" s="25"/>
      <c r="T551" s="25"/>
      <c r="U551" s="25"/>
      <c r="V551" s="25"/>
      <c r="W551" s="25"/>
      <c r="X551" s="25"/>
      <c r="Y551" s="25"/>
      <c r="AC551" s="2422">
        <v>12</v>
      </c>
      <c r="AD551" s="2301"/>
      <c r="AE551" s="2301"/>
      <c r="AF551" s="2301"/>
      <c r="AG551" s="75" t="s">
        <v>424</v>
      </c>
      <c r="AH551" s="2158">
        <v>2022</v>
      </c>
      <c r="AI551" s="2158"/>
      <c r="AJ551" s="2158"/>
      <c r="AK551" s="215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40"/>
      <c r="C552" s="2441"/>
      <c r="D552" s="2441"/>
      <c r="E552" s="2441"/>
      <c r="F552" s="2441"/>
      <c r="G552" s="2441"/>
      <c r="H552" s="2442"/>
      <c r="I552" s="25" t="s">
        <v>597</v>
      </c>
      <c r="J552" s="25"/>
      <c r="K552" s="25"/>
      <c r="L552" s="25"/>
      <c r="M552" s="25"/>
      <c r="N552" s="25"/>
      <c r="O552" s="25"/>
      <c r="P552" s="25"/>
      <c r="Q552" s="25"/>
      <c r="R552" s="25"/>
      <c r="S552" s="25"/>
      <c r="T552" s="25"/>
      <c r="U552" s="25"/>
      <c r="V552" s="25"/>
      <c r="W552" s="25"/>
      <c r="X552" s="25"/>
      <c r="Y552" s="25"/>
      <c r="AC552" s="2422">
        <v>9</v>
      </c>
      <c r="AD552" s="2301"/>
      <c r="AE552" s="2301"/>
      <c r="AF552" s="2301"/>
      <c r="AG552" s="65" t="s">
        <v>424</v>
      </c>
      <c r="AH552" s="2158">
        <v>2024</v>
      </c>
      <c r="AI552" s="2158"/>
      <c r="AJ552" s="2158"/>
      <c r="AK552" s="215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40"/>
      <c r="C553" s="2441"/>
      <c r="D553" s="2441"/>
      <c r="E553" s="2441"/>
      <c r="F553" s="2441"/>
      <c r="G553" s="2441"/>
      <c r="H553" s="2442"/>
      <c r="I553" s="25" t="s">
        <v>598</v>
      </c>
      <c r="J553" s="25"/>
      <c r="K553" s="25"/>
      <c r="L553" s="25"/>
      <c r="M553" s="25"/>
      <c r="N553" s="25"/>
      <c r="O553" s="25"/>
      <c r="P553" s="25"/>
      <c r="Q553" s="25"/>
      <c r="R553" s="25"/>
      <c r="S553" s="25"/>
      <c r="T553" s="25"/>
      <c r="U553" s="25"/>
      <c r="V553" s="25"/>
      <c r="W553" s="25"/>
      <c r="X553" s="25"/>
      <c r="Y553" s="25"/>
      <c r="AC553" s="2422">
        <v>3</v>
      </c>
      <c r="AD553" s="2301"/>
      <c r="AE553" s="2301"/>
      <c r="AF553" s="2301"/>
      <c r="AG553" s="65" t="s">
        <v>424</v>
      </c>
      <c r="AH553" s="2158">
        <v>2025</v>
      </c>
      <c r="AI553" s="2158"/>
      <c r="AJ553" s="2158"/>
      <c r="AK553" s="215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43"/>
      <c r="C554" s="2444"/>
      <c r="D554" s="2444"/>
      <c r="E554" s="2444"/>
      <c r="F554" s="2444"/>
      <c r="G554" s="2444"/>
      <c r="H554" s="2445"/>
      <c r="I554" s="80" t="s">
        <v>482</v>
      </c>
      <c r="J554" s="80"/>
      <c r="K554" s="80"/>
      <c r="L554" s="80"/>
      <c r="M554" s="80"/>
      <c r="N554" s="80"/>
      <c r="O554" s="80"/>
      <c r="P554" s="80"/>
      <c r="Q554" s="80"/>
      <c r="R554" s="80"/>
      <c r="S554" s="80"/>
      <c r="T554" s="80"/>
      <c r="U554" s="80"/>
      <c r="V554" s="80"/>
      <c r="W554" s="80"/>
      <c r="X554" s="80"/>
      <c r="Y554" s="80"/>
      <c r="Z554" s="80"/>
      <c r="AA554" s="80"/>
      <c r="AB554" s="80"/>
      <c r="AC554" s="2422">
        <v>12</v>
      </c>
      <c r="AD554" s="2301"/>
      <c r="AE554" s="2301"/>
      <c r="AF554" s="2301"/>
      <c r="AG554" s="65" t="s">
        <v>424</v>
      </c>
      <c r="AH554" s="2158">
        <v>2025</v>
      </c>
      <c r="AI554" s="2158"/>
      <c r="AJ554" s="2158"/>
      <c r="AK554" s="215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7" t="s">
        <v>576</v>
      </c>
      <c r="B556" s="1817"/>
      <c r="C556" s="1817"/>
      <c r="D556" s="1817"/>
      <c r="E556" s="1817"/>
      <c r="F556" s="1817"/>
      <c r="G556" s="1817"/>
      <c r="H556" s="1817"/>
      <c r="I556" s="1817"/>
      <c r="J556" s="1817"/>
      <c r="K556" s="1817"/>
      <c r="L556" s="1817"/>
      <c r="M556" s="1817"/>
      <c r="N556" s="1817"/>
      <c r="O556" s="1817"/>
      <c r="P556" s="1817"/>
      <c r="Q556" s="1817"/>
      <c r="R556" s="1817"/>
      <c r="S556" s="1817"/>
      <c r="T556" s="1817"/>
      <c r="U556" s="1817"/>
      <c r="V556" s="1817"/>
      <c r="W556" s="1817"/>
      <c r="X556" s="1817"/>
      <c r="Y556" s="1817"/>
      <c r="Z556" s="1817"/>
      <c r="AA556" s="1817"/>
      <c r="AB556" s="1817"/>
      <c r="AC556" s="1817"/>
      <c r="AD556" s="1817"/>
      <c r="AE556" s="1817"/>
      <c r="AF556" s="1817"/>
      <c r="AG556" s="1817"/>
      <c r="AH556" s="1817"/>
      <c r="AI556" s="1817"/>
      <c r="AJ556" s="1817"/>
      <c r="AK556" s="1817"/>
      <c r="AL556" s="1817"/>
      <c r="AM556" s="1817"/>
      <c r="AN556" s="1817"/>
      <c r="AO556" s="1817"/>
      <c r="AP556" s="1817"/>
      <c r="AQ556" s="1817"/>
      <c r="AR556" s="1817"/>
      <c r="AS556" s="1817"/>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7"/>
      <c r="B557" s="1817"/>
      <c r="C557" s="1817"/>
      <c r="D557" s="1817"/>
      <c r="E557" s="1817"/>
      <c r="F557" s="1817"/>
      <c r="G557" s="1817"/>
      <c r="H557" s="1817"/>
      <c r="I557" s="1817"/>
      <c r="J557" s="1817"/>
      <c r="K557" s="1817"/>
      <c r="L557" s="1817"/>
      <c r="M557" s="1817"/>
      <c r="N557" s="1817"/>
      <c r="O557" s="1817"/>
      <c r="P557" s="1817"/>
      <c r="Q557" s="1817"/>
      <c r="R557" s="1817"/>
      <c r="S557" s="1817"/>
      <c r="T557" s="1817"/>
      <c r="U557" s="1817"/>
      <c r="V557" s="1817"/>
      <c r="W557" s="1817"/>
      <c r="X557" s="1817"/>
      <c r="Y557" s="1817"/>
      <c r="Z557" s="1817"/>
      <c r="AA557" s="1817"/>
      <c r="AB557" s="1817"/>
      <c r="AC557" s="1817"/>
      <c r="AD557" s="1817"/>
      <c r="AE557" s="1817"/>
      <c r="AF557" s="1817"/>
      <c r="AG557" s="1817"/>
      <c r="AH557" s="1817"/>
      <c r="AI557" s="1817"/>
      <c r="AJ557" s="1817"/>
      <c r="AK557" s="1817"/>
      <c r="AL557" s="1817"/>
      <c r="AM557" s="1817"/>
      <c r="AN557" s="1817"/>
      <c r="AO557" s="1817"/>
      <c r="AP557" s="1817"/>
      <c r="AQ557" s="1817"/>
      <c r="AR557" s="1817"/>
      <c r="AS557" s="1817"/>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9" t="s">
        <v>484</v>
      </c>
      <c r="C563" s="2029"/>
      <c r="D563" s="2029"/>
      <c r="E563" s="2029"/>
      <c r="F563" s="2029"/>
      <c r="G563" s="2029"/>
      <c r="H563" s="2029"/>
      <c r="I563" s="2029"/>
      <c r="J563" s="2029"/>
      <c r="K563" s="2029"/>
      <c r="L563" s="2029"/>
      <c r="M563" s="2029"/>
      <c r="N563" s="2029"/>
      <c r="O563" s="2029"/>
      <c r="P563" s="2030"/>
      <c r="Q563" s="2449" t="s">
        <v>2293</v>
      </c>
      <c r="R563" s="2450"/>
      <c r="S563" s="2451"/>
      <c r="T563" s="2449" t="s">
        <v>2291</v>
      </c>
      <c r="U563" s="2450"/>
      <c r="V563" s="2451"/>
      <c r="W563" s="2449" t="s">
        <v>485</v>
      </c>
      <c r="X563" s="2450"/>
      <c r="Y563" s="2451"/>
      <c r="Z563" s="2449" t="s">
        <v>2292</v>
      </c>
      <c r="AA563" s="2450"/>
      <c r="AB563" s="2450"/>
      <c r="AC563" s="2450"/>
      <c r="AD563" s="2450"/>
      <c r="AE563" s="2449" t="s">
        <v>2088</v>
      </c>
      <c r="AF563" s="2450"/>
      <c r="AG563" s="2450"/>
      <c r="AH563" s="2451"/>
      <c r="AI563" s="2449" t="s">
        <v>2089</v>
      </c>
      <c r="AJ563" s="2450"/>
      <c r="AK563" s="2450"/>
      <c r="AL563" s="2451"/>
      <c r="AM563" s="2449" t="s">
        <v>486</v>
      </c>
      <c r="AN563" s="2450"/>
      <c r="AO563" s="2450"/>
      <c r="AP563" s="2450"/>
      <c r="AQ563" s="2450"/>
      <c r="AR563" s="2450"/>
      <c r="AS563" s="245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25" t="s">
        <v>2599</v>
      </c>
      <c r="D564" s="2025"/>
      <c r="E564" s="2025"/>
      <c r="F564" s="2025"/>
      <c r="G564" s="2025"/>
      <c r="H564" s="2025"/>
      <c r="I564" s="2025"/>
      <c r="J564" s="2025"/>
      <c r="K564" s="2025"/>
      <c r="L564" s="2025"/>
      <c r="M564" s="2025"/>
      <c r="N564" s="2025"/>
      <c r="O564" s="2025"/>
      <c r="P564" s="2049"/>
      <c r="Q564" s="2005">
        <v>36</v>
      </c>
      <c r="R564" s="2005"/>
      <c r="S564" s="2006"/>
      <c r="T564" s="2004"/>
      <c r="U564" s="2005"/>
      <c r="V564" s="2006"/>
      <c r="W564" s="2479">
        <v>3.3000000000000002E-2</v>
      </c>
      <c r="X564" s="2480"/>
      <c r="Y564" s="2481"/>
      <c r="Z564" s="2470" t="s">
        <v>2601</v>
      </c>
      <c r="AA564" s="2470"/>
      <c r="AB564" s="2470"/>
      <c r="AC564" s="2470"/>
      <c r="AD564" s="2470"/>
      <c r="AE564" s="2464">
        <v>1</v>
      </c>
      <c r="AF564" s="2465"/>
      <c r="AG564" s="2465"/>
      <c r="AH564" s="2466"/>
      <c r="AI564" s="2467" t="s">
        <v>2612</v>
      </c>
      <c r="AJ564" s="2468"/>
      <c r="AK564" s="2468"/>
      <c r="AL564" s="2469"/>
      <c r="AM564" s="1983">
        <v>27000000</v>
      </c>
      <c r="AN564" s="1984"/>
      <c r="AO564" s="1984"/>
      <c r="AP564" s="1984"/>
      <c r="AQ564" s="1984"/>
      <c r="AR564" s="1984"/>
      <c r="AS564" s="1985"/>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25" t="s">
        <v>2628</v>
      </c>
      <c r="D565" s="2025"/>
      <c r="E565" s="2025"/>
      <c r="F565" s="2025"/>
      <c r="G565" s="2025"/>
      <c r="H565" s="2025"/>
      <c r="I565" s="2025"/>
      <c r="J565" s="2025"/>
      <c r="K565" s="2025"/>
      <c r="L565" s="2025"/>
      <c r="M565" s="2025"/>
      <c r="N565" s="2025"/>
      <c r="O565" s="2025"/>
      <c r="P565" s="2049"/>
      <c r="Q565" s="2004">
        <v>36</v>
      </c>
      <c r="R565" s="2005"/>
      <c r="S565" s="2006"/>
      <c r="T565" s="2004"/>
      <c r="U565" s="2005"/>
      <c r="V565" s="2006"/>
      <c r="W565" s="2479">
        <v>3.7499999999999999E-2</v>
      </c>
      <c r="X565" s="2480"/>
      <c r="Y565" s="2481"/>
      <c r="Z565" s="2470" t="s">
        <v>2601</v>
      </c>
      <c r="AA565" s="2470"/>
      <c r="AB565" s="2470"/>
      <c r="AC565" s="2470"/>
      <c r="AD565" s="2470"/>
      <c r="AE565" s="2464"/>
      <c r="AF565" s="2465"/>
      <c r="AG565" s="2465"/>
      <c r="AH565" s="2466"/>
      <c r="AI565" s="2467" t="s">
        <v>2612</v>
      </c>
      <c r="AJ565" s="2468"/>
      <c r="AK565" s="2468"/>
      <c r="AL565" s="2469"/>
      <c r="AM565" s="1983">
        <v>7400000</v>
      </c>
      <c r="AN565" s="1984"/>
      <c r="AO565" s="1984"/>
      <c r="AP565" s="1984"/>
      <c r="AQ565" s="1984"/>
      <c r="AR565" s="1984"/>
      <c r="AS565" s="198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25" t="s">
        <v>2600</v>
      </c>
      <c r="D566" s="2025"/>
      <c r="E566" s="2025"/>
      <c r="F566" s="2025"/>
      <c r="G566" s="2025"/>
      <c r="H566" s="2025"/>
      <c r="I566" s="2025"/>
      <c r="J566" s="2025"/>
      <c r="K566" s="2025"/>
      <c r="L566" s="2025"/>
      <c r="M566" s="2025"/>
      <c r="N566" s="2025"/>
      <c r="O566" s="2025"/>
      <c r="P566" s="2049"/>
      <c r="Q566" s="2004"/>
      <c r="R566" s="2005"/>
      <c r="S566" s="2006"/>
      <c r="T566" s="2004"/>
      <c r="U566" s="2005"/>
      <c r="V566" s="2006"/>
      <c r="W566" s="2479"/>
      <c r="X566" s="2480"/>
      <c r="Y566" s="2481"/>
      <c r="Z566" s="2470" t="s">
        <v>626</v>
      </c>
      <c r="AA566" s="2470"/>
      <c r="AB566" s="2470"/>
      <c r="AC566" s="2470"/>
      <c r="AD566" s="2470"/>
      <c r="AE566" s="2464"/>
      <c r="AF566" s="2465"/>
      <c r="AG566" s="2465"/>
      <c r="AH566" s="2466"/>
      <c r="AI566" s="2467" t="s">
        <v>706</v>
      </c>
      <c r="AJ566" s="2468"/>
      <c r="AK566" s="2468"/>
      <c r="AL566" s="2469"/>
      <c r="AM566" s="1983">
        <f>6626843-69601</f>
        <v>6557242</v>
      </c>
      <c r="AN566" s="1984"/>
      <c r="AO566" s="1984"/>
      <c r="AP566" s="1984"/>
      <c r="AQ566" s="1984"/>
      <c r="AR566" s="1984"/>
      <c r="AS566" s="198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25" t="s">
        <v>2533</v>
      </c>
      <c r="D567" s="2025"/>
      <c r="E567" s="2025"/>
      <c r="F567" s="2025"/>
      <c r="G567" s="2025"/>
      <c r="H567" s="2025"/>
      <c r="I567" s="2025"/>
      <c r="J567" s="2025"/>
      <c r="K567" s="2025"/>
      <c r="L567" s="2025"/>
      <c r="M567" s="2025"/>
      <c r="N567" s="2025"/>
      <c r="O567" s="2025"/>
      <c r="P567" s="2049"/>
      <c r="Q567" s="2004">
        <v>660</v>
      </c>
      <c r="R567" s="2005"/>
      <c r="S567" s="2006"/>
      <c r="T567" s="2004"/>
      <c r="U567" s="2005"/>
      <c r="V567" s="2006"/>
      <c r="W567" s="2479">
        <v>0.03</v>
      </c>
      <c r="X567" s="2480"/>
      <c r="Y567" s="2481"/>
      <c r="Z567" s="2470" t="s">
        <v>2606</v>
      </c>
      <c r="AA567" s="2470"/>
      <c r="AB567" s="2470"/>
      <c r="AC567" s="2470"/>
      <c r="AD567" s="2470"/>
      <c r="AE567" s="2464"/>
      <c r="AF567" s="2465"/>
      <c r="AG567" s="2465"/>
      <c r="AH567" s="2466"/>
      <c r="AI567" s="2467" t="s">
        <v>706</v>
      </c>
      <c r="AJ567" s="2468"/>
      <c r="AK567" s="2468"/>
      <c r="AL567" s="2469"/>
      <c r="AM567" s="1983">
        <v>2000000</v>
      </c>
      <c r="AN567" s="1984"/>
      <c r="AO567" s="1984"/>
      <c r="AP567" s="1984"/>
      <c r="AQ567" s="1984"/>
      <c r="AR567" s="1984"/>
      <c r="AS567" s="198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25" t="s">
        <v>2533</v>
      </c>
      <c r="D568" s="2025"/>
      <c r="E568" s="2025"/>
      <c r="F568" s="2025"/>
      <c r="G568" s="2025"/>
      <c r="H568" s="2025"/>
      <c r="I568" s="2025"/>
      <c r="J568" s="2025"/>
      <c r="K568" s="2025"/>
      <c r="L568" s="2025"/>
      <c r="M568" s="2025"/>
      <c r="N568" s="2025"/>
      <c r="O568" s="2025"/>
      <c r="P568" s="2049"/>
      <c r="Q568" s="2004">
        <v>660</v>
      </c>
      <c r="R568" s="2005"/>
      <c r="S568" s="2006"/>
      <c r="T568" s="2004"/>
      <c r="U568" s="2005"/>
      <c r="V568" s="2006"/>
      <c r="W568" s="2479">
        <v>0.01</v>
      </c>
      <c r="X568" s="2480"/>
      <c r="Y568" s="2481"/>
      <c r="Z568" s="2470" t="s">
        <v>1381</v>
      </c>
      <c r="AA568" s="2470"/>
      <c r="AB568" s="2470"/>
      <c r="AC568" s="2470"/>
      <c r="AD568" s="2470"/>
      <c r="AE568" s="2464"/>
      <c r="AF568" s="2465"/>
      <c r="AG568" s="2465"/>
      <c r="AH568" s="2466"/>
      <c r="AI568" s="2467" t="s">
        <v>706</v>
      </c>
      <c r="AJ568" s="2468"/>
      <c r="AK568" s="2468"/>
      <c r="AL568" s="2469"/>
      <c r="AM568" s="1983">
        <v>5000000</v>
      </c>
      <c r="AN568" s="1984"/>
      <c r="AO568" s="1984"/>
      <c r="AP568" s="1984"/>
      <c r="AQ568" s="1984"/>
      <c r="AR568" s="1984"/>
      <c r="AS568" s="198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25" t="s">
        <v>2629</v>
      </c>
      <c r="D569" s="2025"/>
      <c r="E569" s="2025"/>
      <c r="F569" s="2025"/>
      <c r="G569" s="2025"/>
      <c r="H569" s="2025"/>
      <c r="I569" s="2025"/>
      <c r="J569" s="2025"/>
      <c r="K569" s="2025"/>
      <c r="L569" s="2025"/>
      <c r="M569" s="2025"/>
      <c r="N569" s="2025"/>
      <c r="O569" s="2025"/>
      <c r="P569" s="2049"/>
      <c r="Q569" s="2004"/>
      <c r="R569" s="2005"/>
      <c r="S569" s="2006"/>
      <c r="T569" s="2004"/>
      <c r="U569" s="2005"/>
      <c r="V569" s="2006"/>
      <c r="W569" s="2479"/>
      <c r="X569" s="2480"/>
      <c r="Y569" s="2481"/>
      <c r="Z569" s="2470" t="s">
        <v>626</v>
      </c>
      <c r="AA569" s="2470"/>
      <c r="AB569" s="2470"/>
      <c r="AC569" s="2470"/>
      <c r="AD569" s="2470"/>
      <c r="AE569" s="2464"/>
      <c r="AF569" s="2465"/>
      <c r="AG569" s="2465"/>
      <c r="AH569" s="2466"/>
      <c r="AI569" s="2467"/>
      <c r="AJ569" s="2468"/>
      <c r="AK569" s="2468"/>
      <c r="AL569" s="2469"/>
      <c r="AM569" s="1983">
        <v>3451714</v>
      </c>
      <c r="AN569" s="1984"/>
      <c r="AO569" s="1984"/>
      <c r="AP569" s="1984"/>
      <c r="AQ569" s="1984"/>
      <c r="AR569" s="1984"/>
      <c r="AS569" s="198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25"/>
      <c r="D570" s="2025"/>
      <c r="E570" s="2025"/>
      <c r="F570" s="2025"/>
      <c r="G570" s="2025"/>
      <c r="H570" s="2025"/>
      <c r="I570" s="2025"/>
      <c r="J570" s="2025"/>
      <c r="K570" s="2025"/>
      <c r="L570" s="2025"/>
      <c r="M570" s="2025"/>
      <c r="N570" s="2025"/>
      <c r="O570" s="2025"/>
      <c r="P570" s="2049"/>
      <c r="Q570" s="2004"/>
      <c r="R570" s="2005"/>
      <c r="S570" s="2006"/>
      <c r="T570" s="2004"/>
      <c r="U570" s="2005"/>
      <c r="V570" s="2006"/>
      <c r="W570" s="2479"/>
      <c r="X570" s="2480"/>
      <c r="Y570" s="2481"/>
      <c r="Z570" s="2470" t="s">
        <v>1381</v>
      </c>
      <c r="AA570" s="2470"/>
      <c r="AB570" s="2470"/>
      <c r="AC570" s="2470"/>
      <c r="AD570" s="2470"/>
      <c r="AE570" s="2464"/>
      <c r="AF570" s="2465"/>
      <c r="AG570" s="2465"/>
      <c r="AH570" s="2466"/>
      <c r="AI570" s="2467"/>
      <c r="AJ570" s="2468"/>
      <c r="AK570" s="2468"/>
      <c r="AL570" s="2469"/>
      <c r="AM570" s="1983"/>
      <c r="AN570" s="1984"/>
      <c r="AO570" s="1984"/>
      <c r="AP570" s="1984"/>
      <c r="AQ570" s="1984"/>
      <c r="AR570" s="1984"/>
      <c r="AS570" s="198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25"/>
      <c r="D571" s="2025"/>
      <c r="E571" s="2025"/>
      <c r="F571" s="2025"/>
      <c r="G571" s="2025"/>
      <c r="H571" s="2025"/>
      <c r="I571" s="2025"/>
      <c r="J571" s="2025"/>
      <c r="K571" s="2025"/>
      <c r="L571" s="2025"/>
      <c r="M571" s="2025"/>
      <c r="N571" s="2025"/>
      <c r="O571" s="2025"/>
      <c r="P571" s="2049"/>
      <c r="Q571" s="2004"/>
      <c r="R571" s="2005"/>
      <c r="S571" s="2006"/>
      <c r="T571" s="2004"/>
      <c r="U571" s="2005"/>
      <c r="V571" s="2006"/>
      <c r="W571" s="2479"/>
      <c r="X571" s="2480"/>
      <c r="Y571" s="2481"/>
      <c r="Z571" s="2470" t="s">
        <v>1381</v>
      </c>
      <c r="AA571" s="2470"/>
      <c r="AB571" s="2470"/>
      <c r="AC571" s="2470"/>
      <c r="AD571" s="2470"/>
      <c r="AE571" s="2464"/>
      <c r="AF571" s="2465"/>
      <c r="AG571" s="2465"/>
      <c r="AH571" s="2466"/>
      <c r="AI571" s="2467"/>
      <c r="AJ571" s="2468"/>
      <c r="AK571" s="2468"/>
      <c r="AL571" s="2469"/>
      <c r="AM571" s="1983"/>
      <c r="AN571" s="1984"/>
      <c r="AO571" s="1984"/>
      <c r="AP571" s="1984"/>
      <c r="AQ571" s="1984"/>
      <c r="AR571" s="1984"/>
      <c r="AS571" s="1985"/>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25"/>
      <c r="D572" s="2025"/>
      <c r="E572" s="2025"/>
      <c r="F572" s="2025"/>
      <c r="G572" s="2025"/>
      <c r="H572" s="2025"/>
      <c r="I572" s="2025"/>
      <c r="J572" s="2025"/>
      <c r="K572" s="2025"/>
      <c r="L572" s="2025"/>
      <c r="M572" s="2025"/>
      <c r="N572" s="2025"/>
      <c r="O572" s="2025"/>
      <c r="P572" s="2049"/>
      <c r="Q572" s="2004"/>
      <c r="R572" s="2005"/>
      <c r="S572" s="2006"/>
      <c r="T572" s="2004"/>
      <c r="U572" s="2005"/>
      <c r="V572" s="2006"/>
      <c r="W572" s="2479"/>
      <c r="X572" s="2480"/>
      <c r="Y572" s="2481"/>
      <c r="Z572" s="2470" t="s">
        <v>1381</v>
      </c>
      <c r="AA572" s="2470"/>
      <c r="AB572" s="2470"/>
      <c r="AC572" s="2470"/>
      <c r="AD572" s="2470"/>
      <c r="AE572" s="2464"/>
      <c r="AF572" s="2465"/>
      <c r="AG572" s="2465"/>
      <c r="AH572" s="2466"/>
      <c r="AI572" s="2467"/>
      <c r="AJ572" s="2468"/>
      <c r="AK572" s="2468"/>
      <c r="AL572" s="2469"/>
      <c r="AM572" s="1983"/>
      <c r="AN572" s="1984"/>
      <c r="AO572" s="1984"/>
      <c r="AP572" s="1984"/>
      <c r="AQ572" s="1984"/>
      <c r="AR572" s="1984"/>
      <c r="AS572" s="1985"/>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25"/>
      <c r="D573" s="2025"/>
      <c r="E573" s="2025"/>
      <c r="F573" s="2025"/>
      <c r="G573" s="2025"/>
      <c r="H573" s="2025"/>
      <c r="I573" s="2025"/>
      <c r="J573" s="2025"/>
      <c r="K573" s="2025"/>
      <c r="L573" s="2025"/>
      <c r="M573" s="2025"/>
      <c r="N573" s="2025"/>
      <c r="O573" s="2025"/>
      <c r="P573" s="2049"/>
      <c r="Q573" s="2004"/>
      <c r="R573" s="2005"/>
      <c r="S573" s="2006"/>
      <c r="T573" s="2004"/>
      <c r="U573" s="2005"/>
      <c r="V573" s="2006"/>
      <c r="W573" s="2479"/>
      <c r="X573" s="2480"/>
      <c r="Y573" s="2481"/>
      <c r="Z573" s="2470" t="s">
        <v>1381</v>
      </c>
      <c r="AA573" s="2470"/>
      <c r="AB573" s="2470"/>
      <c r="AC573" s="2470"/>
      <c r="AD573" s="2470"/>
      <c r="AE573" s="2464"/>
      <c r="AF573" s="2465"/>
      <c r="AG573" s="2465"/>
      <c r="AH573" s="2466"/>
      <c r="AI573" s="2467"/>
      <c r="AJ573" s="2468"/>
      <c r="AK573" s="2468"/>
      <c r="AL573" s="2469"/>
      <c r="AM573" s="1983"/>
      <c r="AN573" s="1984"/>
      <c r="AO573" s="1984"/>
      <c r="AP573" s="1984"/>
      <c r="AQ573" s="1984"/>
      <c r="AR573" s="1984"/>
      <c r="AS573" s="198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25"/>
      <c r="D574" s="2025"/>
      <c r="E574" s="2025"/>
      <c r="F574" s="2025"/>
      <c r="G574" s="2025"/>
      <c r="H574" s="2025"/>
      <c r="I574" s="2025"/>
      <c r="J574" s="2025"/>
      <c r="K574" s="2025"/>
      <c r="L574" s="2025"/>
      <c r="M574" s="2025"/>
      <c r="N574" s="2025"/>
      <c r="O574" s="2025"/>
      <c r="P574" s="2049"/>
      <c r="Q574" s="2004"/>
      <c r="R574" s="2005"/>
      <c r="S574" s="2006"/>
      <c r="T574" s="2004"/>
      <c r="U574" s="2005"/>
      <c r="V574" s="2006"/>
      <c r="W574" s="2479"/>
      <c r="X574" s="2480"/>
      <c r="Y574" s="2481"/>
      <c r="Z574" s="2470" t="s">
        <v>1381</v>
      </c>
      <c r="AA574" s="2470"/>
      <c r="AB574" s="2470"/>
      <c r="AC574" s="2470"/>
      <c r="AD574" s="2470"/>
      <c r="AE574" s="2464"/>
      <c r="AF574" s="2465"/>
      <c r="AG574" s="2465"/>
      <c r="AH574" s="2466"/>
      <c r="AI574" s="2467"/>
      <c r="AJ574" s="2468"/>
      <c r="AK574" s="2468"/>
      <c r="AL574" s="2469"/>
      <c r="AM574" s="1983"/>
      <c r="AN574" s="1984"/>
      <c r="AO574" s="1984"/>
      <c r="AP574" s="1984"/>
      <c r="AQ574" s="1984"/>
      <c r="AR574" s="1984"/>
      <c r="AS574" s="198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25"/>
      <c r="D575" s="2025"/>
      <c r="E575" s="2025"/>
      <c r="F575" s="2025"/>
      <c r="G575" s="2025"/>
      <c r="H575" s="2025"/>
      <c r="I575" s="2025"/>
      <c r="J575" s="2025"/>
      <c r="K575" s="2025"/>
      <c r="L575" s="2025"/>
      <c r="M575" s="2025"/>
      <c r="N575" s="2025"/>
      <c r="O575" s="2025"/>
      <c r="P575" s="2049"/>
      <c r="Q575" s="2004"/>
      <c r="R575" s="2005"/>
      <c r="S575" s="2006"/>
      <c r="T575" s="2004"/>
      <c r="U575" s="2005"/>
      <c r="V575" s="2006"/>
      <c r="W575" s="2479"/>
      <c r="X575" s="2480"/>
      <c r="Y575" s="2481"/>
      <c r="Z575" s="2470" t="s">
        <v>1381</v>
      </c>
      <c r="AA575" s="2470"/>
      <c r="AB575" s="2470"/>
      <c r="AC575" s="2470"/>
      <c r="AD575" s="2470"/>
      <c r="AE575" s="2464"/>
      <c r="AF575" s="2465"/>
      <c r="AG575" s="2465"/>
      <c r="AH575" s="2466"/>
      <c r="AI575" s="2467"/>
      <c r="AJ575" s="2468"/>
      <c r="AK575" s="2468"/>
      <c r="AL575" s="2469"/>
      <c r="AM575" s="1983"/>
      <c r="AN575" s="1984"/>
      <c r="AO575" s="1984"/>
      <c r="AP575" s="1984"/>
      <c r="AQ575" s="1984"/>
      <c r="AR575" s="1984"/>
      <c r="AS575" s="198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4" t="s">
        <v>132</v>
      </c>
      <c r="C576" s="2285"/>
      <c r="D576" s="2285"/>
      <c r="E576" s="2285"/>
      <c r="F576" s="2285"/>
      <c r="G576" s="2285"/>
      <c r="H576" s="2285"/>
      <c r="I576" s="2285"/>
      <c r="J576" s="2285"/>
      <c r="K576" s="2285"/>
      <c r="L576" s="2285"/>
      <c r="M576" s="2285"/>
      <c r="N576" s="2285"/>
      <c r="O576" s="2285"/>
      <c r="P576" s="2285"/>
      <c r="Q576" s="2285"/>
      <c r="R576" s="2285"/>
      <c r="S576" s="2285"/>
      <c r="T576" s="2285"/>
      <c r="U576" s="2378"/>
      <c r="V576" s="2285"/>
      <c r="W576" s="2285"/>
      <c r="X576" s="2285"/>
      <c r="Y576" s="2285"/>
      <c r="Z576" s="2285"/>
      <c r="AA576" s="2285"/>
      <c r="AB576" s="2285"/>
      <c r="AC576" s="2285"/>
      <c r="AD576" s="2285"/>
      <c r="AE576" s="2285"/>
      <c r="AF576" s="2285"/>
      <c r="AG576" s="2285"/>
      <c r="AH576" s="2285"/>
      <c r="AI576" s="2285"/>
      <c r="AJ576" s="2285"/>
      <c r="AK576" s="2285"/>
      <c r="AL576" s="2286"/>
      <c r="AM576" s="2291">
        <f>SUM(AM564:AS575)</f>
        <v>51408956</v>
      </c>
      <c r="AN576" s="2292"/>
      <c r="AO576" s="2292"/>
      <c r="AP576" s="2292"/>
      <c r="AQ576" s="2292"/>
      <c r="AR576" s="2292"/>
      <c r="AS576" s="229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1982" t="str">
        <f>C564</f>
        <v>Citibank, N.A. - Tax Exempt Bonds</v>
      </c>
      <c r="H578" s="1982"/>
      <c r="I578" s="1982"/>
      <c r="J578" s="1982"/>
      <c r="K578" s="1982"/>
      <c r="L578" s="1982"/>
      <c r="M578" s="1982"/>
      <c r="N578" s="1982"/>
      <c r="O578" s="1982"/>
      <c r="P578" s="1982"/>
      <c r="Q578" s="1982"/>
      <c r="R578" s="1982"/>
      <c r="S578" s="14"/>
      <c r="T578" s="87" t="s">
        <v>118</v>
      </c>
      <c r="U578" s="12" t="s">
        <v>496</v>
      </c>
      <c r="Z578" s="1982" t="str">
        <f>C565</f>
        <v>Citibank - Recycled CMFA Bonds</v>
      </c>
      <c r="AA578" s="1982"/>
      <c r="AB578" s="1982"/>
      <c r="AC578" s="1982"/>
      <c r="AD578" s="1982"/>
      <c r="AE578" s="1982"/>
      <c r="AF578" s="1982"/>
      <c r="AG578" s="1982"/>
      <c r="AH578" s="1982"/>
      <c r="AI578" s="1982"/>
      <c r="AJ578" s="1982"/>
      <c r="AK578" s="198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16" t="s">
        <v>2602</v>
      </c>
      <c r="H579" s="2016"/>
      <c r="I579" s="2016"/>
      <c r="J579" s="2016"/>
      <c r="K579" s="2016"/>
      <c r="L579" s="2016"/>
      <c r="M579" s="2016"/>
      <c r="N579" s="2016"/>
      <c r="O579" s="2016"/>
      <c r="P579" s="2016"/>
      <c r="Q579" s="2016"/>
      <c r="R579" s="2016"/>
      <c r="S579" s="14"/>
      <c r="T579" s="35"/>
      <c r="U579" s="12" t="s">
        <v>90</v>
      </c>
      <c r="Z579" s="2016" t="s">
        <v>2602</v>
      </c>
      <c r="AA579" s="2016"/>
      <c r="AB579" s="2016"/>
      <c r="AC579" s="2016"/>
      <c r="AD579" s="2016"/>
      <c r="AE579" s="2016"/>
      <c r="AF579" s="2016"/>
      <c r="AG579" s="2016"/>
      <c r="AH579" s="2016"/>
      <c r="AI579" s="2016"/>
      <c r="AJ579" s="2016"/>
      <c r="AK579" s="2016"/>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23" t="s">
        <v>2603</v>
      </c>
      <c r="H580" s="2016"/>
      <c r="I580" s="2016"/>
      <c r="J580" s="2016"/>
      <c r="K580" s="2016"/>
      <c r="L580" s="2016"/>
      <c r="M580" s="2016"/>
      <c r="N580" s="2016"/>
      <c r="O580" s="2016"/>
      <c r="P580" s="2016"/>
      <c r="Q580" s="2016"/>
      <c r="R580" s="2016"/>
      <c r="S580" s="88"/>
      <c r="T580" s="35"/>
      <c r="U580" s="12" t="s">
        <v>615</v>
      </c>
      <c r="Z580" s="2023" t="s">
        <v>2603</v>
      </c>
      <c r="AA580" s="2016"/>
      <c r="AB580" s="2016"/>
      <c r="AC580" s="2016"/>
      <c r="AD580" s="2016"/>
      <c r="AE580" s="2016"/>
      <c r="AF580" s="2016"/>
      <c r="AG580" s="2016"/>
      <c r="AH580" s="2016"/>
      <c r="AI580" s="2016"/>
      <c r="AJ580" s="2016"/>
      <c r="AK580" s="2016"/>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3" t="s">
        <v>2604</v>
      </c>
      <c r="H581" s="2016"/>
      <c r="I581" s="2016"/>
      <c r="J581" s="2016"/>
      <c r="K581" s="2016"/>
      <c r="L581" s="2016"/>
      <c r="M581" s="2016"/>
      <c r="N581" s="2016"/>
      <c r="O581" s="2016"/>
      <c r="P581" s="2016"/>
      <c r="Q581" s="2016"/>
      <c r="R581" s="2016"/>
      <c r="S581" s="14"/>
      <c r="T581" s="35"/>
      <c r="U581" s="12" t="s">
        <v>17</v>
      </c>
      <c r="Z581" s="2023" t="s">
        <v>2604</v>
      </c>
      <c r="AA581" s="2016"/>
      <c r="AB581" s="2016"/>
      <c r="AC581" s="2016"/>
      <c r="AD581" s="2016"/>
      <c r="AE581" s="2016"/>
      <c r="AF581" s="2016"/>
      <c r="AG581" s="2016"/>
      <c r="AH581" s="2016"/>
      <c r="AI581" s="2016"/>
      <c r="AJ581" s="2016"/>
      <c r="AK581" s="201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62" t="s">
        <v>2605</v>
      </c>
      <c r="H582" s="2262"/>
      <c r="I582" s="2262"/>
      <c r="J582" s="2262"/>
      <c r="K582" s="2262"/>
      <c r="L582" s="2262"/>
      <c r="O582" s="137" t="s">
        <v>212</v>
      </c>
      <c r="P582" s="1993"/>
      <c r="Q582" s="1993"/>
      <c r="R582" s="1993"/>
      <c r="S582" s="16"/>
      <c r="T582" s="35"/>
      <c r="U582" s="12" t="s">
        <v>325</v>
      </c>
      <c r="Z582" s="2262" t="s">
        <v>2605</v>
      </c>
      <c r="AA582" s="2262"/>
      <c r="AB582" s="2262"/>
      <c r="AC582" s="2262"/>
      <c r="AD582" s="2262"/>
      <c r="AE582" s="2262"/>
      <c r="AH582" s="137" t="s">
        <v>212</v>
      </c>
      <c r="AI582" s="1993"/>
      <c r="AJ582" s="1993"/>
      <c r="AK582" s="199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3" t="s">
        <v>2596</v>
      </c>
      <c r="I583" s="2016"/>
      <c r="J583" s="2016"/>
      <c r="K583" s="2016"/>
      <c r="L583" s="2016"/>
      <c r="M583" s="2016"/>
      <c r="N583" s="2016"/>
      <c r="O583" s="2016"/>
      <c r="P583" s="2016"/>
      <c r="Q583" s="2016"/>
      <c r="R583" s="2016"/>
      <c r="S583" s="14"/>
      <c r="T583" s="35"/>
      <c r="U583" s="12" t="s">
        <v>18</v>
      </c>
      <c r="AA583" s="2023" t="s">
        <v>2597</v>
      </c>
      <c r="AB583" s="2016"/>
      <c r="AC583" s="2016"/>
      <c r="AD583" s="2016"/>
      <c r="AE583" s="2016"/>
      <c r="AF583" s="2016"/>
      <c r="AG583" s="2016"/>
      <c r="AH583" s="2016"/>
      <c r="AI583" s="2016"/>
      <c r="AJ583" s="2016"/>
      <c r="AK583" s="201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1382</v>
      </c>
      <c r="C584" s="717"/>
      <c r="D584" s="717"/>
      <c r="E584" s="717"/>
      <c r="F584" s="717"/>
      <c r="G584" s="717"/>
      <c r="H584" s="14"/>
      <c r="I584" s="14"/>
      <c r="J584" s="14"/>
      <c r="K584" s="14"/>
      <c r="L584" s="14"/>
      <c r="M584" s="2024"/>
      <c r="N584" s="2024"/>
      <c r="O584" s="2024"/>
      <c r="P584" s="2024"/>
      <c r="Q584" s="2024"/>
      <c r="R584" s="2024"/>
      <c r="S584" s="14"/>
      <c r="T584" s="35"/>
      <c r="U584" s="507" t="s">
        <v>1382</v>
      </c>
      <c r="V584" s="717"/>
      <c r="W584" s="717"/>
      <c r="X584" s="717"/>
      <c r="Y584" s="717"/>
      <c r="Z584" s="717"/>
      <c r="AA584" s="14"/>
      <c r="AB584" s="14"/>
      <c r="AC584" s="14"/>
      <c r="AD584" s="14"/>
      <c r="AE584" s="14"/>
      <c r="AF584" s="2024"/>
      <c r="AG584" s="2024"/>
      <c r="AH584" s="2024"/>
      <c r="AI584" s="2024"/>
      <c r="AJ584" s="2024"/>
      <c r="AK584" s="2024"/>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2" t="s">
        <v>578</v>
      </c>
      <c r="O585" s="1992"/>
      <c r="T585" s="35"/>
      <c r="U585" s="12" t="s">
        <v>20</v>
      </c>
      <c r="AG585" s="1992" t="s">
        <v>578</v>
      </c>
      <c r="AH585" s="199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82" t="str">
        <f>C566</f>
        <v>Deferred Fees</v>
      </c>
      <c r="H587" s="1982"/>
      <c r="I587" s="1982"/>
      <c r="J587" s="1982"/>
      <c r="K587" s="1982"/>
      <c r="L587" s="1982"/>
      <c r="M587" s="1982"/>
      <c r="N587" s="1982"/>
      <c r="O587" s="1982"/>
      <c r="P587" s="1982"/>
      <c r="Q587" s="1982"/>
      <c r="R587" s="1982"/>
      <c r="T587" s="87" t="s">
        <v>616</v>
      </c>
      <c r="U587" s="12" t="s">
        <v>496</v>
      </c>
      <c r="Z587" s="1982" t="str">
        <f>C567</f>
        <v>Riverside Charitable Corporation</v>
      </c>
      <c r="AA587" s="1982"/>
      <c r="AB587" s="1982"/>
      <c r="AC587" s="1982"/>
      <c r="AD587" s="1982"/>
      <c r="AE587" s="1982"/>
      <c r="AF587" s="1982"/>
      <c r="AG587" s="1982"/>
      <c r="AH587" s="1982"/>
      <c r="AI587" s="1982"/>
      <c r="AJ587" s="1982"/>
      <c r="AK587" s="198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3" t="s">
        <v>2528</v>
      </c>
      <c r="H588" s="2016"/>
      <c r="I588" s="2016"/>
      <c r="J588" s="2016"/>
      <c r="K588" s="2016"/>
      <c r="L588" s="2016"/>
      <c r="M588" s="2016"/>
      <c r="N588" s="2016"/>
      <c r="O588" s="2016"/>
      <c r="P588" s="2016"/>
      <c r="Q588" s="2016"/>
      <c r="R588" s="2016"/>
      <c r="T588" s="35"/>
      <c r="U588" s="12" t="s">
        <v>90</v>
      </c>
      <c r="Z588" s="2023" t="s">
        <v>2607</v>
      </c>
      <c r="AA588" s="2016"/>
      <c r="AB588" s="2016"/>
      <c r="AC588" s="2016"/>
      <c r="AD588" s="2016"/>
      <c r="AE588" s="2016"/>
      <c r="AF588" s="2016"/>
      <c r="AG588" s="2016"/>
      <c r="AH588" s="2016"/>
      <c r="AI588" s="2016"/>
      <c r="AJ588" s="2016"/>
      <c r="AK588" s="201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25" t="s">
        <v>2542</v>
      </c>
      <c r="H589" s="1994"/>
      <c r="I589" s="1994"/>
      <c r="J589" s="1994"/>
      <c r="K589" s="1994"/>
      <c r="L589" s="1994"/>
      <c r="M589" s="1994"/>
      <c r="N589" s="1994"/>
      <c r="O589" s="1994"/>
      <c r="P589" s="1994"/>
      <c r="Q589" s="1994"/>
      <c r="R589" s="1994"/>
      <c r="T589" s="35"/>
      <c r="U589" s="12" t="s">
        <v>615</v>
      </c>
      <c r="Z589" s="2025" t="s">
        <v>2535</v>
      </c>
      <c r="AA589" s="1994"/>
      <c r="AB589" s="1994"/>
      <c r="AC589" s="1994"/>
      <c r="AD589" s="1994"/>
      <c r="AE589" s="1994"/>
      <c r="AF589" s="1994"/>
      <c r="AG589" s="1994"/>
      <c r="AH589" s="1994"/>
      <c r="AI589" s="1994"/>
      <c r="AJ589" s="1994"/>
      <c r="AK589" s="199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5" t="s">
        <v>2598</v>
      </c>
      <c r="H590" s="1994"/>
      <c r="I590" s="1994"/>
      <c r="J590" s="1994"/>
      <c r="K590" s="1994"/>
      <c r="L590" s="1994"/>
      <c r="M590" s="1994"/>
      <c r="N590" s="1994"/>
      <c r="O590" s="1994"/>
      <c r="P590" s="1994"/>
      <c r="Q590" s="1994"/>
      <c r="R590" s="1994"/>
      <c r="T590" s="35"/>
      <c r="U590" s="12" t="s">
        <v>17</v>
      </c>
      <c r="Z590" s="2025" t="s">
        <v>2536</v>
      </c>
      <c r="AA590" s="1994"/>
      <c r="AB590" s="1994"/>
      <c r="AC590" s="1994"/>
      <c r="AD590" s="1994"/>
      <c r="AE590" s="1994"/>
      <c r="AF590" s="1994"/>
      <c r="AG590" s="1994"/>
      <c r="AH590" s="1994"/>
      <c r="AI590" s="1994"/>
      <c r="AJ590" s="1994"/>
      <c r="AK590" s="199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26">
        <v>9167736060</v>
      </c>
      <c r="H591" s="2026"/>
      <c r="I591" s="2026"/>
      <c r="J591" s="2026"/>
      <c r="K591" s="2026"/>
      <c r="L591" s="2026"/>
      <c r="O591" s="137" t="s">
        <v>212</v>
      </c>
      <c r="P591" s="1993"/>
      <c r="Q591" s="1993"/>
      <c r="R591" s="1993"/>
      <c r="T591" s="35"/>
      <c r="U591" s="12" t="s">
        <v>325</v>
      </c>
      <c r="Z591" s="2262">
        <v>7146281654</v>
      </c>
      <c r="AA591" s="2262"/>
      <c r="AB591" s="2262"/>
      <c r="AC591" s="2262"/>
      <c r="AD591" s="2262"/>
      <c r="AE591" s="2262"/>
      <c r="AH591" s="137" t="s">
        <v>212</v>
      </c>
      <c r="AI591" s="1993"/>
      <c r="AJ591" s="1993"/>
      <c r="AK591" s="199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3" t="s">
        <v>2600</v>
      </c>
      <c r="I592" s="2016"/>
      <c r="J592" s="2016"/>
      <c r="K592" s="2016"/>
      <c r="L592" s="2016"/>
      <c r="M592" s="2016"/>
      <c r="N592" s="2016"/>
      <c r="O592" s="2016"/>
      <c r="P592" s="2016"/>
      <c r="Q592" s="2016"/>
      <c r="R592" s="2016"/>
      <c r="T592" s="35"/>
      <c r="U592" s="12" t="s">
        <v>18</v>
      </c>
      <c r="AA592" s="2023" t="s">
        <v>2608</v>
      </c>
      <c r="AB592" s="2016"/>
      <c r="AC592" s="2016"/>
      <c r="AD592" s="2016"/>
      <c r="AE592" s="2016"/>
      <c r="AF592" s="2016"/>
      <c r="AG592" s="2016"/>
      <c r="AH592" s="2016"/>
      <c r="AI592" s="2016"/>
      <c r="AJ592" s="2016"/>
      <c r="AK592" s="201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2" t="s">
        <v>578</v>
      </c>
      <c r="O593" s="1992"/>
      <c r="T593" s="35"/>
      <c r="U593" s="12" t="s">
        <v>20</v>
      </c>
      <c r="AG593" s="1992" t="s">
        <v>578</v>
      </c>
      <c r="AH593" s="199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82" t="str">
        <f>C568</f>
        <v>Riverside Charitable Corporation</v>
      </c>
      <c r="H595" s="1982"/>
      <c r="I595" s="1982"/>
      <c r="J595" s="1982"/>
      <c r="K595" s="1982"/>
      <c r="L595" s="1982"/>
      <c r="M595" s="1982"/>
      <c r="N595" s="1982"/>
      <c r="O595" s="1982"/>
      <c r="P595" s="1982"/>
      <c r="Q595" s="1982"/>
      <c r="R595" s="1982"/>
      <c r="T595" s="87" t="s">
        <v>619</v>
      </c>
      <c r="U595" s="12" t="s">
        <v>496</v>
      </c>
      <c r="Z595" s="1982" t="str">
        <f>C569</f>
        <v>WNC - Tax Credit Equity</v>
      </c>
      <c r="AA595" s="1982"/>
      <c r="AB595" s="1982"/>
      <c r="AC595" s="1982"/>
      <c r="AD595" s="1982"/>
      <c r="AE595" s="1982"/>
      <c r="AF595" s="1982"/>
      <c r="AG595" s="1982"/>
      <c r="AH595" s="1982"/>
      <c r="AI595" s="1982"/>
      <c r="AJ595" s="1982"/>
      <c r="AK595" s="198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3" t="s">
        <v>2607</v>
      </c>
      <c r="H596" s="2016"/>
      <c r="I596" s="2016"/>
      <c r="J596" s="2016"/>
      <c r="K596" s="2016"/>
      <c r="L596" s="2016"/>
      <c r="M596" s="2016"/>
      <c r="N596" s="2016"/>
      <c r="O596" s="2016"/>
      <c r="P596" s="2016"/>
      <c r="Q596" s="2016"/>
      <c r="R596" s="2016"/>
      <c r="T596" s="35"/>
      <c r="U596" s="12" t="s">
        <v>90</v>
      </c>
      <c r="Z596" s="2016" t="s">
        <v>2590</v>
      </c>
      <c r="AA596" s="2016"/>
      <c r="AB596" s="2016"/>
      <c r="AC596" s="2016"/>
      <c r="AD596" s="2016"/>
      <c r="AE596" s="2016"/>
      <c r="AF596" s="2016"/>
      <c r="AG596" s="2016"/>
      <c r="AH596" s="2016"/>
      <c r="AI596" s="2016"/>
      <c r="AJ596" s="2016"/>
      <c r="AK596" s="201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25" t="s">
        <v>2535</v>
      </c>
      <c r="H597" s="1994"/>
      <c r="I597" s="1994"/>
      <c r="J597" s="1994"/>
      <c r="K597" s="1994"/>
      <c r="L597" s="1994"/>
      <c r="M597" s="1994"/>
      <c r="N597" s="1994"/>
      <c r="O597" s="1994"/>
      <c r="P597" s="1994"/>
      <c r="Q597" s="1994"/>
      <c r="R597" s="1994"/>
      <c r="T597" s="35"/>
      <c r="U597" s="12" t="s">
        <v>615</v>
      </c>
      <c r="Z597" s="1994" t="s">
        <v>2609</v>
      </c>
      <c r="AA597" s="1994"/>
      <c r="AB597" s="1994"/>
      <c r="AC597" s="1994"/>
      <c r="AD597" s="1994"/>
      <c r="AE597" s="1994"/>
      <c r="AF597" s="1994"/>
      <c r="AG597" s="1994"/>
      <c r="AH597" s="1994"/>
      <c r="AI597" s="1994"/>
      <c r="AJ597" s="1994"/>
      <c r="AK597" s="199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5" t="s">
        <v>2536</v>
      </c>
      <c r="H598" s="1994"/>
      <c r="I598" s="1994"/>
      <c r="J598" s="1994"/>
      <c r="K598" s="1994"/>
      <c r="L598" s="1994"/>
      <c r="M598" s="1994"/>
      <c r="N598" s="1994"/>
      <c r="O598" s="1994"/>
      <c r="P598" s="1994"/>
      <c r="Q598" s="1994"/>
      <c r="R598" s="1994"/>
      <c r="T598" s="35"/>
      <c r="U598" s="12" t="s">
        <v>17</v>
      </c>
      <c r="Z598" s="1994" t="s">
        <v>2592</v>
      </c>
      <c r="AA598" s="1994"/>
      <c r="AB598" s="1994"/>
      <c r="AC598" s="1994"/>
      <c r="AD598" s="1994"/>
      <c r="AE598" s="1994"/>
      <c r="AF598" s="1994"/>
      <c r="AG598" s="1994"/>
      <c r="AH598" s="1994"/>
      <c r="AI598" s="1994"/>
      <c r="AJ598" s="1994"/>
      <c r="AK598" s="199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62">
        <v>7146281654</v>
      </c>
      <c r="H599" s="2262"/>
      <c r="I599" s="2262"/>
      <c r="J599" s="2262"/>
      <c r="K599" s="2262"/>
      <c r="L599" s="2262"/>
      <c r="O599" s="137" t="s">
        <v>212</v>
      </c>
      <c r="P599" s="1993"/>
      <c r="Q599" s="1993"/>
      <c r="R599" s="1993"/>
      <c r="T599" s="35"/>
      <c r="U599" s="12" t="s">
        <v>325</v>
      </c>
      <c r="Z599" s="2262" t="s">
        <v>2610</v>
      </c>
      <c r="AA599" s="2262"/>
      <c r="AB599" s="2262"/>
      <c r="AC599" s="2262"/>
      <c r="AD599" s="2262"/>
      <c r="AE599" s="2262"/>
      <c r="AH599" s="137" t="s">
        <v>212</v>
      </c>
      <c r="AI599" s="1993"/>
      <c r="AJ599" s="1993"/>
      <c r="AK599" s="199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3" t="s">
        <v>2608</v>
      </c>
      <c r="I600" s="2016"/>
      <c r="J600" s="2016"/>
      <c r="K600" s="2016"/>
      <c r="L600" s="2016"/>
      <c r="M600" s="2016"/>
      <c r="N600" s="2016"/>
      <c r="O600" s="2016"/>
      <c r="P600" s="2016"/>
      <c r="Q600" s="2016"/>
      <c r="R600" s="2016"/>
      <c r="T600" s="35"/>
      <c r="U600" s="12" t="s">
        <v>18</v>
      </c>
      <c r="AA600" s="2023" t="s">
        <v>2611</v>
      </c>
      <c r="AB600" s="2016"/>
      <c r="AC600" s="2016"/>
      <c r="AD600" s="2016"/>
      <c r="AE600" s="2016"/>
      <c r="AF600" s="2016"/>
      <c r="AG600" s="2016"/>
      <c r="AH600" s="2016"/>
      <c r="AI600" s="2016"/>
      <c r="AJ600" s="2016"/>
      <c r="AK600" s="201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2" t="s">
        <v>578</v>
      </c>
      <c r="O601" s="1992"/>
      <c r="T601" s="35"/>
      <c r="U601" s="12" t="s">
        <v>20</v>
      </c>
      <c r="AG601" s="1992" t="s">
        <v>578</v>
      </c>
      <c r="AH601" s="199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1982">
        <f>C570</f>
        <v>0</v>
      </c>
      <c r="H603" s="1982"/>
      <c r="I603" s="1982"/>
      <c r="J603" s="1982"/>
      <c r="K603" s="1982"/>
      <c r="L603" s="1982"/>
      <c r="M603" s="1982"/>
      <c r="N603" s="1982"/>
      <c r="O603" s="1982"/>
      <c r="P603" s="1982"/>
      <c r="Q603" s="1982"/>
      <c r="R603" s="1982"/>
      <c r="T603" s="87" t="s">
        <v>488</v>
      </c>
      <c r="U603" s="12" t="s">
        <v>496</v>
      </c>
      <c r="Z603" s="1982">
        <f>C571</f>
        <v>0</v>
      </c>
      <c r="AA603" s="1982"/>
      <c r="AB603" s="1982"/>
      <c r="AC603" s="1982"/>
      <c r="AD603" s="1982"/>
      <c r="AE603" s="1982"/>
      <c r="AF603" s="1982"/>
      <c r="AG603" s="1982"/>
      <c r="AH603" s="1982"/>
      <c r="AI603" s="1982"/>
      <c r="AJ603" s="1982"/>
      <c r="AK603" s="198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16"/>
      <c r="H604" s="2016"/>
      <c r="I604" s="2016"/>
      <c r="J604" s="2016"/>
      <c r="K604" s="2016"/>
      <c r="L604" s="2016"/>
      <c r="M604" s="2016"/>
      <c r="N604" s="2016"/>
      <c r="O604" s="2016"/>
      <c r="P604" s="2016"/>
      <c r="Q604" s="2016"/>
      <c r="R604" s="2016"/>
      <c r="T604" s="35"/>
      <c r="U604" s="12" t="s">
        <v>90</v>
      </c>
      <c r="Z604" s="2016"/>
      <c r="AA604" s="2016"/>
      <c r="AB604" s="2016"/>
      <c r="AC604" s="2016"/>
      <c r="AD604" s="2016"/>
      <c r="AE604" s="2016"/>
      <c r="AF604" s="2016"/>
      <c r="AG604" s="2016"/>
      <c r="AH604" s="2016"/>
      <c r="AI604" s="2016"/>
      <c r="AJ604" s="2016"/>
      <c r="AK604" s="201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16"/>
      <c r="H605" s="2016"/>
      <c r="I605" s="2016"/>
      <c r="J605" s="2016"/>
      <c r="K605" s="2016"/>
      <c r="L605" s="2016"/>
      <c r="M605" s="2016"/>
      <c r="N605" s="2016"/>
      <c r="O605" s="2016"/>
      <c r="P605" s="2016"/>
      <c r="Q605" s="2016"/>
      <c r="R605" s="2016"/>
      <c r="T605" s="35"/>
      <c r="U605" s="12" t="s">
        <v>615</v>
      </c>
      <c r="Z605" s="1994"/>
      <c r="AA605" s="1994"/>
      <c r="AB605" s="1994"/>
      <c r="AC605" s="1994"/>
      <c r="AD605" s="1994"/>
      <c r="AE605" s="1994"/>
      <c r="AF605" s="1994"/>
      <c r="AG605" s="1994"/>
      <c r="AH605" s="1994"/>
      <c r="AI605" s="1994"/>
      <c r="AJ605" s="1994"/>
      <c r="AK605" s="199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16"/>
      <c r="H606" s="2016"/>
      <c r="I606" s="2016"/>
      <c r="J606" s="2016"/>
      <c r="K606" s="2016"/>
      <c r="L606" s="2016"/>
      <c r="M606" s="2016"/>
      <c r="N606" s="2016"/>
      <c r="O606" s="2016"/>
      <c r="P606" s="2016"/>
      <c r="Q606" s="2016"/>
      <c r="R606" s="2016"/>
      <c r="T606" s="35"/>
      <c r="U606" s="12" t="s">
        <v>17</v>
      </c>
      <c r="Z606" s="1994"/>
      <c r="AA606" s="1994"/>
      <c r="AB606" s="1994"/>
      <c r="AC606" s="1994"/>
      <c r="AD606" s="1994"/>
      <c r="AE606" s="1994"/>
      <c r="AF606" s="1994"/>
      <c r="AG606" s="1994"/>
      <c r="AH606" s="1994"/>
      <c r="AI606" s="1994"/>
      <c r="AJ606" s="1994"/>
      <c r="AK606" s="199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26"/>
      <c r="H607" s="2026"/>
      <c r="I607" s="2026"/>
      <c r="J607" s="2026"/>
      <c r="K607" s="2026"/>
      <c r="L607" s="2026"/>
      <c r="M607" s="12"/>
      <c r="N607" s="12"/>
      <c r="O607" s="137" t="s">
        <v>212</v>
      </c>
      <c r="P607" s="1993"/>
      <c r="Q607" s="1993"/>
      <c r="R607" s="1993"/>
      <c r="S607" s="12"/>
      <c r="T607" s="35"/>
      <c r="U607" s="12" t="s">
        <v>325</v>
      </c>
      <c r="V607" s="12"/>
      <c r="W607" s="12"/>
      <c r="X607" s="12"/>
      <c r="Y607" s="12"/>
      <c r="Z607" s="2026"/>
      <c r="AA607" s="2026"/>
      <c r="AB607" s="2026"/>
      <c r="AC607" s="2026"/>
      <c r="AD607" s="2026"/>
      <c r="AE607" s="2026"/>
      <c r="AF607" s="12"/>
      <c r="AG607" s="12"/>
      <c r="AH607" s="137" t="s">
        <v>212</v>
      </c>
      <c r="AI607" s="1993"/>
      <c r="AJ607" s="1993"/>
      <c r="AK607" s="199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16"/>
      <c r="I608" s="2016"/>
      <c r="J608" s="2016"/>
      <c r="K608" s="2016"/>
      <c r="L608" s="2016"/>
      <c r="M608" s="2016"/>
      <c r="N608" s="2016"/>
      <c r="O608" s="2016"/>
      <c r="P608" s="2016"/>
      <c r="Q608" s="2016"/>
      <c r="R608" s="2016"/>
      <c r="S608" s="12"/>
      <c r="T608" s="35"/>
      <c r="U608" s="12" t="s">
        <v>18</v>
      </c>
      <c r="V608" s="12"/>
      <c r="W608" s="12"/>
      <c r="X608" s="12"/>
      <c r="Y608" s="12"/>
      <c r="Z608" s="12"/>
      <c r="AA608" s="2016"/>
      <c r="AB608" s="2016"/>
      <c r="AC608" s="2016"/>
      <c r="AD608" s="2016"/>
      <c r="AE608" s="2016"/>
      <c r="AF608" s="2016"/>
      <c r="AG608" s="2016"/>
      <c r="AH608" s="2016"/>
      <c r="AI608" s="2016"/>
      <c r="AJ608" s="2016"/>
      <c r="AK608" s="201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2" t="s">
        <v>706</v>
      </c>
      <c r="O609" s="1992"/>
      <c r="P609" s="12"/>
      <c r="Q609" s="12"/>
      <c r="R609" s="12"/>
      <c r="S609" s="12"/>
      <c r="T609" s="35"/>
      <c r="U609" s="12" t="s">
        <v>20</v>
      </c>
      <c r="V609" s="12"/>
      <c r="W609" s="12"/>
      <c r="X609" s="12"/>
      <c r="Y609" s="12"/>
      <c r="Z609" s="12"/>
      <c r="AA609" s="12"/>
      <c r="AB609" s="12"/>
      <c r="AC609" s="12"/>
      <c r="AD609" s="12"/>
      <c r="AE609" s="12"/>
      <c r="AF609" s="12"/>
      <c r="AG609" s="1992" t="s">
        <v>706</v>
      </c>
      <c r="AH609" s="1992"/>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7"/>
      <c r="BH609" s="1979"/>
      <c r="BI609" s="185" t="s">
        <v>508</v>
      </c>
      <c r="BJ609" s="186"/>
      <c r="BK609" s="1977"/>
      <c r="BL609" s="1979"/>
      <c r="BM609" s="58"/>
      <c r="BN609" s="2113" t="s">
        <v>668</v>
      </c>
      <c r="BO609" s="2114"/>
      <c r="BP609" s="2114"/>
      <c r="BQ609" s="2114"/>
      <c r="BR609" s="2115"/>
      <c r="BS609" s="2050" t="s">
        <v>334</v>
      </c>
      <c r="BT609" s="2050"/>
      <c r="BU609" s="2050"/>
      <c r="BV609" s="2050"/>
      <c r="BW609" s="2050"/>
      <c r="BX609" s="2050" t="s">
        <v>168</v>
      </c>
      <c r="BY609" s="2050"/>
      <c r="BZ609" s="2050"/>
      <c r="CA609" s="2050"/>
      <c r="CB609" s="2050"/>
      <c r="CC609" s="2050" t="s">
        <v>169</v>
      </c>
      <c r="CD609" s="2050"/>
      <c r="CE609" s="2050"/>
      <c r="CF609" s="2050"/>
      <c r="CG609" s="2050"/>
      <c r="CH609" s="2050" t="s">
        <v>493</v>
      </c>
      <c r="CI609" s="2050"/>
      <c r="CJ609" s="2050"/>
      <c r="CK609" s="2050"/>
      <c r="CL609" s="2050"/>
      <c r="CM609" s="2050" t="s">
        <v>31</v>
      </c>
      <c r="CN609" s="2050"/>
      <c r="CO609" s="2050"/>
      <c r="CP609" s="2050"/>
      <c r="CQ609" s="2050"/>
      <c r="CR609" s="1704"/>
      <c r="CS609" s="2050" t="s">
        <v>668</v>
      </c>
      <c r="CT609" s="2050"/>
      <c r="CU609" s="2050"/>
      <c r="CV609" s="2050"/>
      <c r="CW609" s="2050"/>
      <c r="CX609" s="2050" t="s">
        <v>334</v>
      </c>
      <c r="CY609" s="2050"/>
      <c r="CZ609" s="2050"/>
      <c r="DA609" s="2050"/>
      <c r="DB609" s="2050"/>
      <c r="DC609" s="2050" t="s">
        <v>168</v>
      </c>
      <c r="DD609" s="2050"/>
      <c r="DE609" s="2050"/>
      <c r="DF609" s="2050"/>
      <c r="DG609" s="2050"/>
      <c r="DH609" s="2050" t="s">
        <v>169</v>
      </c>
      <c r="DI609" s="2050"/>
      <c r="DJ609" s="2050"/>
      <c r="DK609" s="2050"/>
      <c r="DL609" s="2050"/>
      <c r="DM609" s="2050" t="s">
        <v>493</v>
      </c>
      <c r="DN609" s="2050"/>
      <c r="DO609" s="2050"/>
      <c r="DP609" s="2050"/>
      <c r="DQ609" s="2050"/>
      <c r="DR609" s="2050" t="s">
        <v>31</v>
      </c>
      <c r="DS609" s="2050"/>
      <c r="DT609" s="2050"/>
      <c r="DU609" s="2050"/>
      <c r="DV609" s="2050"/>
      <c r="DX609" s="2050" t="s">
        <v>668</v>
      </c>
      <c r="DY609" s="2050"/>
      <c r="DZ609" s="2050"/>
      <c r="EA609" s="2050"/>
      <c r="EB609" s="2050"/>
      <c r="EC609" s="2050" t="s">
        <v>334</v>
      </c>
      <c r="ED609" s="2050"/>
      <c r="EE609" s="2050"/>
      <c r="EF609" s="2050"/>
      <c r="EG609" s="2050"/>
      <c r="EH609" s="2050" t="s">
        <v>168</v>
      </c>
      <c r="EI609" s="2050"/>
      <c r="EJ609" s="2050"/>
      <c r="EK609" s="2050"/>
      <c r="EL609" s="2050"/>
      <c r="EM609" s="2050" t="s">
        <v>169</v>
      </c>
      <c r="EN609" s="2050"/>
      <c r="EO609" s="2050"/>
      <c r="EP609" s="2050"/>
      <c r="EQ609" s="2050"/>
      <c r="ER609" s="2050" t="s">
        <v>493</v>
      </c>
      <c r="ES609" s="2050"/>
      <c r="ET609" s="2050"/>
      <c r="EU609" s="2050"/>
      <c r="EV609" s="2050"/>
      <c r="EW609" s="2050" t="s">
        <v>31</v>
      </c>
      <c r="EX609" s="2050"/>
      <c r="EY609" s="2050"/>
      <c r="EZ609" s="2050"/>
      <c r="FA609" s="2050"/>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96">
        <f t="shared" ref="BE610:BE634" si="0">IF(AND(AH728&lt;=0.5,AH728&gt;=0.36),1,0)</f>
        <v>0</v>
      </c>
      <c r="BF610" s="1998"/>
      <c r="BG610" s="1977">
        <f t="shared" ref="BG610:BG634" si="1">IF(BE610=1,G728,0)</f>
        <v>0</v>
      </c>
      <c r="BH610" s="1979"/>
      <c r="BI610" s="1996">
        <f t="shared" ref="BI610:BI634" si="2">IF(AND(AH728&lt;=0.35,AH728&gt;0),1,0)</f>
        <v>1</v>
      </c>
      <c r="BJ610" s="1998"/>
      <c r="BK610" s="1977">
        <f t="shared" ref="BK610:BK634" si="3">IF(BI610=1,G728,0)</f>
        <v>12</v>
      </c>
      <c r="BL610" s="1979"/>
      <c r="BM610" s="58"/>
      <c r="BN610" s="1970">
        <f t="shared" ref="BN610:BN634" si="4">IF(B728="SRO/Studio",G728,0)</f>
        <v>0</v>
      </c>
      <c r="BO610" s="1971"/>
      <c r="BP610" s="1971"/>
      <c r="BQ610" s="1971"/>
      <c r="BR610" s="1972"/>
      <c r="BS610" s="1976">
        <f t="shared" ref="BS610:BS634" si="5">IF(B728="1 Bedroom",G728,0)</f>
        <v>12</v>
      </c>
      <c r="BT610" s="1976"/>
      <c r="BU610" s="1976"/>
      <c r="BV610" s="1976"/>
      <c r="BW610" s="1976"/>
      <c r="BX610" s="1976">
        <f t="shared" ref="BX610:BX634" si="6">IF(B728="2 Bedrooms",G728,0)</f>
        <v>0</v>
      </c>
      <c r="BY610" s="1976"/>
      <c r="BZ610" s="1976"/>
      <c r="CA610" s="1976"/>
      <c r="CB610" s="1976"/>
      <c r="CC610" s="1976">
        <f t="shared" ref="CC610:CC634" si="7">IF(B728="3 Bedrooms",G728,0)</f>
        <v>0</v>
      </c>
      <c r="CD610" s="1976"/>
      <c r="CE610" s="1976"/>
      <c r="CF610" s="1976"/>
      <c r="CG610" s="1976"/>
      <c r="CH610" s="1976">
        <f t="shared" ref="CH610:CH634" si="8">IF(B728="4 Bedrooms",G728,0)</f>
        <v>0</v>
      </c>
      <c r="CI610" s="1976"/>
      <c r="CJ610" s="1976"/>
      <c r="CK610" s="1976"/>
      <c r="CL610" s="1976"/>
      <c r="CM610" s="1976">
        <f t="shared" ref="CM610:CM634" si="9">IF(B728="5 Bedrooms",G728,0)</f>
        <v>0</v>
      </c>
      <c r="CN610" s="1976"/>
      <c r="CO610" s="1976"/>
      <c r="CP610" s="1976"/>
      <c r="CQ610" s="1976"/>
      <c r="CR610" s="265"/>
      <c r="CS610" s="1995">
        <f t="shared" ref="CS610:CS634" si="10">IF(AND(B728="SRO/Studio",AH728&lt;=0.3),G728,0)</f>
        <v>0</v>
      </c>
      <c r="CT610" s="1995"/>
      <c r="CU610" s="1995"/>
      <c r="CV610" s="1995"/>
      <c r="CW610" s="1995"/>
      <c r="CX610" s="1995">
        <f t="shared" ref="CX610:CX634" si="11">IF(AND(B728="1 Bedroom",AH728&lt;=0.3),G728,0)</f>
        <v>12</v>
      </c>
      <c r="CY610" s="1995"/>
      <c r="CZ610" s="1995"/>
      <c r="DA610" s="1995"/>
      <c r="DB610" s="1995"/>
      <c r="DC610" s="1995">
        <f t="shared" ref="DC610:DC634" si="12">IF(AND(B728="2 Bedrooms",AH728&lt;=0.3),G728,0)</f>
        <v>0</v>
      </c>
      <c r="DD610" s="1995"/>
      <c r="DE610" s="1995"/>
      <c r="DF610" s="1995"/>
      <c r="DG610" s="1995"/>
      <c r="DH610" s="1995">
        <f t="shared" ref="DH610:DH634" si="13">IF(AND(B728="3 Bedrooms",AH728&lt;=0.3),G728,0)</f>
        <v>0</v>
      </c>
      <c r="DI610" s="1995"/>
      <c r="DJ610" s="1995"/>
      <c r="DK610" s="1995"/>
      <c r="DL610" s="1995"/>
      <c r="DM610" s="1995">
        <f t="shared" ref="DM610:DM634" si="14">IF(AND(B728="4 Bedrooms",AH728&lt;=0.3),G728,0)</f>
        <v>0</v>
      </c>
      <c r="DN610" s="1995"/>
      <c r="DO610" s="1995"/>
      <c r="DP610" s="1995"/>
      <c r="DQ610" s="1995"/>
      <c r="DR610" s="1995">
        <f t="shared" ref="DR610:DR634" si="15">IF(AND(B728="5 Bedrooms",AH728&lt;=0.3),G728,0)</f>
        <v>0</v>
      </c>
      <c r="DS610" s="1995"/>
      <c r="DT610" s="1995"/>
      <c r="DU610" s="1995"/>
      <c r="DV610" s="1995"/>
      <c r="DX610" s="1996" t="str">
        <f t="shared" ref="DX610:DX634" si="16">IF(BN610&gt;0,O728," ")</f>
        <v xml:space="preserve"> </v>
      </c>
      <c r="DY610" s="1997"/>
      <c r="DZ610" s="1997"/>
      <c r="EA610" s="1997"/>
      <c r="EB610" s="1998"/>
      <c r="EC610" s="1996">
        <f t="shared" ref="EC610:EC634" si="17">IF(BS610&gt;0,O728," ")</f>
        <v>704</v>
      </c>
      <c r="ED610" s="1997"/>
      <c r="EE610" s="1997"/>
      <c r="EF610" s="1997"/>
      <c r="EG610" s="1998"/>
      <c r="EH610" s="1996" t="str">
        <f t="shared" ref="EH610:EH634" si="18">IF(BX610&gt;0,O728," ")</f>
        <v xml:space="preserve"> </v>
      </c>
      <c r="EI610" s="1997"/>
      <c r="EJ610" s="1997"/>
      <c r="EK610" s="1997"/>
      <c r="EL610" s="1998"/>
      <c r="EM610" s="1996" t="str">
        <f t="shared" ref="EM610:EM634" si="19">IF(CC610&gt;0,O728," ")</f>
        <v xml:space="preserve"> </v>
      </c>
      <c r="EN610" s="1997"/>
      <c r="EO610" s="1997"/>
      <c r="EP610" s="1997"/>
      <c r="EQ610" s="1998"/>
      <c r="ER610" s="1996" t="str">
        <f t="shared" ref="ER610:ER634" si="20">IF(CH610&gt;0,O728," ")</f>
        <v xml:space="preserve"> </v>
      </c>
      <c r="ES610" s="1997"/>
      <c r="ET610" s="1997"/>
      <c r="EU610" s="1997"/>
      <c r="EV610" s="1998"/>
      <c r="EW610" s="1996" t="str">
        <f t="shared" ref="EW610:EW634" si="21">IF(CM610&gt;0,O728," ")</f>
        <v xml:space="preserve"> </v>
      </c>
      <c r="EX610" s="1997"/>
      <c r="EY610" s="1997"/>
      <c r="EZ610" s="1997"/>
      <c r="FA610" s="1998"/>
    </row>
    <row r="611" spans="1:157" s="7" customFormat="1" ht="12.75">
      <c r="A611" s="87" t="s">
        <v>494</v>
      </c>
      <c r="B611" s="12" t="s">
        <v>496</v>
      </c>
      <c r="C611" s="12"/>
      <c r="D611" s="12"/>
      <c r="E611" s="12"/>
      <c r="F611" s="12"/>
      <c r="G611" s="1982">
        <f>C572</f>
        <v>0</v>
      </c>
      <c r="H611" s="1982"/>
      <c r="I611" s="1982"/>
      <c r="J611" s="1982"/>
      <c r="K611" s="1982"/>
      <c r="L611" s="1982"/>
      <c r="M611" s="1982"/>
      <c r="N611" s="1982"/>
      <c r="O611" s="1982"/>
      <c r="P611" s="1982"/>
      <c r="Q611" s="1982"/>
      <c r="R611" s="1982"/>
      <c r="S611" s="12"/>
      <c r="T611" s="87" t="s">
        <v>681</v>
      </c>
      <c r="U611" s="12" t="s">
        <v>496</v>
      </c>
      <c r="V611" s="12"/>
      <c r="W611" s="12"/>
      <c r="X611" s="12"/>
      <c r="Y611" s="12"/>
      <c r="Z611" s="1982">
        <f>C573</f>
        <v>0</v>
      </c>
      <c r="AA611" s="1982"/>
      <c r="AB611" s="1982"/>
      <c r="AC611" s="1982"/>
      <c r="AD611" s="1982"/>
      <c r="AE611" s="1982"/>
      <c r="AF611" s="1982"/>
      <c r="AG611" s="1982"/>
      <c r="AH611" s="1982"/>
      <c r="AI611" s="1982"/>
      <c r="AJ611" s="1982"/>
      <c r="AK611" s="1982"/>
      <c r="AL611" s="12"/>
      <c r="AM611" s="39"/>
      <c r="AN611" s="39"/>
      <c r="AO611" s="39"/>
      <c r="AP611" s="39"/>
      <c r="AQ611" s="39"/>
      <c r="AR611" s="39"/>
      <c r="AS611" s="39"/>
      <c r="AT611" s="39"/>
      <c r="AU611" s="39"/>
      <c r="AV611" s="39"/>
      <c r="AW611" s="39"/>
      <c r="AX611" s="39"/>
      <c r="AY611" s="39"/>
      <c r="BA611" s="7" t="s">
        <v>168</v>
      </c>
      <c r="BB611" s="58"/>
      <c r="BC611" s="58"/>
      <c r="BD611" s="58"/>
      <c r="BE611" s="1996">
        <f t="shared" si="0"/>
        <v>1</v>
      </c>
      <c r="BF611" s="1998"/>
      <c r="BG611" s="1977">
        <f t="shared" si="1"/>
        <v>29</v>
      </c>
      <c r="BH611" s="1979"/>
      <c r="BI611" s="1996">
        <f t="shared" si="2"/>
        <v>0</v>
      </c>
      <c r="BJ611" s="1998"/>
      <c r="BK611" s="1977">
        <f t="shared" si="3"/>
        <v>0</v>
      </c>
      <c r="BL611" s="1979"/>
      <c r="BM611" s="58"/>
      <c r="BN611" s="1970">
        <f t="shared" si="4"/>
        <v>0</v>
      </c>
      <c r="BO611" s="1971"/>
      <c r="BP611" s="1971"/>
      <c r="BQ611" s="1971"/>
      <c r="BR611" s="1972"/>
      <c r="BS611" s="1976">
        <f t="shared" si="5"/>
        <v>29</v>
      </c>
      <c r="BT611" s="1976"/>
      <c r="BU611" s="1976"/>
      <c r="BV611" s="1976"/>
      <c r="BW611" s="1976"/>
      <c r="BX611" s="1976">
        <f t="shared" si="6"/>
        <v>0</v>
      </c>
      <c r="BY611" s="1976"/>
      <c r="BZ611" s="1976"/>
      <c r="CA611" s="1976"/>
      <c r="CB611" s="1976"/>
      <c r="CC611" s="1976">
        <f t="shared" si="7"/>
        <v>0</v>
      </c>
      <c r="CD611" s="1976"/>
      <c r="CE611" s="1976"/>
      <c r="CF611" s="1976"/>
      <c r="CG611" s="1976"/>
      <c r="CH611" s="1976">
        <f t="shared" si="8"/>
        <v>0</v>
      </c>
      <c r="CI611" s="1976"/>
      <c r="CJ611" s="1976"/>
      <c r="CK611" s="1976"/>
      <c r="CL611" s="1976"/>
      <c r="CM611" s="1976">
        <f t="shared" si="9"/>
        <v>0</v>
      </c>
      <c r="CN611" s="1976"/>
      <c r="CO611" s="1976"/>
      <c r="CP611" s="1976"/>
      <c r="CQ611" s="1976"/>
      <c r="CR611" s="265"/>
      <c r="CS611" s="1995">
        <f t="shared" si="10"/>
        <v>0</v>
      </c>
      <c r="CT611" s="1995"/>
      <c r="CU611" s="1995"/>
      <c r="CV611" s="1995"/>
      <c r="CW611" s="1995"/>
      <c r="CX611" s="1995">
        <f t="shared" si="11"/>
        <v>0</v>
      </c>
      <c r="CY611" s="1995"/>
      <c r="CZ611" s="1995"/>
      <c r="DA611" s="1995"/>
      <c r="DB611" s="1995"/>
      <c r="DC611" s="1995">
        <f t="shared" si="12"/>
        <v>0</v>
      </c>
      <c r="DD611" s="1995"/>
      <c r="DE611" s="1995"/>
      <c r="DF611" s="1995"/>
      <c r="DG611" s="1995"/>
      <c r="DH611" s="1995">
        <f t="shared" si="13"/>
        <v>0</v>
      </c>
      <c r="DI611" s="1995"/>
      <c r="DJ611" s="1995"/>
      <c r="DK611" s="1995"/>
      <c r="DL611" s="1995"/>
      <c r="DM611" s="1995">
        <f t="shared" si="14"/>
        <v>0</v>
      </c>
      <c r="DN611" s="1995"/>
      <c r="DO611" s="1995"/>
      <c r="DP611" s="1995"/>
      <c r="DQ611" s="1995"/>
      <c r="DR611" s="1995">
        <f t="shared" si="15"/>
        <v>0</v>
      </c>
      <c r="DS611" s="1995"/>
      <c r="DT611" s="1995"/>
      <c r="DU611" s="1995"/>
      <c r="DV611" s="1995"/>
      <c r="DX611" s="1996" t="str">
        <f t="shared" si="16"/>
        <v xml:space="preserve"> </v>
      </c>
      <c r="DY611" s="1997"/>
      <c r="DZ611" s="1997"/>
      <c r="EA611" s="1997"/>
      <c r="EB611" s="1998"/>
      <c r="EC611" s="1996">
        <f t="shared" si="17"/>
        <v>1209</v>
      </c>
      <c r="ED611" s="1997"/>
      <c r="EE611" s="1997"/>
      <c r="EF611" s="1997"/>
      <c r="EG611" s="1998"/>
      <c r="EH611" s="1996" t="str">
        <f t="shared" si="18"/>
        <v xml:space="preserve"> </v>
      </c>
      <c r="EI611" s="1997"/>
      <c r="EJ611" s="1997"/>
      <c r="EK611" s="1997"/>
      <c r="EL611" s="1998"/>
      <c r="EM611" s="1996" t="str">
        <f t="shared" si="19"/>
        <v xml:space="preserve"> </v>
      </c>
      <c r="EN611" s="1997"/>
      <c r="EO611" s="1997"/>
      <c r="EP611" s="1997"/>
      <c r="EQ611" s="1998"/>
      <c r="ER611" s="1996" t="str">
        <f t="shared" si="20"/>
        <v xml:space="preserve"> </v>
      </c>
      <c r="ES611" s="1997"/>
      <c r="ET611" s="1997"/>
      <c r="EU611" s="1997"/>
      <c r="EV611" s="1998"/>
      <c r="EW611" s="1996" t="str">
        <f t="shared" si="21"/>
        <v xml:space="preserve"> </v>
      </c>
      <c r="EX611" s="1997"/>
      <c r="EY611" s="1997"/>
      <c r="EZ611" s="1997"/>
      <c r="FA611" s="1998"/>
    </row>
    <row r="612" spans="1:157" ht="12.75">
      <c r="A612" s="35"/>
      <c r="B612" s="12" t="s">
        <v>90</v>
      </c>
      <c r="G612" s="2016"/>
      <c r="H612" s="2016"/>
      <c r="I612" s="2016"/>
      <c r="J612" s="2016"/>
      <c r="K612" s="2016"/>
      <c r="L612" s="2016"/>
      <c r="M612" s="2016"/>
      <c r="N612" s="2016"/>
      <c r="O612" s="2016"/>
      <c r="P612" s="2016"/>
      <c r="Q612" s="2016"/>
      <c r="R612" s="2016"/>
      <c r="T612" s="35"/>
      <c r="U612" s="12" t="s">
        <v>90</v>
      </c>
      <c r="Z612" s="2016"/>
      <c r="AA612" s="2016"/>
      <c r="AB612" s="2016"/>
      <c r="AC612" s="2016"/>
      <c r="AD612" s="2016"/>
      <c r="AE612" s="2016"/>
      <c r="AF612" s="2016"/>
      <c r="AG612" s="2016"/>
      <c r="AH612" s="2016"/>
      <c r="AI612" s="2016"/>
      <c r="AJ612" s="2016"/>
      <c r="AK612" s="2016"/>
      <c r="BA612" s="7" t="s">
        <v>169</v>
      </c>
      <c r="BB612" s="58"/>
      <c r="BC612" s="58"/>
      <c r="BD612" s="58"/>
      <c r="BE612" s="1996">
        <f t="shared" si="0"/>
        <v>0</v>
      </c>
      <c r="BF612" s="1998"/>
      <c r="BG612" s="1977">
        <f t="shared" si="1"/>
        <v>0</v>
      </c>
      <c r="BH612" s="1979"/>
      <c r="BI612" s="1996">
        <f t="shared" si="2"/>
        <v>0</v>
      </c>
      <c r="BJ612" s="1998"/>
      <c r="BK612" s="1977">
        <f t="shared" si="3"/>
        <v>0</v>
      </c>
      <c r="BL612" s="1979"/>
      <c r="BM612" s="58"/>
      <c r="BN612" s="1970">
        <f t="shared" si="4"/>
        <v>0</v>
      </c>
      <c r="BO612" s="1971"/>
      <c r="BP612" s="1971"/>
      <c r="BQ612" s="1971"/>
      <c r="BR612" s="1972"/>
      <c r="BS612" s="1976">
        <f t="shared" si="5"/>
        <v>29</v>
      </c>
      <c r="BT612" s="1976"/>
      <c r="BU612" s="1976"/>
      <c r="BV612" s="1976"/>
      <c r="BW612" s="1976"/>
      <c r="BX612" s="1976">
        <f t="shared" si="6"/>
        <v>0</v>
      </c>
      <c r="BY612" s="1976"/>
      <c r="BZ612" s="1976"/>
      <c r="CA612" s="1976"/>
      <c r="CB612" s="1976"/>
      <c r="CC612" s="1976">
        <f t="shared" si="7"/>
        <v>0</v>
      </c>
      <c r="CD612" s="1976"/>
      <c r="CE612" s="1976"/>
      <c r="CF612" s="1976"/>
      <c r="CG612" s="1976"/>
      <c r="CH612" s="1976">
        <f t="shared" si="8"/>
        <v>0</v>
      </c>
      <c r="CI612" s="1976"/>
      <c r="CJ612" s="1976"/>
      <c r="CK612" s="1976"/>
      <c r="CL612" s="1976"/>
      <c r="CM612" s="1976">
        <f t="shared" si="9"/>
        <v>0</v>
      </c>
      <c r="CN612" s="1976"/>
      <c r="CO612" s="1976"/>
      <c r="CP612" s="1976"/>
      <c r="CQ612" s="1976"/>
      <c r="CR612" s="265"/>
      <c r="CS612" s="1995">
        <f t="shared" si="10"/>
        <v>0</v>
      </c>
      <c r="CT612" s="1995"/>
      <c r="CU612" s="1995"/>
      <c r="CV612" s="1995"/>
      <c r="CW612" s="1995"/>
      <c r="CX612" s="1995">
        <f t="shared" si="11"/>
        <v>0</v>
      </c>
      <c r="CY612" s="1995"/>
      <c r="CZ612" s="1995"/>
      <c r="DA612" s="1995"/>
      <c r="DB612" s="1995"/>
      <c r="DC612" s="1995">
        <f t="shared" si="12"/>
        <v>0</v>
      </c>
      <c r="DD612" s="1995"/>
      <c r="DE612" s="1995"/>
      <c r="DF612" s="1995"/>
      <c r="DG612" s="1995"/>
      <c r="DH612" s="1995">
        <f t="shared" si="13"/>
        <v>0</v>
      </c>
      <c r="DI612" s="1995"/>
      <c r="DJ612" s="1995"/>
      <c r="DK612" s="1995"/>
      <c r="DL612" s="1995"/>
      <c r="DM612" s="1995">
        <f t="shared" si="14"/>
        <v>0</v>
      </c>
      <c r="DN612" s="1995"/>
      <c r="DO612" s="1995"/>
      <c r="DP612" s="1995"/>
      <c r="DQ612" s="1995"/>
      <c r="DR612" s="1995">
        <f t="shared" si="15"/>
        <v>0</v>
      </c>
      <c r="DS612" s="1995"/>
      <c r="DT612" s="1995"/>
      <c r="DU612" s="1995"/>
      <c r="DV612" s="1995"/>
      <c r="DX612" s="1996" t="str">
        <f t="shared" si="16"/>
        <v xml:space="preserve"> </v>
      </c>
      <c r="DY612" s="1997"/>
      <c r="DZ612" s="1997"/>
      <c r="EA612" s="1997"/>
      <c r="EB612" s="1998"/>
      <c r="EC612" s="1996">
        <f t="shared" si="17"/>
        <v>1461</v>
      </c>
      <c r="ED612" s="1997"/>
      <c r="EE612" s="1997"/>
      <c r="EF612" s="1997"/>
      <c r="EG612" s="1998"/>
      <c r="EH612" s="1996" t="str">
        <f t="shared" si="18"/>
        <v xml:space="preserve"> </v>
      </c>
      <c r="EI612" s="1997"/>
      <c r="EJ612" s="1997"/>
      <c r="EK612" s="1997"/>
      <c r="EL612" s="1998"/>
      <c r="EM612" s="1996" t="str">
        <f t="shared" si="19"/>
        <v xml:space="preserve"> </v>
      </c>
      <c r="EN612" s="1997"/>
      <c r="EO612" s="1997"/>
      <c r="EP612" s="1997"/>
      <c r="EQ612" s="1998"/>
      <c r="ER612" s="1996" t="str">
        <f t="shared" si="20"/>
        <v xml:space="preserve"> </v>
      </c>
      <c r="ES612" s="1997"/>
      <c r="ET612" s="1997"/>
      <c r="EU612" s="1997"/>
      <c r="EV612" s="1998"/>
      <c r="EW612" s="1996" t="str">
        <f t="shared" si="21"/>
        <v xml:space="preserve"> </v>
      </c>
      <c r="EX612" s="1997"/>
      <c r="EY612" s="1997"/>
      <c r="EZ612" s="1997"/>
      <c r="FA612" s="1998"/>
    </row>
    <row r="613" spans="1:157" ht="12.75">
      <c r="A613" s="35"/>
      <c r="B613" s="12" t="s">
        <v>615</v>
      </c>
      <c r="G613" s="2016"/>
      <c r="H613" s="2016"/>
      <c r="I613" s="2016"/>
      <c r="J613" s="2016"/>
      <c r="K613" s="2016"/>
      <c r="L613" s="2016"/>
      <c r="M613" s="2016"/>
      <c r="N613" s="2016"/>
      <c r="O613" s="2016"/>
      <c r="P613" s="2016"/>
      <c r="Q613" s="2016"/>
      <c r="R613" s="2016"/>
      <c r="T613" s="35"/>
      <c r="U613" s="12" t="s">
        <v>615</v>
      </c>
      <c r="Z613" s="1994"/>
      <c r="AA613" s="1994"/>
      <c r="AB613" s="1994"/>
      <c r="AC613" s="1994"/>
      <c r="AD613" s="1994"/>
      <c r="AE613" s="1994"/>
      <c r="AF613" s="1994"/>
      <c r="AG613" s="1994"/>
      <c r="AH613" s="1994"/>
      <c r="AI613" s="1994"/>
      <c r="AJ613" s="1994"/>
      <c r="AK613" s="1994"/>
      <c r="BA613" s="7" t="s">
        <v>170</v>
      </c>
      <c r="BB613" s="58"/>
      <c r="BC613" s="58"/>
      <c r="BD613" s="58"/>
      <c r="BE613" s="1996">
        <f t="shared" si="0"/>
        <v>0</v>
      </c>
      <c r="BF613" s="1998"/>
      <c r="BG613" s="1977">
        <f t="shared" si="1"/>
        <v>0</v>
      </c>
      <c r="BH613" s="1979"/>
      <c r="BI613" s="1996">
        <f t="shared" si="2"/>
        <v>0</v>
      </c>
      <c r="BJ613" s="1998"/>
      <c r="BK613" s="1977">
        <f t="shared" si="3"/>
        <v>0</v>
      </c>
      <c r="BL613" s="1979"/>
      <c r="BM613" s="58"/>
      <c r="BN613" s="1970">
        <f t="shared" si="4"/>
        <v>0</v>
      </c>
      <c r="BO613" s="1971"/>
      <c r="BP613" s="1971"/>
      <c r="BQ613" s="1971"/>
      <c r="BR613" s="1972"/>
      <c r="BS613" s="1976">
        <f t="shared" si="5"/>
        <v>41</v>
      </c>
      <c r="BT613" s="1976"/>
      <c r="BU613" s="1976"/>
      <c r="BV613" s="1976"/>
      <c r="BW613" s="1976"/>
      <c r="BX613" s="1976">
        <f t="shared" si="6"/>
        <v>0</v>
      </c>
      <c r="BY613" s="1976"/>
      <c r="BZ613" s="1976"/>
      <c r="CA613" s="1976"/>
      <c r="CB613" s="1976"/>
      <c r="CC613" s="1976">
        <f t="shared" si="7"/>
        <v>0</v>
      </c>
      <c r="CD613" s="1976"/>
      <c r="CE613" s="1976"/>
      <c r="CF613" s="1976"/>
      <c r="CG613" s="1976"/>
      <c r="CH613" s="1976">
        <f t="shared" si="8"/>
        <v>0</v>
      </c>
      <c r="CI613" s="1976"/>
      <c r="CJ613" s="1976"/>
      <c r="CK613" s="1976"/>
      <c r="CL613" s="1976"/>
      <c r="CM613" s="1976">
        <f t="shared" si="9"/>
        <v>0</v>
      </c>
      <c r="CN613" s="1976"/>
      <c r="CO613" s="1976"/>
      <c r="CP613" s="1976"/>
      <c r="CQ613" s="1976"/>
      <c r="CR613" s="265"/>
      <c r="CS613" s="1995">
        <f t="shared" si="10"/>
        <v>0</v>
      </c>
      <c r="CT613" s="1995"/>
      <c r="CU613" s="1995"/>
      <c r="CV613" s="1995"/>
      <c r="CW613" s="1995"/>
      <c r="CX613" s="1995">
        <f t="shared" si="11"/>
        <v>0</v>
      </c>
      <c r="CY613" s="1995"/>
      <c r="CZ613" s="1995"/>
      <c r="DA613" s="1995"/>
      <c r="DB613" s="1995"/>
      <c r="DC613" s="1995">
        <f t="shared" si="12"/>
        <v>0</v>
      </c>
      <c r="DD613" s="1995"/>
      <c r="DE613" s="1995"/>
      <c r="DF613" s="1995"/>
      <c r="DG613" s="1995"/>
      <c r="DH613" s="1995">
        <f t="shared" si="13"/>
        <v>0</v>
      </c>
      <c r="DI613" s="1995"/>
      <c r="DJ613" s="1995"/>
      <c r="DK613" s="1995"/>
      <c r="DL613" s="1995"/>
      <c r="DM613" s="1995">
        <f t="shared" si="14"/>
        <v>0</v>
      </c>
      <c r="DN613" s="1995"/>
      <c r="DO613" s="1995"/>
      <c r="DP613" s="1995"/>
      <c r="DQ613" s="1995"/>
      <c r="DR613" s="1995">
        <f t="shared" si="15"/>
        <v>0</v>
      </c>
      <c r="DS613" s="1995"/>
      <c r="DT613" s="1995"/>
      <c r="DU613" s="1995"/>
      <c r="DV613" s="1995"/>
      <c r="DX613" s="1996" t="str">
        <f t="shared" si="16"/>
        <v xml:space="preserve"> </v>
      </c>
      <c r="DY613" s="1997"/>
      <c r="DZ613" s="1997"/>
      <c r="EA613" s="1997"/>
      <c r="EB613" s="1998"/>
      <c r="EC613" s="1996">
        <f t="shared" si="17"/>
        <v>1713</v>
      </c>
      <c r="ED613" s="1997"/>
      <c r="EE613" s="1997"/>
      <c r="EF613" s="1997"/>
      <c r="EG613" s="1998"/>
      <c r="EH613" s="1996" t="str">
        <f t="shared" si="18"/>
        <v xml:space="preserve"> </v>
      </c>
      <c r="EI613" s="1997"/>
      <c r="EJ613" s="1997"/>
      <c r="EK613" s="1997"/>
      <c r="EL613" s="1998"/>
      <c r="EM613" s="1996" t="str">
        <f t="shared" si="19"/>
        <v xml:space="preserve"> </v>
      </c>
      <c r="EN613" s="1997"/>
      <c r="EO613" s="1997"/>
      <c r="EP613" s="1997"/>
      <c r="EQ613" s="1998"/>
      <c r="ER613" s="1996" t="str">
        <f t="shared" si="20"/>
        <v xml:space="preserve"> </v>
      </c>
      <c r="ES613" s="1997"/>
      <c r="ET613" s="1997"/>
      <c r="EU613" s="1997"/>
      <c r="EV613" s="1998"/>
      <c r="EW613" s="1996" t="str">
        <f t="shared" si="21"/>
        <v xml:space="preserve"> </v>
      </c>
      <c r="EX613" s="1997"/>
      <c r="EY613" s="1997"/>
      <c r="EZ613" s="1997"/>
      <c r="FA613" s="1998"/>
    </row>
    <row r="614" spans="1:157" ht="12.75">
      <c r="A614" s="35"/>
      <c r="B614" s="12" t="s">
        <v>17</v>
      </c>
      <c r="G614" s="2016"/>
      <c r="H614" s="2016"/>
      <c r="I614" s="2016"/>
      <c r="J614" s="2016"/>
      <c r="K614" s="2016"/>
      <c r="L614" s="2016"/>
      <c r="M614" s="2016"/>
      <c r="N614" s="2016"/>
      <c r="O614" s="2016"/>
      <c r="P614" s="2016"/>
      <c r="Q614" s="2016"/>
      <c r="R614" s="2016"/>
      <c r="T614" s="35"/>
      <c r="U614" s="12" t="s">
        <v>17</v>
      </c>
      <c r="Z614" s="1994"/>
      <c r="AA614" s="1994"/>
      <c r="AB614" s="1994"/>
      <c r="AC614" s="1994"/>
      <c r="AD614" s="1994"/>
      <c r="AE614" s="1994"/>
      <c r="AF614" s="1994"/>
      <c r="AG614" s="1994"/>
      <c r="AH614" s="1994"/>
      <c r="AI614" s="1994"/>
      <c r="AJ614" s="1994"/>
      <c r="AK614" s="1994"/>
      <c r="BA614" s="7" t="s">
        <v>31</v>
      </c>
      <c r="BB614" s="58"/>
      <c r="BC614" s="58"/>
      <c r="BD614" s="58"/>
      <c r="BE614" s="1996">
        <f t="shared" si="0"/>
        <v>0</v>
      </c>
      <c r="BF614" s="1998"/>
      <c r="BG614" s="1977">
        <f t="shared" si="1"/>
        <v>0</v>
      </c>
      <c r="BH614" s="1979"/>
      <c r="BI614" s="1996">
        <f t="shared" si="2"/>
        <v>1</v>
      </c>
      <c r="BJ614" s="1998"/>
      <c r="BK614" s="1977">
        <f t="shared" si="3"/>
        <v>6</v>
      </c>
      <c r="BL614" s="1979"/>
      <c r="BM614" s="58"/>
      <c r="BN614" s="1970">
        <f t="shared" si="4"/>
        <v>0</v>
      </c>
      <c r="BO614" s="1971"/>
      <c r="BP614" s="1971"/>
      <c r="BQ614" s="1971"/>
      <c r="BR614" s="1972"/>
      <c r="BS614" s="1976">
        <f t="shared" si="5"/>
        <v>0</v>
      </c>
      <c r="BT614" s="1976"/>
      <c r="BU614" s="1976"/>
      <c r="BV614" s="1976"/>
      <c r="BW614" s="1976"/>
      <c r="BX614" s="1976">
        <f t="shared" si="6"/>
        <v>6</v>
      </c>
      <c r="BY614" s="1976"/>
      <c r="BZ614" s="1976"/>
      <c r="CA614" s="1976"/>
      <c r="CB614" s="1976"/>
      <c r="CC614" s="1976">
        <f t="shared" si="7"/>
        <v>0</v>
      </c>
      <c r="CD614" s="1976"/>
      <c r="CE614" s="1976"/>
      <c r="CF614" s="1976"/>
      <c r="CG614" s="1976"/>
      <c r="CH614" s="1976">
        <f t="shared" si="8"/>
        <v>0</v>
      </c>
      <c r="CI614" s="1976"/>
      <c r="CJ614" s="1976"/>
      <c r="CK614" s="1976"/>
      <c r="CL614" s="1976"/>
      <c r="CM614" s="1976">
        <f t="shared" si="9"/>
        <v>0</v>
      </c>
      <c r="CN614" s="1976"/>
      <c r="CO614" s="1976"/>
      <c r="CP614" s="1976"/>
      <c r="CQ614" s="1976"/>
      <c r="CR614" s="265"/>
      <c r="CS614" s="1995">
        <f t="shared" si="10"/>
        <v>0</v>
      </c>
      <c r="CT614" s="1995"/>
      <c r="CU614" s="1995"/>
      <c r="CV614" s="1995"/>
      <c r="CW614" s="1995"/>
      <c r="CX614" s="1995">
        <f t="shared" si="11"/>
        <v>0</v>
      </c>
      <c r="CY614" s="1995"/>
      <c r="CZ614" s="1995"/>
      <c r="DA614" s="1995"/>
      <c r="DB614" s="1995"/>
      <c r="DC614" s="1995">
        <f t="shared" si="12"/>
        <v>6</v>
      </c>
      <c r="DD614" s="1995"/>
      <c r="DE614" s="1995"/>
      <c r="DF614" s="1995"/>
      <c r="DG614" s="1995"/>
      <c r="DH614" s="1995">
        <f t="shared" si="13"/>
        <v>0</v>
      </c>
      <c r="DI614" s="1995"/>
      <c r="DJ614" s="1995"/>
      <c r="DK614" s="1995"/>
      <c r="DL614" s="1995"/>
      <c r="DM614" s="1995">
        <f t="shared" si="14"/>
        <v>0</v>
      </c>
      <c r="DN614" s="1995"/>
      <c r="DO614" s="1995"/>
      <c r="DP614" s="1995"/>
      <c r="DQ614" s="1995"/>
      <c r="DR614" s="1995">
        <f t="shared" si="15"/>
        <v>0</v>
      </c>
      <c r="DS614" s="1995"/>
      <c r="DT614" s="1995"/>
      <c r="DU614" s="1995"/>
      <c r="DV614" s="1995"/>
      <c r="DX614" s="1996" t="str">
        <f t="shared" si="16"/>
        <v xml:space="preserve"> </v>
      </c>
      <c r="DY614" s="1997"/>
      <c r="DZ614" s="1997"/>
      <c r="EA614" s="1997"/>
      <c r="EB614" s="1998"/>
      <c r="EC614" s="1996" t="str">
        <f t="shared" si="17"/>
        <v xml:space="preserve"> </v>
      </c>
      <c r="ED614" s="1997"/>
      <c r="EE614" s="1997"/>
      <c r="EF614" s="1997"/>
      <c r="EG614" s="1998"/>
      <c r="EH614" s="1996">
        <f t="shared" si="18"/>
        <v>830</v>
      </c>
      <c r="EI614" s="1997"/>
      <c r="EJ614" s="1997"/>
      <c r="EK614" s="1997"/>
      <c r="EL614" s="1998"/>
      <c r="EM614" s="1996" t="str">
        <f t="shared" si="19"/>
        <v xml:space="preserve"> </v>
      </c>
      <c r="EN614" s="1997"/>
      <c r="EO614" s="1997"/>
      <c r="EP614" s="1997"/>
      <c r="EQ614" s="1998"/>
      <c r="ER614" s="1996" t="str">
        <f t="shared" si="20"/>
        <v xml:space="preserve"> </v>
      </c>
      <c r="ES614" s="1997"/>
      <c r="ET614" s="1997"/>
      <c r="EU614" s="1997"/>
      <c r="EV614" s="1998"/>
      <c r="EW614" s="1996" t="str">
        <f t="shared" si="21"/>
        <v xml:space="preserve"> </v>
      </c>
      <c r="EX614" s="1997"/>
      <c r="EY614" s="1997"/>
      <c r="EZ614" s="1997"/>
      <c r="FA614" s="1998"/>
    </row>
    <row r="615" spans="1:157" ht="12.75">
      <c r="A615" s="35"/>
      <c r="B615" s="12" t="s">
        <v>325</v>
      </c>
      <c r="G615" s="2026"/>
      <c r="H615" s="2026"/>
      <c r="I615" s="2026"/>
      <c r="J615" s="2026"/>
      <c r="K615" s="2026"/>
      <c r="L615" s="2026"/>
      <c r="O615" s="137" t="s">
        <v>212</v>
      </c>
      <c r="P615" s="1993"/>
      <c r="Q615" s="1993"/>
      <c r="R615" s="1993"/>
      <c r="T615" s="35"/>
      <c r="U615" s="12" t="s">
        <v>325</v>
      </c>
      <c r="Z615" s="2026"/>
      <c r="AA615" s="2026"/>
      <c r="AB615" s="2026"/>
      <c r="AC615" s="2026"/>
      <c r="AD615" s="2026"/>
      <c r="AE615" s="2026"/>
      <c r="AH615" s="137" t="s">
        <v>212</v>
      </c>
      <c r="AI615" s="1993"/>
      <c r="AJ615" s="1993"/>
      <c r="AK615" s="1993"/>
      <c r="AZ615" s="58"/>
      <c r="BA615" s="58"/>
      <c r="BB615" s="58"/>
      <c r="BC615" s="58"/>
      <c r="BD615" s="58"/>
      <c r="BE615" s="1996">
        <f t="shared" si="0"/>
        <v>1</v>
      </c>
      <c r="BF615" s="1998"/>
      <c r="BG615" s="1977">
        <f t="shared" si="1"/>
        <v>14</v>
      </c>
      <c r="BH615" s="1979"/>
      <c r="BI615" s="1996">
        <f t="shared" si="2"/>
        <v>0</v>
      </c>
      <c r="BJ615" s="1998"/>
      <c r="BK615" s="1977">
        <f t="shared" si="3"/>
        <v>0</v>
      </c>
      <c r="BL615" s="1979"/>
      <c r="BM615" s="58"/>
      <c r="BN615" s="1970">
        <f t="shared" si="4"/>
        <v>0</v>
      </c>
      <c r="BO615" s="1971"/>
      <c r="BP615" s="1971"/>
      <c r="BQ615" s="1971"/>
      <c r="BR615" s="1972"/>
      <c r="BS615" s="1976">
        <f t="shared" si="5"/>
        <v>0</v>
      </c>
      <c r="BT615" s="1976"/>
      <c r="BU615" s="1976"/>
      <c r="BV615" s="1976"/>
      <c r="BW615" s="1976"/>
      <c r="BX615" s="1976">
        <f t="shared" si="6"/>
        <v>14</v>
      </c>
      <c r="BY615" s="1976"/>
      <c r="BZ615" s="1976"/>
      <c r="CA615" s="1976"/>
      <c r="CB615" s="1976"/>
      <c r="CC615" s="1976">
        <f t="shared" si="7"/>
        <v>0</v>
      </c>
      <c r="CD615" s="1976"/>
      <c r="CE615" s="1976"/>
      <c r="CF615" s="1976"/>
      <c r="CG615" s="1976"/>
      <c r="CH615" s="1976">
        <f t="shared" si="8"/>
        <v>0</v>
      </c>
      <c r="CI615" s="1976"/>
      <c r="CJ615" s="1976"/>
      <c r="CK615" s="1976"/>
      <c r="CL615" s="1976"/>
      <c r="CM615" s="1976">
        <f t="shared" si="9"/>
        <v>0</v>
      </c>
      <c r="CN615" s="1976"/>
      <c r="CO615" s="1976"/>
      <c r="CP615" s="1976"/>
      <c r="CQ615" s="1976"/>
      <c r="CR615" s="265"/>
      <c r="CS615" s="1995">
        <f t="shared" si="10"/>
        <v>0</v>
      </c>
      <c r="CT615" s="1995"/>
      <c r="CU615" s="1995"/>
      <c r="CV615" s="1995"/>
      <c r="CW615" s="1995"/>
      <c r="CX615" s="1995">
        <f t="shared" si="11"/>
        <v>0</v>
      </c>
      <c r="CY615" s="1995"/>
      <c r="CZ615" s="1995"/>
      <c r="DA615" s="1995"/>
      <c r="DB615" s="1995"/>
      <c r="DC615" s="1995">
        <f t="shared" si="12"/>
        <v>0</v>
      </c>
      <c r="DD615" s="1995"/>
      <c r="DE615" s="1995"/>
      <c r="DF615" s="1995"/>
      <c r="DG615" s="1995"/>
      <c r="DH615" s="1995">
        <f t="shared" si="13"/>
        <v>0</v>
      </c>
      <c r="DI615" s="1995"/>
      <c r="DJ615" s="1995"/>
      <c r="DK615" s="1995"/>
      <c r="DL615" s="1995"/>
      <c r="DM615" s="1995">
        <f t="shared" si="14"/>
        <v>0</v>
      </c>
      <c r="DN615" s="1995"/>
      <c r="DO615" s="1995"/>
      <c r="DP615" s="1995"/>
      <c r="DQ615" s="1995"/>
      <c r="DR615" s="1995">
        <f t="shared" si="15"/>
        <v>0</v>
      </c>
      <c r="DS615" s="1995"/>
      <c r="DT615" s="1995"/>
      <c r="DU615" s="1995"/>
      <c r="DV615" s="1995"/>
      <c r="DX615" s="1996" t="str">
        <f t="shared" si="16"/>
        <v xml:space="preserve"> </v>
      </c>
      <c r="DY615" s="1997"/>
      <c r="DZ615" s="1997"/>
      <c r="EA615" s="1997"/>
      <c r="EB615" s="1998"/>
      <c r="EC615" s="1996" t="str">
        <f t="shared" si="17"/>
        <v xml:space="preserve"> </v>
      </c>
      <c r="ED615" s="1997"/>
      <c r="EE615" s="1997"/>
      <c r="EF615" s="1997"/>
      <c r="EG615" s="1998"/>
      <c r="EH615" s="1996">
        <f t="shared" si="18"/>
        <v>1435</v>
      </c>
      <c r="EI615" s="1997"/>
      <c r="EJ615" s="1997"/>
      <c r="EK615" s="1997"/>
      <c r="EL615" s="1998"/>
      <c r="EM615" s="1996" t="str">
        <f t="shared" si="19"/>
        <v xml:space="preserve"> </v>
      </c>
      <c r="EN615" s="1997"/>
      <c r="EO615" s="1997"/>
      <c r="EP615" s="1997"/>
      <c r="EQ615" s="1998"/>
      <c r="ER615" s="1996" t="str">
        <f t="shared" si="20"/>
        <v xml:space="preserve"> </v>
      </c>
      <c r="ES615" s="1997"/>
      <c r="ET615" s="1997"/>
      <c r="EU615" s="1997"/>
      <c r="EV615" s="1998"/>
      <c r="EW615" s="1996" t="str">
        <f t="shared" si="21"/>
        <v xml:space="preserve"> </v>
      </c>
      <c r="EX615" s="1997"/>
      <c r="EY615" s="1997"/>
      <c r="EZ615" s="1997"/>
      <c r="FA615" s="1998"/>
    </row>
    <row r="616" spans="1:157" ht="12.75">
      <c r="A616" s="35"/>
      <c r="B616" s="12" t="s">
        <v>18</v>
      </c>
      <c r="H616" s="2016"/>
      <c r="I616" s="2016"/>
      <c r="J616" s="2016"/>
      <c r="K616" s="2016"/>
      <c r="L616" s="2016"/>
      <c r="M616" s="2016"/>
      <c r="N616" s="2016"/>
      <c r="O616" s="2016"/>
      <c r="P616" s="2016"/>
      <c r="Q616" s="2016"/>
      <c r="R616" s="2016"/>
      <c r="T616" s="35"/>
      <c r="U616" s="12" t="s">
        <v>18</v>
      </c>
      <c r="AA616" s="2016"/>
      <c r="AB616" s="2016"/>
      <c r="AC616" s="2016"/>
      <c r="AD616" s="2016"/>
      <c r="AE616" s="2016"/>
      <c r="AF616" s="2016"/>
      <c r="AG616" s="2016"/>
      <c r="AH616" s="2016"/>
      <c r="AI616" s="2016"/>
      <c r="AJ616" s="2016"/>
      <c r="AK616" s="2016"/>
      <c r="AZ616" s="58"/>
      <c r="BA616" s="58"/>
      <c r="BB616" s="58"/>
      <c r="BC616" s="58"/>
      <c r="BD616" s="58"/>
      <c r="BE616" s="1996">
        <f t="shared" si="0"/>
        <v>0</v>
      </c>
      <c r="BF616" s="1998"/>
      <c r="BG616" s="1977">
        <f t="shared" si="1"/>
        <v>0</v>
      </c>
      <c r="BH616" s="1979"/>
      <c r="BI616" s="1996">
        <f t="shared" si="2"/>
        <v>0</v>
      </c>
      <c r="BJ616" s="1998"/>
      <c r="BK616" s="1977">
        <f t="shared" si="3"/>
        <v>0</v>
      </c>
      <c r="BL616" s="1979"/>
      <c r="BM616" s="58"/>
      <c r="BN616" s="1970">
        <f t="shared" si="4"/>
        <v>0</v>
      </c>
      <c r="BO616" s="1971"/>
      <c r="BP616" s="1971"/>
      <c r="BQ616" s="1971"/>
      <c r="BR616" s="1972"/>
      <c r="BS616" s="1976">
        <f t="shared" si="5"/>
        <v>0</v>
      </c>
      <c r="BT616" s="1976"/>
      <c r="BU616" s="1976"/>
      <c r="BV616" s="1976"/>
      <c r="BW616" s="1976"/>
      <c r="BX616" s="1976">
        <f t="shared" si="6"/>
        <v>14</v>
      </c>
      <c r="BY616" s="1976"/>
      <c r="BZ616" s="1976"/>
      <c r="CA616" s="1976"/>
      <c r="CB616" s="1976"/>
      <c r="CC616" s="1976">
        <f t="shared" si="7"/>
        <v>0</v>
      </c>
      <c r="CD616" s="1976"/>
      <c r="CE616" s="1976"/>
      <c r="CF616" s="1976"/>
      <c r="CG616" s="1976"/>
      <c r="CH616" s="1976">
        <f t="shared" si="8"/>
        <v>0</v>
      </c>
      <c r="CI616" s="1976"/>
      <c r="CJ616" s="1976"/>
      <c r="CK616" s="1976"/>
      <c r="CL616" s="1976"/>
      <c r="CM616" s="1976">
        <f t="shared" si="9"/>
        <v>0</v>
      </c>
      <c r="CN616" s="1976"/>
      <c r="CO616" s="1976"/>
      <c r="CP616" s="1976"/>
      <c r="CQ616" s="1976"/>
      <c r="CR616" s="265"/>
      <c r="CS616" s="1995">
        <f t="shared" si="10"/>
        <v>0</v>
      </c>
      <c r="CT616" s="1995"/>
      <c r="CU616" s="1995"/>
      <c r="CV616" s="1995"/>
      <c r="CW616" s="1995"/>
      <c r="CX616" s="1995">
        <f t="shared" si="11"/>
        <v>0</v>
      </c>
      <c r="CY616" s="1995"/>
      <c r="CZ616" s="1995"/>
      <c r="DA616" s="1995"/>
      <c r="DB616" s="1995"/>
      <c r="DC616" s="1995">
        <f t="shared" si="12"/>
        <v>0</v>
      </c>
      <c r="DD616" s="1995"/>
      <c r="DE616" s="1995"/>
      <c r="DF616" s="1995"/>
      <c r="DG616" s="1995"/>
      <c r="DH616" s="1995">
        <f t="shared" si="13"/>
        <v>0</v>
      </c>
      <c r="DI616" s="1995"/>
      <c r="DJ616" s="1995"/>
      <c r="DK616" s="1995"/>
      <c r="DL616" s="1995"/>
      <c r="DM616" s="1995">
        <f t="shared" si="14"/>
        <v>0</v>
      </c>
      <c r="DN616" s="1995"/>
      <c r="DO616" s="1995"/>
      <c r="DP616" s="1995"/>
      <c r="DQ616" s="1995"/>
      <c r="DR616" s="1995">
        <f t="shared" si="15"/>
        <v>0</v>
      </c>
      <c r="DS616" s="1995"/>
      <c r="DT616" s="1995"/>
      <c r="DU616" s="1995"/>
      <c r="DV616" s="1995"/>
      <c r="DX616" s="1996" t="str">
        <f t="shared" si="16"/>
        <v xml:space="preserve"> </v>
      </c>
      <c r="DY616" s="1997"/>
      <c r="DZ616" s="1997"/>
      <c r="EA616" s="1997"/>
      <c r="EB616" s="1998"/>
      <c r="EC616" s="1996" t="str">
        <f t="shared" si="17"/>
        <v xml:space="preserve"> </v>
      </c>
      <c r="ED616" s="1997"/>
      <c r="EE616" s="1997"/>
      <c r="EF616" s="1997"/>
      <c r="EG616" s="1998"/>
      <c r="EH616" s="1996">
        <f t="shared" si="18"/>
        <v>1738</v>
      </c>
      <c r="EI616" s="1997"/>
      <c r="EJ616" s="1997"/>
      <c r="EK616" s="1997"/>
      <c r="EL616" s="1998"/>
      <c r="EM616" s="1996" t="str">
        <f t="shared" si="19"/>
        <v xml:space="preserve"> </v>
      </c>
      <c r="EN616" s="1997"/>
      <c r="EO616" s="1997"/>
      <c r="EP616" s="1997"/>
      <c r="EQ616" s="1998"/>
      <c r="ER616" s="1996" t="str">
        <f t="shared" si="20"/>
        <v xml:space="preserve"> </v>
      </c>
      <c r="ES616" s="1997"/>
      <c r="ET616" s="1997"/>
      <c r="EU616" s="1997"/>
      <c r="EV616" s="1998"/>
      <c r="EW616" s="1996" t="str">
        <f t="shared" si="21"/>
        <v xml:space="preserve"> </v>
      </c>
      <c r="EX616" s="1997"/>
      <c r="EY616" s="1997"/>
      <c r="EZ616" s="1997"/>
      <c r="FA616" s="1998"/>
    </row>
    <row r="617" spans="1:157" ht="12.75">
      <c r="A617" s="35"/>
      <c r="B617" s="12" t="s">
        <v>20</v>
      </c>
      <c r="N617" s="1992" t="s">
        <v>706</v>
      </c>
      <c r="O617" s="1992"/>
      <c r="T617" s="35"/>
      <c r="U617" s="12" t="s">
        <v>20</v>
      </c>
      <c r="AG617" s="1992" t="s">
        <v>706</v>
      </c>
      <c r="AH617" s="1992"/>
      <c r="AZ617" s="58"/>
      <c r="BA617" s="58"/>
      <c r="BB617" s="58"/>
      <c r="BC617" s="58"/>
      <c r="BD617" s="58"/>
      <c r="BE617" s="1996">
        <f t="shared" si="0"/>
        <v>0</v>
      </c>
      <c r="BF617" s="1998"/>
      <c r="BG617" s="1977">
        <f t="shared" si="1"/>
        <v>0</v>
      </c>
      <c r="BH617" s="1979"/>
      <c r="BI617" s="1996">
        <f t="shared" si="2"/>
        <v>0</v>
      </c>
      <c r="BJ617" s="1998"/>
      <c r="BK617" s="1977">
        <f t="shared" si="3"/>
        <v>0</v>
      </c>
      <c r="BL617" s="1979"/>
      <c r="BM617" s="58"/>
      <c r="BN617" s="1970">
        <f t="shared" si="4"/>
        <v>0</v>
      </c>
      <c r="BO617" s="1971"/>
      <c r="BP617" s="1971"/>
      <c r="BQ617" s="1971"/>
      <c r="BR617" s="1972"/>
      <c r="BS617" s="1976">
        <f t="shared" si="5"/>
        <v>0</v>
      </c>
      <c r="BT617" s="1976"/>
      <c r="BU617" s="1976"/>
      <c r="BV617" s="1976"/>
      <c r="BW617" s="1976"/>
      <c r="BX617" s="1976">
        <f t="shared" si="6"/>
        <v>19</v>
      </c>
      <c r="BY617" s="1976"/>
      <c r="BZ617" s="1976"/>
      <c r="CA617" s="1976"/>
      <c r="CB617" s="1976"/>
      <c r="CC617" s="1976">
        <f t="shared" si="7"/>
        <v>0</v>
      </c>
      <c r="CD617" s="1976"/>
      <c r="CE617" s="1976"/>
      <c r="CF617" s="1976"/>
      <c r="CG617" s="1976"/>
      <c r="CH617" s="1976">
        <f t="shared" si="8"/>
        <v>0</v>
      </c>
      <c r="CI617" s="1976"/>
      <c r="CJ617" s="1976"/>
      <c r="CK617" s="1976"/>
      <c r="CL617" s="1976"/>
      <c r="CM617" s="1976">
        <f t="shared" si="9"/>
        <v>0</v>
      </c>
      <c r="CN617" s="1976"/>
      <c r="CO617" s="1976"/>
      <c r="CP617" s="1976"/>
      <c r="CQ617" s="1976"/>
      <c r="CR617" s="265"/>
      <c r="CS617" s="1995">
        <f t="shared" si="10"/>
        <v>0</v>
      </c>
      <c r="CT617" s="1995"/>
      <c r="CU617" s="1995"/>
      <c r="CV617" s="1995"/>
      <c r="CW617" s="1995"/>
      <c r="CX617" s="1995">
        <f t="shared" si="11"/>
        <v>0</v>
      </c>
      <c r="CY617" s="1995"/>
      <c r="CZ617" s="1995"/>
      <c r="DA617" s="1995"/>
      <c r="DB617" s="1995"/>
      <c r="DC617" s="1995">
        <f t="shared" si="12"/>
        <v>0</v>
      </c>
      <c r="DD617" s="1995"/>
      <c r="DE617" s="1995"/>
      <c r="DF617" s="1995"/>
      <c r="DG617" s="1995"/>
      <c r="DH617" s="1995">
        <f t="shared" si="13"/>
        <v>0</v>
      </c>
      <c r="DI617" s="1995"/>
      <c r="DJ617" s="1995"/>
      <c r="DK617" s="1995"/>
      <c r="DL617" s="1995"/>
      <c r="DM617" s="1995">
        <f t="shared" si="14"/>
        <v>0</v>
      </c>
      <c r="DN617" s="1995"/>
      <c r="DO617" s="1995"/>
      <c r="DP617" s="1995"/>
      <c r="DQ617" s="1995"/>
      <c r="DR617" s="1995">
        <f t="shared" si="15"/>
        <v>0</v>
      </c>
      <c r="DS617" s="1995"/>
      <c r="DT617" s="1995"/>
      <c r="DU617" s="1995"/>
      <c r="DV617" s="1995"/>
      <c r="DX617" s="1996" t="str">
        <f t="shared" si="16"/>
        <v xml:space="preserve"> </v>
      </c>
      <c r="DY617" s="1997"/>
      <c r="DZ617" s="1997"/>
      <c r="EA617" s="1997"/>
      <c r="EB617" s="1998"/>
      <c r="EC617" s="1996" t="str">
        <f t="shared" si="17"/>
        <v xml:space="preserve"> </v>
      </c>
      <c r="ED617" s="1997"/>
      <c r="EE617" s="1997"/>
      <c r="EF617" s="1997"/>
      <c r="EG617" s="1998"/>
      <c r="EH617" s="1996">
        <f t="shared" si="18"/>
        <v>2041</v>
      </c>
      <c r="EI617" s="1997"/>
      <c r="EJ617" s="1997"/>
      <c r="EK617" s="1997"/>
      <c r="EL617" s="1998"/>
      <c r="EM617" s="1996" t="str">
        <f t="shared" si="19"/>
        <v xml:space="preserve"> </v>
      </c>
      <c r="EN617" s="1997"/>
      <c r="EO617" s="1997"/>
      <c r="EP617" s="1997"/>
      <c r="EQ617" s="1998"/>
      <c r="ER617" s="1996" t="str">
        <f t="shared" si="20"/>
        <v xml:space="preserve"> </v>
      </c>
      <c r="ES617" s="1997"/>
      <c r="ET617" s="1997"/>
      <c r="EU617" s="1997"/>
      <c r="EV617" s="1998"/>
      <c r="EW617" s="1996" t="str">
        <f t="shared" si="21"/>
        <v xml:space="preserve"> </v>
      </c>
      <c r="EX617" s="1997"/>
      <c r="EY617" s="1997"/>
      <c r="EZ617" s="1997"/>
      <c r="FA617" s="199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6">
        <f t="shared" si="0"/>
        <v>0</v>
      </c>
      <c r="BF618" s="1998"/>
      <c r="BG618" s="1977">
        <f t="shared" si="1"/>
        <v>0</v>
      </c>
      <c r="BH618" s="1979"/>
      <c r="BI618" s="1996">
        <f t="shared" si="2"/>
        <v>0</v>
      </c>
      <c r="BJ618" s="1998"/>
      <c r="BK618" s="1977">
        <f t="shared" si="3"/>
        <v>0</v>
      </c>
      <c r="BL618" s="1979"/>
      <c r="BM618" s="58"/>
      <c r="BN618" s="1970">
        <f t="shared" si="4"/>
        <v>0</v>
      </c>
      <c r="BO618" s="1971"/>
      <c r="BP618" s="1971"/>
      <c r="BQ618" s="1971"/>
      <c r="BR618" s="1972"/>
      <c r="BS618" s="1976">
        <f t="shared" si="5"/>
        <v>0</v>
      </c>
      <c r="BT618" s="1976"/>
      <c r="BU618" s="1976"/>
      <c r="BV618" s="1976"/>
      <c r="BW618" s="1976"/>
      <c r="BX618" s="1976">
        <f t="shared" si="6"/>
        <v>0</v>
      </c>
      <c r="BY618" s="1976"/>
      <c r="BZ618" s="1976"/>
      <c r="CA618" s="1976"/>
      <c r="CB618" s="1976"/>
      <c r="CC618" s="1976">
        <f t="shared" si="7"/>
        <v>0</v>
      </c>
      <c r="CD618" s="1976"/>
      <c r="CE618" s="1976"/>
      <c r="CF618" s="1976"/>
      <c r="CG618" s="1976"/>
      <c r="CH618" s="1976">
        <f t="shared" si="8"/>
        <v>0</v>
      </c>
      <c r="CI618" s="1976"/>
      <c r="CJ618" s="1976"/>
      <c r="CK618" s="1976"/>
      <c r="CL618" s="1976"/>
      <c r="CM618" s="1976">
        <f t="shared" si="9"/>
        <v>0</v>
      </c>
      <c r="CN618" s="1976"/>
      <c r="CO618" s="1976"/>
      <c r="CP618" s="1976"/>
      <c r="CQ618" s="1976"/>
      <c r="CR618" s="265"/>
      <c r="CS618" s="1995">
        <f t="shared" si="10"/>
        <v>0</v>
      </c>
      <c r="CT618" s="1995"/>
      <c r="CU618" s="1995"/>
      <c r="CV618" s="1995"/>
      <c r="CW618" s="1995"/>
      <c r="CX618" s="1995">
        <f t="shared" si="11"/>
        <v>0</v>
      </c>
      <c r="CY618" s="1995"/>
      <c r="CZ618" s="1995"/>
      <c r="DA618" s="1995"/>
      <c r="DB618" s="1995"/>
      <c r="DC618" s="1995">
        <f t="shared" si="12"/>
        <v>0</v>
      </c>
      <c r="DD618" s="1995"/>
      <c r="DE618" s="1995"/>
      <c r="DF618" s="1995"/>
      <c r="DG618" s="1995"/>
      <c r="DH618" s="1995">
        <f t="shared" si="13"/>
        <v>0</v>
      </c>
      <c r="DI618" s="1995"/>
      <c r="DJ618" s="1995"/>
      <c r="DK618" s="1995"/>
      <c r="DL618" s="1995"/>
      <c r="DM618" s="1995">
        <f t="shared" si="14"/>
        <v>0</v>
      </c>
      <c r="DN618" s="1995"/>
      <c r="DO618" s="1995"/>
      <c r="DP618" s="1995"/>
      <c r="DQ618" s="1995"/>
      <c r="DR618" s="1995">
        <f t="shared" si="15"/>
        <v>0</v>
      </c>
      <c r="DS618" s="1995"/>
      <c r="DT618" s="1995"/>
      <c r="DU618" s="1995"/>
      <c r="DV618" s="1995"/>
      <c r="DX618" s="1996" t="str">
        <f t="shared" si="16"/>
        <v xml:space="preserve"> </v>
      </c>
      <c r="DY618" s="1997"/>
      <c r="DZ618" s="1997"/>
      <c r="EA618" s="1997"/>
      <c r="EB618" s="1998"/>
      <c r="EC618" s="1996" t="str">
        <f t="shared" si="17"/>
        <v xml:space="preserve"> </v>
      </c>
      <c r="ED618" s="1997"/>
      <c r="EE618" s="1997"/>
      <c r="EF618" s="1997"/>
      <c r="EG618" s="1998"/>
      <c r="EH618" s="1996" t="str">
        <f t="shared" si="18"/>
        <v xml:space="preserve"> </v>
      </c>
      <c r="EI618" s="1997"/>
      <c r="EJ618" s="1997"/>
      <c r="EK618" s="1997"/>
      <c r="EL618" s="1998"/>
      <c r="EM618" s="1996" t="str">
        <f t="shared" si="19"/>
        <v xml:space="preserve"> </v>
      </c>
      <c r="EN618" s="1997"/>
      <c r="EO618" s="1997"/>
      <c r="EP618" s="1997"/>
      <c r="EQ618" s="1998"/>
      <c r="ER618" s="1996" t="str">
        <f t="shared" si="20"/>
        <v xml:space="preserve"> </v>
      </c>
      <c r="ES618" s="1997"/>
      <c r="ET618" s="1997"/>
      <c r="EU618" s="1997"/>
      <c r="EV618" s="1998"/>
      <c r="EW618" s="1996" t="str">
        <f t="shared" si="21"/>
        <v xml:space="preserve"> </v>
      </c>
      <c r="EX618" s="1997"/>
      <c r="EY618" s="1997"/>
      <c r="EZ618" s="1997"/>
      <c r="FA618" s="1998"/>
    </row>
    <row r="619" spans="1:157" s="7" customFormat="1" ht="12.75">
      <c r="A619" s="87" t="s">
        <v>372</v>
      </c>
      <c r="B619" s="12" t="s">
        <v>496</v>
      </c>
      <c r="C619" s="12"/>
      <c r="D619" s="12"/>
      <c r="E619" s="12"/>
      <c r="F619" s="12"/>
      <c r="G619" s="1982">
        <f>C574</f>
        <v>0</v>
      </c>
      <c r="H619" s="1982"/>
      <c r="I619" s="1982"/>
      <c r="J619" s="1982"/>
      <c r="K619" s="1982"/>
      <c r="L619" s="1982"/>
      <c r="M619" s="1982"/>
      <c r="N619" s="1982"/>
      <c r="O619" s="1982"/>
      <c r="P619" s="1982"/>
      <c r="Q619" s="1982"/>
      <c r="R619" s="1982"/>
      <c r="S619" s="12"/>
      <c r="T619" s="87" t="s">
        <v>373</v>
      </c>
      <c r="U619" s="12" t="s">
        <v>496</v>
      </c>
      <c r="V619" s="12"/>
      <c r="W619" s="12"/>
      <c r="X619" s="12"/>
      <c r="Y619" s="12"/>
      <c r="Z619" s="1982">
        <f>C575</f>
        <v>0</v>
      </c>
      <c r="AA619" s="1982"/>
      <c r="AB619" s="1982"/>
      <c r="AC619" s="1982"/>
      <c r="AD619" s="1982"/>
      <c r="AE619" s="1982"/>
      <c r="AF619" s="1982"/>
      <c r="AG619" s="1982"/>
      <c r="AH619" s="1982"/>
      <c r="AI619" s="1982"/>
      <c r="AJ619" s="1982"/>
      <c r="AK619" s="1982"/>
      <c r="AL619" s="12"/>
      <c r="AM619" s="39"/>
      <c r="AN619" s="39"/>
      <c r="AO619" s="39"/>
      <c r="AP619" s="39"/>
      <c r="AQ619" s="39"/>
      <c r="AR619" s="39"/>
      <c r="AS619" s="39"/>
      <c r="AT619" s="39"/>
      <c r="AU619" s="39"/>
      <c r="AV619" s="39"/>
      <c r="AW619" s="39"/>
      <c r="AX619" s="39"/>
      <c r="AY619" s="39"/>
      <c r="AZ619" s="58"/>
      <c r="BA619" s="58"/>
      <c r="BB619" s="58"/>
      <c r="BC619" s="58"/>
      <c r="BD619" s="58"/>
      <c r="BE619" s="1996">
        <f t="shared" si="0"/>
        <v>0</v>
      </c>
      <c r="BF619" s="1998"/>
      <c r="BG619" s="1977">
        <f t="shared" si="1"/>
        <v>0</v>
      </c>
      <c r="BH619" s="1979"/>
      <c r="BI619" s="1996">
        <f t="shared" si="2"/>
        <v>0</v>
      </c>
      <c r="BJ619" s="1998"/>
      <c r="BK619" s="1977">
        <f t="shared" si="3"/>
        <v>0</v>
      </c>
      <c r="BL619" s="1979"/>
      <c r="BM619" s="58"/>
      <c r="BN619" s="1970">
        <f t="shared" si="4"/>
        <v>0</v>
      </c>
      <c r="BO619" s="1971"/>
      <c r="BP619" s="1971"/>
      <c r="BQ619" s="1971"/>
      <c r="BR619" s="1972"/>
      <c r="BS619" s="1976">
        <f t="shared" si="5"/>
        <v>0</v>
      </c>
      <c r="BT619" s="1976"/>
      <c r="BU619" s="1976"/>
      <c r="BV619" s="1976"/>
      <c r="BW619" s="1976"/>
      <c r="BX619" s="1976">
        <f t="shared" si="6"/>
        <v>0</v>
      </c>
      <c r="BY619" s="1976"/>
      <c r="BZ619" s="1976"/>
      <c r="CA619" s="1976"/>
      <c r="CB619" s="1976"/>
      <c r="CC619" s="1976">
        <f t="shared" si="7"/>
        <v>0</v>
      </c>
      <c r="CD619" s="1976"/>
      <c r="CE619" s="1976"/>
      <c r="CF619" s="1976"/>
      <c r="CG619" s="1976"/>
      <c r="CH619" s="1976">
        <f t="shared" si="8"/>
        <v>0</v>
      </c>
      <c r="CI619" s="1976"/>
      <c r="CJ619" s="1976"/>
      <c r="CK619" s="1976"/>
      <c r="CL619" s="1976"/>
      <c r="CM619" s="1976">
        <f t="shared" si="9"/>
        <v>0</v>
      </c>
      <c r="CN619" s="1976"/>
      <c r="CO619" s="1976"/>
      <c r="CP619" s="1976"/>
      <c r="CQ619" s="1976"/>
      <c r="CR619" s="265"/>
      <c r="CS619" s="1995">
        <f t="shared" si="10"/>
        <v>0</v>
      </c>
      <c r="CT619" s="1995"/>
      <c r="CU619" s="1995"/>
      <c r="CV619" s="1995"/>
      <c r="CW619" s="1995"/>
      <c r="CX619" s="1995">
        <f t="shared" si="11"/>
        <v>0</v>
      </c>
      <c r="CY619" s="1995"/>
      <c r="CZ619" s="1995"/>
      <c r="DA619" s="1995"/>
      <c r="DB619" s="1995"/>
      <c r="DC619" s="1995">
        <f t="shared" si="12"/>
        <v>0</v>
      </c>
      <c r="DD619" s="1995"/>
      <c r="DE619" s="1995"/>
      <c r="DF619" s="1995"/>
      <c r="DG619" s="1995"/>
      <c r="DH619" s="1995">
        <f t="shared" si="13"/>
        <v>0</v>
      </c>
      <c r="DI619" s="1995"/>
      <c r="DJ619" s="1995"/>
      <c r="DK619" s="1995"/>
      <c r="DL619" s="1995"/>
      <c r="DM619" s="1995">
        <f t="shared" si="14"/>
        <v>0</v>
      </c>
      <c r="DN619" s="1995"/>
      <c r="DO619" s="1995"/>
      <c r="DP619" s="1995"/>
      <c r="DQ619" s="1995"/>
      <c r="DR619" s="1995">
        <f t="shared" si="15"/>
        <v>0</v>
      </c>
      <c r="DS619" s="1995"/>
      <c r="DT619" s="1995"/>
      <c r="DU619" s="1995"/>
      <c r="DV619" s="1995"/>
      <c r="DX619" s="1996" t="str">
        <f t="shared" si="16"/>
        <v xml:space="preserve"> </v>
      </c>
      <c r="DY619" s="1997"/>
      <c r="DZ619" s="1997"/>
      <c r="EA619" s="1997"/>
      <c r="EB619" s="1998"/>
      <c r="EC619" s="1996" t="str">
        <f t="shared" si="17"/>
        <v xml:space="preserve"> </v>
      </c>
      <c r="ED619" s="1997"/>
      <c r="EE619" s="1997"/>
      <c r="EF619" s="1997"/>
      <c r="EG619" s="1998"/>
      <c r="EH619" s="1996" t="str">
        <f t="shared" si="18"/>
        <v xml:space="preserve"> </v>
      </c>
      <c r="EI619" s="1997"/>
      <c r="EJ619" s="1997"/>
      <c r="EK619" s="1997"/>
      <c r="EL619" s="1998"/>
      <c r="EM619" s="1996" t="str">
        <f t="shared" si="19"/>
        <v xml:space="preserve"> </v>
      </c>
      <c r="EN619" s="1997"/>
      <c r="EO619" s="1997"/>
      <c r="EP619" s="1997"/>
      <c r="EQ619" s="1998"/>
      <c r="ER619" s="1996" t="str">
        <f t="shared" si="20"/>
        <v xml:space="preserve"> </v>
      </c>
      <c r="ES619" s="1997"/>
      <c r="ET619" s="1997"/>
      <c r="EU619" s="1997"/>
      <c r="EV619" s="1998"/>
      <c r="EW619" s="1996" t="str">
        <f t="shared" si="21"/>
        <v xml:space="preserve"> </v>
      </c>
      <c r="EX619" s="1997"/>
      <c r="EY619" s="1997"/>
      <c r="EZ619" s="1997"/>
      <c r="FA619" s="1998"/>
    </row>
    <row r="620" spans="1:157" s="7" customFormat="1" ht="12.75">
      <c r="A620" s="12"/>
      <c r="B620" s="12" t="s">
        <v>90</v>
      </c>
      <c r="C620" s="12"/>
      <c r="D620" s="12"/>
      <c r="E620" s="12"/>
      <c r="F620" s="12"/>
      <c r="G620" s="2016"/>
      <c r="H620" s="2016"/>
      <c r="I620" s="2016"/>
      <c r="J620" s="2016"/>
      <c r="K620" s="2016"/>
      <c r="L620" s="2016"/>
      <c r="M620" s="2016"/>
      <c r="N620" s="2016"/>
      <c r="O620" s="2016"/>
      <c r="P620" s="2016"/>
      <c r="Q620" s="2016"/>
      <c r="R620" s="2016"/>
      <c r="S620" s="12"/>
      <c r="T620" s="12"/>
      <c r="U620" s="12" t="s">
        <v>90</v>
      </c>
      <c r="V620" s="12"/>
      <c r="W620" s="12"/>
      <c r="X620" s="12"/>
      <c r="Y620" s="12"/>
      <c r="Z620" s="2016"/>
      <c r="AA620" s="2016"/>
      <c r="AB620" s="2016"/>
      <c r="AC620" s="2016"/>
      <c r="AD620" s="2016"/>
      <c r="AE620" s="2016"/>
      <c r="AF620" s="2016"/>
      <c r="AG620" s="2016"/>
      <c r="AH620" s="2016"/>
      <c r="AI620" s="2016"/>
      <c r="AJ620" s="2016"/>
      <c r="AK620" s="2016"/>
      <c r="AL620" s="12"/>
      <c r="AM620" s="39"/>
      <c r="AN620" s="39"/>
      <c r="AO620" s="39"/>
      <c r="AP620" s="39"/>
      <c r="AQ620" s="39"/>
      <c r="AR620" s="39"/>
      <c r="AS620" s="39"/>
      <c r="AT620" s="39"/>
      <c r="AU620" s="39"/>
      <c r="AV620" s="39"/>
      <c r="AW620" s="39"/>
      <c r="AX620" s="39"/>
      <c r="AY620" s="39"/>
      <c r="AZ620" s="58"/>
      <c r="BA620" s="58"/>
      <c r="BB620" s="58"/>
      <c r="BC620" s="58"/>
      <c r="BD620" s="58"/>
      <c r="BE620" s="1996">
        <f t="shared" si="0"/>
        <v>0</v>
      </c>
      <c r="BF620" s="1998"/>
      <c r="BG620" s="1977">
        <f t="shared" si="1"/>
        <v>0</v>
      </c>
      <c r="BH620" s="1979"/>
      <c r="BI620" s="1996">
        <f t="shared" si="2"/>
        <v>0</v>
      </c>
      <c r="BJ620" s="1998"/>
      <c r="BK620" s="1977">
        <f t="shared" si="3"/>
        <v>0</v>
      </c>
      <c r="BL620" s="1979"/>
      <c r="BM620" s="58"/>
      <c r="BN620" s="1970">
        <f t="shared" si="4"/>
        <v>0</v>
      </c>
      <c r="BO620" s="1971"/>
      <c r="BP620" s="1971"/>
      <c r="BQ620" s="1971"/>
      <c r="BR620" s="1972"/>
      <c r="BS620" s="1976">
        <f t="shared" si="5"/>
        <v>0</v>
      </c>
      <c r="BT620" s="1976"/>
      <c r="BU620" s="1976"/>
      <c r="BV620" s="1976"/>
      <c r="BW620" s="1976"/>
      <c r="BX620" s="1976">
        <f t="shared" si="6"/>
        <v>0</v>
      </c>
      <c r="BY620" s="1976"/>
      <c r="BZ620" s="1976"/>
      <c r="CA620" s="1976"/>
      <c r="CB620" s="1976"/>
      <c r="CC620" s="1976">
        <f t="shared" si="7"/>
        <v>0</v>
      </c>
      <c r="CD620" s="1976"/>
      <c r="CE620" s="1976"/>
      <c r="CF620" s="1976"/>
      <c r="CG620" s="1976"/>
      <c r="CH620" s="1976">
        <f t="shared" si="8"/>
        <v>0</v>
      </c>
      <c r="CI620" s="1976"/>
      <c r="CJ620" s="1976"/>
      <c r="CK620" s="1976"/>
      <c r="CL620" s="1976"/>
      <c r="CM620" s="1976">
        <f t="shared" si="9"/>
        <v>0</v>
      </c>
      <c r="CN620" s="1976"/>
      <c r="CO620" s="1976"/>
      <c r="CP620" s="1976"/>
      <c r="CQ620" s="1976"/>
      <c r="CR620" s="265"/>
      <c r="CS620" s="1995">
        <f t="shared" si="10"/>
        <v>0</v>
      </c>
      <c r="CT620" s="1995"/>
      <c r="CU620" s="1995"/>
      <c r="CV620" s="1995"/>
      <c r="CW620" s="1995"/>
      <c r="CX620" s="1995">
        <f t="shared" si="11"/>
        <v>0</v>
      </c>
      <c r="CY620" s="1995"/>
      <c r="CZ620" s="1995"/>
      <c r="DA620" s="1995"/>
      <c r="DB620" s="1995"/>
      <c r="DC620" s="1995">
        <f t="shared" si="12"/>
        <v>0</v>
      </c>
      <c r="DD620" s="1995"/>
      <c r="DE620" s="1995"/>
      <c r="DF620" s="1995"/>
      <c r="DG620" s="1995"/>
      <c r="DH620" s="1995">
        <f t="shared" si="13"/>
        <v>0</v>
      </c>
      <c r="DI620" s="1995"/>
      <c r="DJ620" s="1995"/>
      <c r="DK620" s="1995"/>
      <c r="DL620" s="1995"/>
      <c r="DM620" s="1995">
        <f t="shared" si="14"/>
        <v>0</v>
      </c>
      <c r="DN620" s="1995"/>
      <c r="DO620" s="1995"/>
      <c r="DP620" s="1995"/>
      <c r="DQ620" s="1995"/>
      <c r="DR620" s="1995">
        <f t="shared" si="15"/>
        <v>0</v>
      </c>
      <c r="DS620" s="1995"/>
      <c r="DT620" s="1995"/>
      <c r="DU620" s="1995"/>
      <c r="DV620" s="1995"/>
      <c r="DX620" s="1996" t="str">
        <f t="shared" si="16"/>
        <v xml:space="preserve"> </v>
      </c>
      <c r="DY620" s="1997"/>
      <c r="DZ620" s="1997"/>
      <c r="EA620" s="1997"/>
      <c r="EB620" s="1998"/>
      <c r="EC620" s="1996" t="str">
        <f t="shared" si="17"/>
        <v xml:space="preserve"> </v>
      </c>
      <c r="ED620" s="1997"/>
      <c r="EE620" s="1997"/>
      <c r="EF620" s="1997"/>
      <c r="EG620" s="1998"/>
      <c r="EH620" s="1996" t="str">
        <f t="shared" si="18"/>
        <v xml:space="preserve"> </v>
      </c>
      <c r="EI620" s="1997"/>
      <c r="EJ620" s="1997"/>
      <c r="EK620" s="1997"/>
      <c r="EL620" s="1998"/>
      <c r="EM620" s="1996" t="str">
        <f t="shared" si="19"/>
        <v xml:space="preserve"> </v>
      </c>
      <c r="EN620" s="1997"/>
      <c r="EO620" s="1997"/>
      <c r="EP620" s="1997"/>
      <c r="EQ620" s="1998"/>
      <c r="ER620" s="1996" t="str">
        <f t="shared" si="20"/>
        <v xml:space="preserve"> </v>
      </c>
      <c r="ES620" s="1997"/>
      <c r="ET620" s="1997"/>
      <c r="EU620" s="1997"/>
      <c r="EV620" s="1998"/>
      <c r="EW620" s="1996" t="str">
        <f t="shared" si="21"/>
        <v xml:space="preserve"> </v>
      </c>
      <c r="EX620" s="1997"/>
      <c r="EY620" s="1997"/>
      <c r="EZ620" s="1997"/>
      <c r="FA620" s="1998"/>
    </row>
    <row r="621" spans="1:157" ht="12.75">
      <c r="B621" s="12" t="s">
        <v>615</v>
      </c>
      <c r="G621" s="2016"/>
      <c r="H621" s="2016"/>
      <c r="I621" s="2016"/>
      <c r="J621" s="2016"/>
      <c r="K621" s="2016"/>
      <c r="L621" s="2016"/>
      <c r="M621" s="2016"/>
      <c r="N621" s="2016"/>
      <c r="O621" s="2016"/>
      <c r="P621" s="2016"/>
      <c r="Q621" s="2016"/>
      <c r="R621" s="2016"/>
      <c r="U621" s="12" t="s">
        <v>615</v>
      </c>
      <c r="Z621" s="1994"/>
      <c r="AA621" s="1994"/>
      <c r="AB621" s="1994"/>
      <c r="AC621" s="1994"/>
      <c r="AD621" s="1994"/>
      <c r="AE621" s="1994"/>
      <c r="AF621" s="1994"/>
      <c r="AG621" s="1994"/>
      <c r="AH621" s="1994"/>
      <c r="AI621" s="1994"/>
      <c r="AJ621" s="1994"/>
      <c r="AK621" s="1994"/>
      <c r="AZ621" s="58"/>
      <c r="BA621" s="58"/>
      <c r="BB621" s="58"/>
      <c r="BC621" s="58"/>
      <c r="BD621" s="58"/>
      <c r="BE621" s="1996">
        <f t="shared" si="0"/>
        <v>0</v>
      </c>
      <c r="BF621" s="1998"/>
      <c r="BG621" s="1977">
        <f t="shared" si="1"/>
        <v>0</v>
      </c>
      <c r="BH621" s="1979"/>
      <c r="BI621" s="1996">
        <f t="shared" si="2"/>
        <v>0</v>
      </c>
      <c r="BJ621" s="1998"/>
      <c r="BK621" s="1977">
        <f t="shared" si="3"/>
        <v>0</v>
      </c>
      <c r="BL621" s="1979"/>
      <c r="BM621" s="58"/>
      <c r="BN621" s="1970">
        <f t="shared" si="4"/>
        <v>0</v>
      </c>
      <c r="BO621" s="1971"/>
      <c r="BP621" s="1971"/>
      <c r="BQ621" s="1971"/>
      <c r="BR621" s="1972"/>
      <c r="BS621" s="1976">
        <f t="shared" si="5"/>
        <v>0</v>
      </c>
      <c r="BT621" s="1976"/>
      <c r="BU621" s="1976"/>
      <c r="BV621" s="1976"/>
      <c r="BW621" s="1976"/>
      <c r="BX621" s="1976">
        <f t="shared" si="6"/>
        <v>0</v>
      </c>
      <c r="BY621" s="1976"/>
      <c r="BZ621" s="1976"/>
      <c r="CA621" s="1976"/>
      <c r="CB621" s="1976"/>
      <c r="CC621" s="1976">
        <f t="shared" si="7"/>
        <v>0</v>
      </c>
      <c r="CD621" s="1976"/>
      <c r="CE621" s="1976"/>
      <c r="CF621" s="1976"/>
      <c r="CG621" s="1976"/>
      <c r="CH621" s="1976">
        <f t="shared" si="8"/>
        <v>0</v>
      </c>
      <c r="CI621" s="1976"/>
      <c r="CJ621" s="1976"/>
      <c r="CK621" s="1976"/>
      <c r="CL621" s="1976"/>
      <c r="CM621" s="1976">
        <f t="shared" si="9"/>
        <v>0</v>
      </c>
      <c r="CN621" s="1976"/>
      <c r="CO621" s="1976"/>
      <c r="CP621" s="1976"/>
      <c r="CQ621" s="1976"/>
      <c r="CR621" s="265"/>
      <c r="CS621" s="1995">
        <f t="shared" si="10"/>
        <v>0</v>
      </c>
      <c r="CT621" s="1995"/>
      <c r="CU621" s="1995"/>
      <c r="CV621" s="1995"/>
      <c r="CW621" s="1995"/>
      <c r="CX621" s="1995">
        <f t="shared" si="11"/>
        <v>0</v>
      </c>
      <c r="CY621" s="1995"/>
      <c r="CZ621" s="1995"/>
      <c r="DA621" s="1995"/>
      <c r="DB621" s="1995"/>
      <c r="DC621" s="1995">
        <f t="shared" si="12"/>
        <v>0</v>
      </c>
      <c r="DD621" s="1995"/>
      <c r="DE621" s="1995"/>
      <c r="DF621" s="1995"/>
      <c r="DG621" s="1995"/>
      <c r="DH621" s="1995">
        <f t="shared" si="13"/>
        <v>0</v>
      </c>
      <c r="DI621" s="1995"/>
      <c r="DJ621" s="1995"/>
      <c r="DK621" s="1995"/>
      <c r="DL621" s="1995"/>
      <c r="DM621" s="1995">
        <f t="shared" si="14"/>
        <v>0</v>
      </c>
      <c r="DN621" s="1995"/>
      <c r="DO621" s="1995"/>
      <c r="DP621" s="1995"/>
      <c r="DQ621" s="1995"/>
      <c r="DR621" s="1995">
        <f t="shared" si="15"/>
        <v>0</v>
      </c>
      <c r="DS621" s="1995"/>
      <c r="DT621" s="1995"/>
      <c r="DU621" s="1995"/>
      <c r="DV621" s="1995"/>
      <c r="DX621" s="1996" t="str">
        <f t="shared" si="16"/>
        <v xml:space="preserve"> </v>
      </c>
      <c r="DY621" s="1997"/>
      <c r="DZ621" s="1997"/>
      <c r="EA621" s="1997"/>
      <c r="EB621" s="1998"/>
      <c r="EC621" s="1996" t="str">
        <f t="shared" si="17"/>
        <v xml:space="preserve"> </v>
      </c>
      <c r="ED621" s="1997"/>
      <c r="EE621" s="1997"/>
      <c r="EF621" s="1997"/>
      <c r="EG621" s="1998"/>
      <c r="EH621" s="1996" t="str">
        <f t="shared" si="18"/>
        <v xml:space="preserve"> </v>
      </c>
      <c r="EI621" s="1997"/>
      <c r="EJ621" s="1997"/>
      <c r="EK621" s="1997"/>
      <c r="EL621" s="1998"/>
      <c r="EM621" s="1996" t="str">
        <f t="shared" si="19"/>
        <v xml:space="preserve"> </v>
      </c>
      <c r="EN621" s="1997"/>
      <c r="EO621" s="1997"/>
      <c r="EP621" s="1997"/>
      <c r="EQ621" s="1998"/>
      <c r="ER621" s="1996" t="str">
        <f t="shared" si="20"/>
        <v xml:space="preserve"> </v>
      </c>
      <c r="ES621" s="1997"/>
      <c r="ET621" s="1997"/>
      <c r="EU621" s="1997"/>
      <c r="EV621" s="1998"/>
      <c r="EW621" s="1996" t="str">
        <f t="shared" si="21"/>
        <v xml:space="preserve"> </v>
      </c>
      <c r="EX621" s="1997"/>
      <c r="EY621" s="1997"/>
      <c r="EZ621" s="1997"/>
      <c r="FA621" s="1998"/>
    </row>
    <row r="622" spans="1:157" ht="12.75">
      <c r="B622" s="12" t="s">
        <v>17</v>
      </c>
      <c r="G622" s="2016"/>
      <c r="H622" s="2016"/>
      <c r="I622" s="2016"/>
      <c r="J622" s="2016"/>
      <c r="K622" s="2016"/>
      <c r="L622" s="2016"/>
      <c r="M622" s="2016"/>
      <c r="N622" s="2016"/>
      <c r="O622" s="2016"/>
      <c r="P622" s="2016"/>
      <c r="Q622" s="2016"/>
      <c r="R622" s="2016"/>
      <c r="U622" s="12" t="s">
        <v>17</v>
      </c>
      <c r="Z622" s="1994"/>
      <c r="AA622" s="1994"/>
      <c r="AB622" s="1994"/>
      <c r="AC622" s="1994"/>
      <c r="AD622" s="1994"/>
      <c r="AE622" s="1994"/>
      <c r="AF622" s="1994"/>
      <c r="AG622" s="1994"/>
      <c r="AH622" s="1994"/>
      <c r="AI622" s="1994"/>
      <c r="AJ622" s="1994"/>
      <c r="AK622" s="1994"/>
      <c r="AZ622" s="58"/>
      <c r="BA622" s="58"/>
      <c r="BB622" s="58"/>
      <c r="BC622" s="58"/>
      <c r="BD622" s="58"/>
      <c r="BE622" s="1996">
        <f t="shared" si="0"/>
        <v>0</v>
      </c>
      <c r="BF622" s="1998"/>
      <c r="BG622" s="1977">
        <f t="shared" si="1"/>
        <v>0</v>
      </c>
      <c r="BH622" s="1979"/>
      <c r="BI622" s="1996">
        <f t="shared" si="2"/>
        <v>0</v>
      </c>
      <c r="BJ622" s="1998"/>
      <c r="BK622" s="1977">
        <f t="shared" si="3"/>
        <v>0</v>
      </c>
      <c r="BL622" s="1979"/>
      <c r="BM622" s="58"/>
      <c r="BN622" s="1970">
        <f t="shared" si="4"/>
        <v>0</v>
      </c>
      <c r="BO622" s="1971"/>
      <c r="BP622" s="1971"/>
      <c r="BQ622" s="1971"/>
      <c r="BR622" s="1972"/>
      <c r="BS622" s="1976">
        <f t="shared" si="5"/>
        <v>0</v>
      </c>
      <c r="BT622" s="1976"/>
      <c r="BU622" s="1976"/>
      <c r="BV622" s="1976"/>
      <c r="BW622" s="1976"/>
      <c r="BX622" s="1976">
        <f t="shared" si="6"/>
        <v>0</v>
      </c>
      <c r="BY622" s="1976"/>
      <c r="BZ622" s="1976"/>
      <c r="CA622" s="1976"/>
      <c r="CB622" s="1976"/>
      <c r="CC622" s="1976">
        <f t="shared" si="7"/>
        <v>0</v>
      </c>
      <c r="CD622" s="1976"/>
      <c r="CE622" s="1976"/>
      <c r="CF622" s="1976"/>
      <c r="CG622" s="1976"/>
      <c r="CH622" s="1976">
        <f t="shared" si="8"/>
        <v>0</v>
      </c>
      <c r="CI622" s="1976"/>
      <c r="CJ622" s="1976"/>
      <c r="CK622" s="1976"/>
      <c r="CL622" s="1976"/>
      <c r="CM622" s="1976">
        <f t="shared" si="9"/>
        <v>0</v>
      </c>
      <c r="CN622" s="1976"/>
      <c r="CO622" s="1976"/>
      <c r="CP622" s="1976"/>
      <c r="CQ622" s="1976"/>
      <c r="CR622" s="265"/>
      <c r="CS622" s="1995">
        <f t="shared" si="10"/>
        <v>0</v>
      </c>
      <c r="CT622" s="1995"/>
      <c r="CU622" s="1995"/>
      <c r="CV622" s="1995"/>
      <c r="CW622" s="1995"/>
      <c r="CX622" s="1995">
        <f t="shared" si="11"/>
        <v>0</v>
      </c>
      <c r="CY622" s="1995"/>
      <c r="CZ622" s="1995"/>
      <c r="DA622" s="1995"/>
      <c r="DB622" s="1995"/>
      <c r="DC622" s="1995">
        <f t="shared" si="12"/>
        <v>0</v>
      </c>
      <c r="DD622" s="1995"/>
      <c r="DE622" s="1995"/>
      <c r="DF622" s="1995"/>
      <c r="DG622" s="1995"/>
      <c r="DH622" s="1995">
        <f t="shared" si="13"/>
        <v>0</v>
      </c>
      <c r="DI622" s="1995"/>
      <c r="DJ622" s="1995"/>
      <c r="DK622" s="1995"/>
      <c r="DL622" s="1995"/>
      <c r="DM622" s="1995">
        <f t="shared" si="14"/>
        <v>0</v>
      </c>
      <c r="DN622" s="1995"/>
      <c r="DO622" s="1995"/>
      <c r="DP622" s="1995"/>
      <c r="DQ622" s="1995"/>
      <c r="DR622" s="1995">
        <f t="shared" si="15"/>
        <v>0</v>
      </c>
      <c r="DS622" s="1995"/>
      <c r="DT622" s="1995"/>
      <c r="DU622" s="1995"/>
      <c r="DV622" s="1995"/>
      <c r="DX622" s="1996" t="str">
        <f t="shared" si="16"/>
        <v xml:space="preserve"> </v>
      </c>
      <c r="DY622" s="1997"/>
      <c r="DZ622" s="1997"/>
      <c r="EA622" s="1997"/>
      <c r="EB622" s="1998"/>
      <c r="EC622" s="1996" t="str">
        <f t="shared" si="17"/>
        <v xml:space="preserve"> </v>
      </c>
      <c r="ED622" s="1997"/>
      <c r="EE622" s="1997"/>
      <c r="EF622" s="1997"/>
      <c r="EG622" s="1998"/>
      <c r="EH622" s="1996" t="str">
        <f t="shared" si="18"/>
        <v xml:space="preserve"> </v>
      </c>
      <c r="EI622" s="1997"/>
      <c r="EJ622" s="1997"/>
      <c r="EK622" s="1997"/>
      <c r="EL622" s="1998"/>
      <c r="EM622" s="1996" t="str">
        <f t="shared" si="19"/>
        <v xml:space="preserve"> </v>
      </c>
      <c r="EN622" s="1997"/>
      <c r="EO622" s="1997"/>
      <c r="EP622" s="1997"/>
      <c r="EQ622" s="1998"/>
      <c r="ER622" s="1996" t="str">
        <f t="shared" si="20"/>
        <v xml:space="preserve"> </v>
      </c>
      <c r="ES622" s="1997"/>
      <c r="ET622" s="1997"/>
      <c r="EU622" s="1997"/>
      <c r="EV622" s="1998"/>
      <c r="EW622" s="1996" t="str">
        <f t="shared" si="21"/>
        <v xml:space="preserve"> </v>
      </c>
      <c r="EX622" s="1997"/>
      <c r="EY622" s="1997"/>
      <c r="EZ622" s="1997"/>
      <c r="FA622" s="1998"/>
    </row>
    <row r="623" spans="1:157" ht="12.75">
      <c r="B623" s="12" t="s">
        <v>325</v>
      </c>
      <c r="G623" s="2026"/>
      <c r="H623" s="2026"/>
      <c r="I623" s="2026"/>
      <c r="J623" s="2026"/>
      <c r="K623" s="2026"/>
      <c r="L623" s="2026"/>
      <c r="O623" s="137" t="s">
        <v>212</v>
      </c>
      <c r="P623" s="1993"/>
      <c r="Q623" s="1993"/>
      <c r="R623" s="1993"/>
      <c r="U623" s="12" t="s">
        <v>325</v>
      </c>
      <c r="Z623" s="2026"/>
      <c r="AA623" s="2026"/>
      <c r="AB623" s="2026"/>
      <c r="AC623" s="2026"/>
      <c r="AD623" s="2026"/>
      <c r="AE623" s="2026"/>
      <c r="AH623" s="137" t="s">
        <v>212</v>
      </c>
      <c r="AI623" s="1993"/>
      <c r="AJ623" s="1993"/>
      <c r="AK623" s="1993"/>
      <c r="AZ623" s="58"/>
      <c r="BA623" s="58"/>
      <c r="BB623" s="58"/>
      <c r="BC623" s="58"/>
      <c r="BD623" s="58"/>
      <c r="BE623" s="1996">
        <f t="shared" si="0"/>
        <v>0</v>
      </c>
      <c r="BF623" s="1998"/>
      <c r="BG623" s="1977">
        <f t="shared" si="1"/>
        <v>0</v>
      </c>
      <c r="BH623" s="1979"/>
      <c r="BI623" s="1996">
        <f t="shared" si="2"/>
        <v>0</v>
      </c>
      <c r="BJ623" s="1998"/>
      <c r="BK623" s="1977">
        <f t="shared" si="3"/>
        <v>0</v>
      </c>
      <c r="BL623" s="1979"/>
      <c r="BM623" s="58"/>
      <c r="BN623" s="1970">
        <f t="shared" si="4"/>
        <v>0</v>
      </c>
      <c r="BO623" s="1971"/>
      <c r="BP623" s="1971"/>
      <c r="BQ623" s="1971"/>
      <c r="BR623" s="1972"/>
      <c r="BS623" s="1976">
        <f t="shared" si="5"/>
        <v>0</v>
      </c>
      <c r="BT623" s="1976"/>
      <c r="BU623" s="1976"/>
      <c r="BV623" s="1976"/>
      <c r="BW623" s="1976"/>
      <c r="BX623" s="1976">
        <f t="shared" si="6"/>
        <v>0</v>
      </c>
      <c r="BY623" s="1976"/>
      <c r="BZ623" s="1976"/>
      <c r="CA623" s="1976"/>
      <c r="CB623" s="1976"/>
      <c r="CC623" s="1976">
        <f t="shared" si="7"/>
        <v>0</v>
      </c>
      <c r="CD623" s="1976"/>
      <c r="CE623" s="1976"/>
      <c r="CF623" s="1976"/>
      <c r="CG623" s="1976"/>
      <c r="CH623" s="1976">
        <f t="shared" si="8"/>
        <v>0</v>
      </c>
      <c r="CI623" s="1976"/>
      <c r="CJ623" s="1976"/>
      <c r="CK623" s="1976"/>
      <c r="CL623" s="1976"/>
      <c r="CM623" s="1976">
        <f t="shared" si="9"/>
        <v>0</v>
      </c>
      <c r="CN623" s="1976"/>
      <c r="CO623" s="1976"/>
      <c r="CP623" s="1976"/>
      <c r="CQ623" s="1976"/>
      <c r="CR623" s="265"/>
      <c r="CS623" s="1995">
        <f t="shared" si="10"/>
        <v>0</v>
      </c>
      <c r="CT623" s="1995"/>
      <c r="CU623" s="1995"/>
      <c r="CV623" s="1995"/>
      <c r="CW623" s="1995"/>
      <c r="CX623" s="1995">
        <f t="shared" si="11"/>
        <v>0</v>
      </c>
      <c r="CY623" s="1995"/>
      <c r="CZ623" s="1995"/>
      <c r="DA623" s="1995"/>
      <c r="DB623" s="1995"/>
      <c r="DC623" s="1995">
        <f t="shared" si="12"/>
        <v>0</v>
      </c>
      <c r="DD623" s="1995"/>
      <c r="DE623" s="1995"/>
      <c r="DF623" s="1995"/>
      <c r="DG623" s="1995"/>
      <c r="DH623" s="1995">
        <f t="shared" si="13"/>
        <v>0</v>
      </c>
      <c r="DI623" s="1995"/>
      <c r="DJ623" s="1995"/>
      <c r="DK623" s="1995"/>
      <c r="DL623" s="1995"/>
      <c r="DM623" s="1995">
        <f t="shared" si="14"/>
        <v>0</v>
      </c>
      <c r="DN623" s="1995"/>
      <c r="DO623" s="1995"/>
      <c r="DP623" s="1995"/>
      <c r="DQ623" s="1995"/>
      <c r="DR623" s="1995">
        <f t="shared" si="15"/>
        <v>0</v>
      </c>
      <c r="DS623" s="1995"/>
      <c r="DT623" s="1995"/>
      <c r="DU623" s="1995"/>
      <c r="DV623" s="1995"/>
      <c r="DX623" s="1996" t="str">
        <f t="shared" si="16"/>
        <v xml:space="preserve"> </v>
      </c>
      <c r="DY623" s="1997"/>
      <c r="DZ623" s="1997"/>
      <c r="EA623" s="1997"/>
      <c r="EB623" s="1998"/>
      <c r="EC623" s="1996" t="str">
        <f t="shared" si="17"/>
        <v xml:space="preserve"> </v>
      </c>
      <c r="ED623" s="1997"/>
      <c r="EE623" s="1997"/>
      <c r="EF623" s="1997"/>
      <c r="EG623" s="1998"/>
      <c r="EH623" s="1996" t="str">
        <f t="shared" si="18"/>
        <v xml:space="preserve"> </v>
      </c>
      <c r="EI623" s="1997"/>
      <c r="EJ623" s="1997"/>
      <c r="EK623" s="1997"/>
      <c r="EL623" s="1998"/>
      <c r="EM623" s="1996" t="str">
        <f t="shared" si="19"/>
        <v xml:space="preserve"> </v>
      </c>
      <c r="EN623" s="1997"/>
      <c r="EO623" s="1997"/>
      <c r="EP623" s="1997"/>
      <c r="EQ623" s="1998"/>
      <c r="ER623" s="1996" t="str">
        <f t="shared" si="20"/>
        <v xml:space="preserve"> </v>
      </c>
      <c r="ES623" s="1997"/>
      <c r="ET623" s="1997"/>
      <c r="EU623" s="1997"/>
      <c r="EV623" s="1998"/>
      <c r="EW623" s="1996" t="str">
        <f t="shared" si="21"/>
        <v xml:space="preserve"> </v>
      </c>
      <c r="EX623" s="1997"/>
      <c r="EY623" s="1997"/>
      <c r="EZ623" s="1997"/>
      <c r="FA623" s="1998"/>
    </row>
    <row r="624" spans="1:157" ht="12.75">
      <c r="B624" s="12" t="s">
        <v>18</v>
      </c>
      <c r="H624" s="2016"/>
      <c r="I624" s="2016"/>
      <c r="J624" s="2016"/>
      <c r="K624" s="2016"/>
      <c r="L624" s="2016"/>
      <c r="M624" s="2016"/>
      <c r="N624" s="2016"/>
      <c r="O624" s="2016"/>
      <c r="P624" s="2016"/>
      <c r="Q624" s="2016"/>
      <c r="R624" s="2016"/>
      <c r="U624" s="12" t="s">
        <v>18</v>
      </c>
      <c r="AA624" s="2016"/>
      <c r="AB624" s="2016"/>
      <c r="AC624" s="2016"/>
      <c r="AD624" s="2016"/>
      <c r="AE624" s="2016"/>
      <c r="AF624" s="2016"/>
      <c r="AG624" s="2016"/>
      <c r="AH624" s="2016"/>
      <c r="AI624" s="2016"/>
      <c r="AJ624" s="2016"/>
      <c r="AK624" s="2016"/>
      <c r="AZ624" s="58"/>
      <c r="BA624" s="58"/>
      <c r="BB624" s="58"/>
      <c r="BC624" s="58"/>
      <c r="BD624" s="58"/>
      <c r="BE624" s="1996">
        <f t="shared" si="0"/>
        <v>0</v>
      </c>
      <c r="BF624" s="1998"/>
      <c r="BG624" s="1977">
        <f t="shared" si="1"/>
        <v>0</v>
      </c>
      <c r="BH624" s="1979"/>
      <c r="BI624" s="1996">
        <f t="shared" si="2"/>
        <v>0</v>
      </c>
      <c r="BJ624" s="1998"/>
      <c r="BK624" s="1977">
        <f t="shared" si="3"/>
        <v>0</v>
      </c>
      <c r="BL624" s="1979"/>
      <c r="BM624" s="58"/>
      <c r="BN624" s="1970">
        <f t="shared" si="4"/>
        <v>0</v>
      </c>
      <c r="BO624" s="1971"/>
      <c r="BP624" s="1971"/>
      <c r="BQ624" s="1971"/>
      <c r="BR624" s="1972"/>
      <c r="BS624" s="1976">
        <f t="shared" si="5"/>
        <v>0</v>
      </c>
      <c r="BT624" s="1976"/>
      <c r="BU624" s="1976"/>
      <c r="BV624" s="1976"/>
      <c r="BW624" s="1976"/>
      <c r="BX624" s="1976">
        <f t="shared" si="6"/>
        <v>0</v>
      </c>
      <c r="BY624" s="1976"/>
      <c r="BZ624" s="1976"/>
      <c r="CA624" s="1976"/>
      <c r="CB624" s="1976"/>
      <c r="CC624" s="1976">
        <f t="shared" si="7"/>
        <v>0</v>
      </c>
      <c r="CD624" s="1976"/>
      <c r="CE624" s="1976"/>
      <c r="CF624" s="1976"/>
      <c r="CG624" s="1976"/>
      <c r="CH624" s="1976">
        <f t="shared" si="8"/>
        <v>0</v>
      </c>
      <c r="CI624" s="1976"/>
      <c r="CJ624" s="1976"/>
      <c r="CK624" s="1976"/>
      <c r="CL624" s="1976"/>
      <c r="CM624" s="1976">
        <f t="shared" si="9"/>
        <v>0</v>
      </c>
      <c r="CN624" s="1976"/>
      <c r="CO624" s="1976"/>
      <c r="CP624" s="1976"/>
      <c r="CQ624" s="1976"/>
      <c r="CR624" s="265"/>
      <c r="CS624" s="1995">
        <f t="shared" si="10"/>
        <v>0</v>
      </c>
      <c r="CT624" s="1995"/>
      <c r="CU624" s="1995"/>
      <c r="CV624" s="1995"/>
      <c r="CW624" s="1995"/>
      <c r="CX624" s="1995">
        <f t="shared" si="11"/>
        <v>0</v>
      </c>
      <c r="CY624" s="1995"/>
      <c r="CZ624" s="1995"/>
      <c r="DA624" s="1995"/>
      <c r="DB624" s="1995"/>
      <c r="DC624" s="1995">
        <f t="shared" si="12"/>
        <v>0</v>
      </c>
      <c r="DD624" s="1995"/>
      <c r="DE624" s="1995"/>
      <c r="DF624" s="1995"/>
      <c r="DG624" s="1995"/>
      <c r="DH624" s="1995">
        <f t="shared" si="13"/>
        <v>0</v>
      </c>
      <c r="DI624" s="1995"/>
      <c r="DJ624" s="1995"/>
      <c r="DK624" s="1995"/>
      <c r="DL624" s="1995"/>
      <c r="DM624" s="1995">
        <f t="shared" si="14"/>
        <v>0</v>
      </c>
      <c r="DN624" s="1995"/>
      <c r="DO624" s="1995"/>
      <c r="DP624" s="1995"/>
      <c r="DQ624" s="1995"/>
      <c r="DR624" s="1995">
        <f t="shared" si="15"/>
        <v>0</v>
      </c>
      <c r="DS624" s="1995"/>
      <c r="DT624" s="1995"/>
      <c r="DU624" s="1995"/>
      <c r="DV624" s="1995"/>
      <c r="DX624" s="1996" t="str">
        <f t="shared" si="16"/>
        <v xml:space="preserve"> </v>
      </c>
      <c r="DY624" s="1997"/>
      <c r="DZ624" s="1997"/>
      <c r="EA624" s="1997"/>
      <c r="EB624" s="1998"/>
      <c r="EC624" s="1996" t="str">
        <f t="shared" si="17"/>
        <v xml:space="preserve"> </v>
      </c>
      <c r="ED624" s="1997"/>
      <c r="EE624" s="1997"/>
      <c r="EF624" s="1997"/>
      <c r="EG624" s="1998"/>
      <c r="EH624" s="1996" t="str">
        <f t="shared" si="18"/>
        <v xml:space="preserve"> </v>
      </c>
      <c r="EI624" s="1997"/>
      <c r="EJ624" s="1997"/>
      <c r="EK624" s="1997"/>
      <c r="EL624" s="1998"/>
      <c r="EM624" s="1996" t="str">
        <f t="shared" si="19"/>
        <v xml:space="preserve"> </v>
      </c>
      <c r="EN624" s="1997"/>
      <c r="EO624" s="1997"/>
      <c r="EP624" s="1997"/>
      <c r="EQ624" s="1998"/>
      <c r="ER624" s="1996" t="str">
        <f t="shared" si="20"/>
        <v xml:space="preserve"> </v>
      </c>
      <c r="ES624" s="1997"/>
      <c r="ET624" s="1997"/>
      <c r="EU624" s="1997"/>
      <c r="EV624" s="1998"/>
      <c r="EW624" s="1996" t="str">
        <f t="shared" si="21"/>
        <v xml:space="preserve"> </v>
      </c>
      <c r="EX624" s="1997"/>
      <c r="EY624" s="1997"/>
      <c r="EZ624" s="1997"/>
      <c r="FA624" s="1998"/>
    </row>
    <row r="625" spans="1:157" ht="12.75">
      <c r="B625" s="12" t="s">
        <v>20</v>
      </c>
      <c r="N625" s="1992" t="s">
        <v>706</v>
      </c>
      <c r="O625" s="1992"/>
      <c r="U625" s="12" t="s">
        <v>20</v>
      </c>
      <c r="AG625" s="1992" t="s">
        <v>706</v>
      </c>
      <c r="AH625" s="1992"/>
      <c r="AZ625" s="58"/>
      <c r="BA625" s="58"/>
      <c r="BB625" s="58"/>
      <c r="BC625" s="58"/>
      <c r="BD625" s="58"/>
      <c r="BE625" s="1996">
        <f t="shared" si="0"/>
        <v>0</v>
      </c>
      <c r="BF625" s="1998"/>
      <c r="BG625" s="1977">
        <f t="shared" si="1"/>
        <v>0</v>
      </c>
      <c r="BH625" s="1979"/>
      <c r="BI625" s="1996">
        <f t="shared" si="2"/>
        <v>0</v>
      </c>
      <c r="BJ625" s="1998"/>
      <c r="BK625" s="1977">
        <f t="shared" si="3"/>
        <v>0</v>
      </c>
      <c r="BL625" s="1979"/>
      <c r="BM625" s="58"/>
      <c r="BN625" s="1970">
        <f t="shared" si="4"/>
        <v>0</v>
      </c>
      <c r="BO625" s="1971"/>
      <c r="BP625" s="1971"/>
      <c r="BQ625" s="1971"/>
      <c r="BR625" s="1972"/>
      <c r="BS625" s="1976">
        <f t="shared" si="5"/>
        <v>0</v>
      </c>
      <c r="BT625" s="1976"/>
      <c r="BU625" s="1976"/>
      <c r="BV625" s="1976"/>
      <c r="BW625" s="1976"/>
      <c r="BX625" s="1976">
        <f t="shared" si="6"/>
        <v>0</v>
      </c>
      <c r="BY625" s="1976"/>
      <c r="BZ625" s="1976"/>
      <c r="CA625" s="1976"/>
      <c r="CB625" s="1976"/>
      <c r="CC625" s="1976">
        <f t="shared" si="7"/>
        <v>0</v>
      </c>
      <c r="CD625" s="1976"/>
      <c r="CE625" s="1976"/>
      <c r="CF625" s="1976"/>
      <c r="CG625" s="1976"/>
      <c r="CH625" s="1976">
        <f t="shared" si="8"/>
        <v>0</v>
      </c>
      <c r="CI625" s="1976"/>
      <c r="CJ625" s="1976"/>
      <c r="CK625" s="1976"/>
      <c r="CL625" s="1976"/>
      <c r="CM625" s="1976">
        <f t="shared" si="9"/>
        <v>0</v>
      </c>
      <c r="CN625" s="1976"/>
      <c r="CO625" s="1976"/>
      <c r="CP625" s="1976"/>
      <c r="CQ625" s="1976"/>
      <c r="CR625" s="265"/>
      <c r="CS625" s="1995">
        <f t="shared" si="10"/>
        <v>0</v>
      </c>
      <c r="CT625" s="1995"/>
      <c r="CU625" s="1995"/>
      <c r="CV625" s="1995"/>
      <c r="CW625" s="1995"/>
      <c r="CX625" s="1995">
        <f t="shared" si="11"/>
        <v>0</v>
      </c>
      <c r="CY625" s="1995"/>
      <c r="CZ625" s="1995"/>
      <c r="DA625" s="1995"/>
      <c r="DB625" s="1995"/>
      <c r="DC625" s="1995">
        <f t="shared" si="12"/>
        <v>0</v>
      </c>
      <c r="DD625" s="1995"/>
      <c r="DE625" s="1995"/>
      <c r="DF625" s="1995"/>
      <c r="DG625" s="1995"/>
      <c r="DH625" s="1995">
        <f t="shared" si="13"/>
        <v>0</v>
      </c>
      <c r="DI625" s="1995"/>
      <c r="DJ625" s="1995"/>
      <c r="DK625" s="1995"/>
      <c r="DL625" s="1995"/>
      <c r="DM625" s="1995">
        <f t="shared" si="14"/>
        <v>0</v>
      </c>
      <c r="DN625" s="1995"/>
      <c r="DO625" s="1995"/>
      <c r="DP625" s="1995"/>
      <c r="DQ625" s="1995"/>
      <c r="DR625" s="1995">
        <f t="shared" si="15"/>
        <v>0</v>
      </c>
      <c r="DS625" s="1995"/>
      <c r="DT625" s="1995"/>
      <c r="DU625" s="1995"/>
      <c r="DV625" s="1995"/>
      <c r="DX625" s="1996" t="str">
        <f t="shared" si="16"/>
        <v xml:space="preserve"> </v>
      </c>
      <c r="DY625" s="1997"/>
      <c r="DZ625" s="1997"/>
      <c r="EA625" s="1997"/>
      <c r="EB625" s="1998"/>
      <c r="EC625" s="1996" t="str">
        <f t="shared" si="17"/>
        <v xml:space="preserve"> </v>
      </c>
      <c r="ED625" s="1997"/>
      <c r="EE625" s="1997"/>
      <c r="EF625" s="1997"/>
      <c r="EG625" s="1998"/>
      <c r="EH625" s="1996" t="str">
        <f t="shared" si="18"/>
        <v xml:space="preserve"> </v>
      </c>
      <c r="EI625" s="1997"/>
      <c r="EJ625" s="1997"/>
      <c r="EK625" s="1997"/>
      <c r="EL625" s="1998"/>
      <c r="EM625" s="1996" t="str">
        <f t="shared" si="19"/>
        <v xml:space="preserve"> </v>
      </c>
      <c r="EN625" s="1997"/>
      <c r="EO625" s="1997"/>
      <c r="EP625" s="1997"/>
      <c r="EQ625" s="1998"/>
      <c r="ER625" s="1996" t="str">
        <f t="shared" si="20"/>
        <v xml:space="preserve"> </v>
      </c>
      <c r="ES625" s="1997"/>
      <c r="ET625" s="1997"/>
      <c r="EU625" s="1997"/>
      <c r="EV625" s="1998"/>
      <c r="EW625" s="1996" t="str">
        <f t="shared" si="21"/>
        <v xml:space="preserve"> </v>
      </c>
      <c r="EX625" s="1997"/>
      <c r="EY625" s="1997"/>
      <c r="EZ625" s="1997"/>
      <c r="FA625" s="1998"/>
    </row>
    <row r="626" spans="1:157" ht="12.75">
      <c r="AZ626" s="58"/>
      <c r="BA626" s="58"/>
      <c r="BB626" s="58"/>
      <c r="BC626" s="58"/>
      <c r="BD626" s="58"/>
      <c r="BE626" s="1996">
        <f t="shared" si="0"/>
        <v>0</v>
      </c>
      <c r="BF626" s="1998"/>
      <c r="BG626" s="1977">
        <f t="shared" si="1"/>
        <v>0</v>
      </c>
      <c r="BH626" s="1979"/>
      <c r="BI626" s="1996">
        <f t="shared" si="2"/>
        <v>0</v>
      </c>
      <c r="BJ626" s="1998"/>
      <c r="BK626" s="1977">
        <f t="shared" si="3"/>
        <v>0</v>
      </c>
      <c r="BL626" s="1979"/>
      <c r="BM626" s="58"/>
      <c r="BN626" s="1970">
        <f t="shared" si="4"/>
        <v>0</v>
      </c>
      <c r="BO626" s="1971"/>
      <c r="BP626" s="1971"/>
      <c r="BQ626" s="1971"/>
      <c r="BR626" s="1972"/>
      <c r="BS626" s="1976">
        <f t="shared" si="5"/>
        <v>0</v>
      </c>
      <c r="BT626" s="1976"/>
      <c r="BU626" s="1976"/>
      <c r="BV626" s="1976"/>
      <c r="BW626" s="1976"/>
      <c r="BX626" s="1976">
        <f t="shared" si="6"/>
        <v>0</v>
      </c>
      <c r="BY626" s="1976"/>
      <c r="BZ626" s="1976"/>
      <c r="CA626" s="1976"/>
      <c r="CB626" s="1976"/>
      <c r="CC626" s="1976">
        <f t="shared" si="7"/>
        <v>0</v>
      </c>
      <c r="CD626" s="1976"/>
      <c r="CE626" s="1976"/>
      <c r="CF626" s="1976"/>
      <c r="CG626" s="1976"/>
      <c r="CH626" s="1976">
        <f t="shared" si="8"/>
        <v>0</v>
      </c>
      <c r="CI626" s="1976"/>
      <c r="CJ626" s="1976"/>
      <c r="CK626" s="1976"/>
      <c r="CL626" s="1976"/>
      <c r="CM626" s="1976">
        <f t="shared" si="9"/>
        <v>0</v>
      </c>
      <c r="CN626" s="1976"/>
      <c r="CO626" s="1976"/>
      <c r="CP626" s="1976"/>
      <c r="CQ626" s="1976"/>
      <c r="CR626" s="265"/>
      <c r="CS626" s="1995">
        <f t="shared" si="10"/>
        <v>0</v>
      </c>
      <c r="CT626" s="1995"/>
      <c r="CU626" s="1995"/>
      <c r="CV626" s="1995"/>
      <c r="CW626" s="1995"/>
      <c r="CX626" s="1995">
        <f t="shared" si="11"/>
        <v>0</v>
      </c>
      <c r="CY626" s="1995"/>
      <c r="CZ626" s="1995"/>
      <c r="DA626" s="1995"/>
      <c r="DB626" s="1995"/>
      <c r="DC626" s="1995">
        <f t="shared" si="12"/>
        <v>0</v>
      </c>
      <c r="DD626" s="1995"/>
      <c r="DE626" s="1995"/>
      <c r="DF626" s="1995"/>
      <c r="DG626" s="1995"/>
      <c r="DH626" s="1995">
        <f t="shared" si="13"/>
        <v>0</v>
      </c>
      <c r="DI626" s="1995"/>
      <c r="DJ626" s="1995"/>
      <c r="DK626" s="1995"/>
      <c r="DL626" s="1995"/>
      <c r="DM626" s="1995">
        <f t="shared" si="14"/>
        <v>0</v>
      </c>
      <c r="DN626" s="1995"/>
      <c r="DO626" s="1995"/>
      <c r="DP626" s="1995"/>
      <c r="DQ626" s="1995"/>
      <c r="DR626" s="1995">
        <f t="shared" si="15"/>
        <v>0</v>
      </c>
      <c r="DS626" s="1995"/>
      <c r="DT626" s="1995"/>
      <c r="DU626" s="1995"/>
      <c r="DV626" s="1995"/>
      <c r="DX626" s="1996" t="str">
        <f t="shared" si="16"/>
        <v xml:space="preserve"> </v>
      </c>
      <c r="DY626" s="1997"/>
      <c r="DZ626" s="1997"/>
      <c r="EA626" s="1997"/>
      <c r="EB626" s="1998"/>
      <c r="EC626" s="1996" t="str">
        <f t="shared" si="17"/>
        <v xml:space="preserve"> </v>
      </c>
      <c r="ED626" s="1997"/>
      <c r="EE626" s="1997"/>
      <c r="EF626" s="1997"/>
      <c r="EG626" s="1998"/>
      <c r="EH626" s="1996" t="str">
        <f t="shared" si="18"/>
        <v xml:space="preserve"> </v>
      </c>
      <c r="EI626" s="1997"/>
      <c r="EJ626" s="1997"/>
      <c r="EK626" s="1997"/>
      <c r="EL626" s="1998"/>
      <c r="EM626" s="1996" t="str">
        <f t="shared" si="19"/>
        <v xml:space="preserve"> </v>
      </c>
      <c r="EN626" s="1997"/>
      <c r="EO626" s="1997"/>
      <c r="EP626" s="1997"/>
      <c r="EQ626" s="1998"/>
      <c r="ER626" s="1996" t="str">
        <f t="shared" si="20"/>
        <v xml:space="preserve"> </v>
      </c>
      <c r="ES626" s="1997"/>
      <c r="ET626" s="1997"/>
      <c r="EU626" s="1997"/>
      <c r="EV626" s="1998"/>
      <c r="EW626" s="1996" t="str">
        <f t="shared" si="21"/>
        <v xml:space="preserve"> </v>
      </c>
      <c r="EX626" s="1997"/>
      <c r="EY626" s="1997"/>
      <c r="EZ626" s="1997"/>
      <c r="FA626" s="1998"/>
    </row>
    <row r="627" spans="1:157" ht="12.75" customHeight="1">
      <c r="A627" s="1817" t="s">
        <v>577</v>
      </c>
      <c r="B627" s="1817"/>
      <c r="C627" s="1817"/>
      <c r="D627" s="1817"/>
      <c r="E627" s="1817"/>
      <c r="F627" s="1817"/>
      <c r="G627" s="1817"/>
      <c r="H627" s="1817"/>
      <c r="I627" s="1817"/>
      <c r="J627" s="1817"/>
      <c r="K627" s="1817"/>
      <c r="L627" s="1817"/>
      <c r="M627" s="1817"/>
      <c r="N627" s="1817"/>
      <c r="O627" s="1817"/>
      <c r="P627" s="1817"/>
      <c r="Q627" s="1817"/>
      <c r="R627" s="1817"/>
      <c r="S627" s="1817"/>
      <c r="T627" s="1817"/>
      <c r="U627" s="1817"/>
      <c r="V627" s="1817"/>
      <c r="W627" s="1817"/>
      <c r="X627" s="1817"/>
      <c r="Y627" s="1817"/>
      <c r="Z627" s="1817"/>
      <c r="AA627" s="1817"/>
      <c r="AB627" s="1817"/>
      <c r="AC627" s="1817"/>
      <c r="AD627" s="1817"/>
      <c r="AE627" s="1817"/>
      <c r="AF627" s="1817"/>
      <c r="AG627" s="1817"/>
      <c r="AH627" s="1817"/>
      <c r="AI627" s="1817"/>
      <c r="AJ627" s="1817"/>
      <c r="AK627" s="1817"/>
      <c r="AL627" s="1817"/>
      <c r="AM627" s="1817"/>
      <c r="AN627" s="1817"/>
      <c r="AO627" s="1817"/>
      <c r="AP627" s="1817"/>
      <c r="AQ627" s="1817"/>
      <c r="AR627" s="1817"/>
      <c r="AS627" s="1817"/>
      <c r="AT627" s="1476"/>
      <c r="AU627" s="1476"/>
      <c r="AV627" s="1476"/>
      <c r="AW627" s="1476"/>
      <c r="AX627" s="1476"/>
      <c r="AY627" s="1476"/>
      <c r="AZ627" s="58"/>
      <c r="BA627" s="58"/>
      <c r="BB627" s="58"/>
      <c r="BC627" s="58"/>
      <c r="BD627" s="58"/>
      <c r="BE627" s="1996">
        <f t="shared" si="0"/>
        <v>0</v>
      </c>
      <c r="BF627" s="1998"/>
      <c r="BG627" s="1977">
        <f t="shared" si="1"/>
        <v>0</v>
      </c>
      <c r="BH627" s="1979"/>
      <c r="BI627" s="1996">
        <f t="shared" si="2"/>
        <v>0</v>
      </c>
      <c r="BJ627" s="1998"/>
      <c r="BK627" s="1977">
        <f t="shared" si="3"/>
        <v>0</v>
      </c>
      <c r="BL627" s="1979"/>
      <c r="BM627" s="58"/>
      <c r="BN627" s="1970">
        <f t="shared" si="4"/>
        <v>0</v>
      </c>
      <c r="BO627" s="1971"/>
      <c r="BP627" s="1971"/>
      <c r="BQ627" s="1971"/>
      <c r="BR627" s="1972"/>
      <c r="BS627" s="1976">
        <f t="shared" si="5"/>
        <v>0</v>
      </c>
      <c r="BT627" s="1976"/>
      <c r="BU627" s="1976"/>
      <c r="BV627" s="1976"/>
      <c r="BW627" s="1976"/>
      <c r="BX627" s="1976">
        <f t="shared" si="6"/>
        <v>0</v>
      </c>
      <c r="BY627" s="1976"/>
      <c r="BZ627" s="1976"/>
      <c r="CA627" s="1976"/>
      <c r="CB627" s="1976"/>
      <c r="CC627" s="1976">
        <f t="shared" si="7"/>
        <v>0</v>
      </c>
      <c r="CD627" s="1976"/>
      <c r="CE627" s="1976"/>
      <c r="CF627" s="1976"/>
      <c r="CG627" s="1976"/>
      <c r="CH627" s="1976">
        <f t="shared" si="8"/>
        <v>0</v>
      </c>
      <c r="CI627" s="1976"/>
      <c r="CJ627" s="1976"/>
      <c r="CK627" s="1976"/>
      <c r="CL627" s="1976"/>
      <c r="CM627" s="1976">
        <f t="shared" si="9"/>
        <v>0</v>
      </c>
      <c r="CN627" s="1976"/>
      <c r="CO627" s="1976"/>
      <c r="CP627" s="1976"/>
      <c r="CQ627" s="1976"/>
      <c r="CR627" s="265"/>
      <c r="CS627" s="1995">
        <f t="shared" si="10"/>
        <v>0</v>
      </c>
      <c r="CT627" s="1995"/>
      <c r="CU627" s="1995"/>
      <c r="CV627" s="1995"/>
      <c r="CW627" s="1995"/>
      <c r="CX627" s="1995">
        <f t="shared" si="11"/>
        <v>0</v>
      </c>
      <c r="CY627" s="1995"/>
      <c r="CZ627" s="1995"/>
      <c r="DA627" s="1995"/>
      <c r="DB627" s="1995"/>
      <c r="DC627" s="1995">
        <f t="shared" si="12"/>
        <v>0</v>
      </c>
      <c r="DD627" s="1995"/>
      <c r="DE627" s="1995"/>
      <c r="DF627" s="1995"/>
      <c r="DG627" s="1995"/>
      <c r="DH627" s="1995">
        <f t="shared" si="13"/>
        <v>0</v>
      </c>
      <c r="DI627" s="1995"/>
      <c r="DJ627" s="1995"/>
      <c r="DK627" s="1995"/>
      <c r="DL627" s="1995"/>
      <c r="DM627" s="1995">
        <f t="shared" si="14"/>
        <v>0</v>
      </c>
      <c r="DN627" s="1995"/>
      <c r="DO627" s="1995"/>
      <c r="DP627" s="1995"/>
      <c r="DQ627" s="1995"/>
      <c r="DR627" s="1995">
        <f t="shared" si="15"/>
        <v>0</v>
      </c>
      <c r="DS627" s="1995"/>
      <c r="DT627" s="1995"/>
      <c r="DU627" s="1995"/>
      <c r="DV627" s="1995"/>
      <c r="DX627" s="1996" t="str">
        <f t="shared" si="16"/>
        <v xml:space="preserve"> </v>
      </c>
      <c r="DY627" s="1997"/>
      <c r="DZ627" s="1997"/>
      <c r="EA627" s="1997"/>
      <c r="EB627" s="1998"/>
      <c r="EC627" s="1996" t="str">
        <f t="shared" si="17"/>
        <v xml:space="preserve"> </v>
      </c>
      <c r="ED627" s="1997"/>
      <c r="EE627" s="1997"/>
      <c r="EF627" s="1997"/>
      <c r="EG627" s="1998"/>
      <c r="EH627" s="1996" t="str">
        <f t="shared" si="18"/>
        <v xml:space="preserve"> </v>
      </c>
      <c r="EI627" s="1997"/>
      <c r="EJ627" s="1997"/>
      <c r="EK627" s="1997"/>
      <c r="EL627" s="1998"/>
      <c r="EM627" s="1996" t="str">
        <f t="shared" si="19"/>
        <v xml:space="preserve"> </v>
      </c>
      <c r="EN627" s="1997"/>
      <c r="EO627" s="1997"/>
      <c r="EP627" s="1997"/>
      <c r="EQ627" s="1998"/>
      <c r="ER627" s="1996" t="str">
        <f t="shared" si="20"/>
        <v xml:space="preserve"> </v>
      </c>
      <c r="ES627" s="1997"/>
      <c r="ET627" s="1997"/>
      <c r="EU627" s="1997"/>
      <c r="EV627" s="1998"/>
      <c r="EW627" s="1996" t="str">
        <f t="shared" si="21"/>
        <v xml:space="preserve"> </v>
      </c>
      <c r="EX627" s="1997"/>
      <c r="EY627" s="1997"/>
      <c r="EZ627" s="1997"/>
      <c r="FA627" s="1998"/>
    </row>
    <row r="628" spans="1:157" ht="12.75">
      <c r="A628" s="1817"/>
      <c r="B628" s="1817"/>
      <c r="C628" s="1817"/>
      <c r="D628" s="1817"/>
      <c r="E628" s="1817"/>
      <c r="F628" s="1817"/>
      <c r="G628" s="1817"/>
      <c r="H628" s="1817"/>
      <c r="I628" s="1817"/>
      <c r="J628" s="1817"/>
      <c r="K628" s="1817"/>
      <c r="L628" s="1817"/>
      <c r="M628" s="1817"/>
      <c r="N628" s="1817"/>
      <c r="O628" s="1817"/>
      <c r="P628" s="1817"/>
      <c r="Q628" s="1817"/>
      <c r="R628" s="1817"/>
      <c r="S628" s="1817"/>
      <c r="T628" s="1817"/>
      <c r="U628" s="1817"/>
      <c r="V628" s="1817"/>
      <c r="W628" s="1817"/>
      <c r="X628" s="1817"/>
      <c r="Y628" s="1817"/>
      <c r="Z628" s="1817"/>
      <c r="AA628" s="1817"/>
      <c r="AB628" s="1817"/>
      <c r="AC628" s="1817"/>
      <c r="AD628" s="1817"/>
      <c r="AE628" s="1817"/>
      <c r="AF628" s="1817"/>
      <c r="AG628" s="1817"/>
      <c r="AH628" s="1817"/>
      <c r="AI628" s="1817"/>
      <c r="AJ628" s="1817"/>
      <c r="AK628" s="1817"/>
      <c r="AL628" s="1817"/>
      <c r="AM628" s="1817"/>
      <c r="AN628" s="1817"/>
      <c r="AO628" s="1817"/>
      <c r="AP628" s="1817"/>
      <c r="AQ628" s="1817"/>
      <c r="AR628" s="1817"/>
      <c r="AS628" s="1817"/>
      <c r="AT628" s="1476"/>
      <c r="AU628" s="1476"/>
      <c r="AV628" s="1476"/>
      <c r="AW628" s="1476"/>
      <c r="AX628" s="1476"/>
      <c r="AY628" s="1476"/>
      <c r="AZ628" s="58"/>
      <c r="BA628" s="58"/>
      <c r="BB628" s="58"/>
      <c r="BC628" s="58"/>
      <c r="BD628" s="58"/>
      <c r="BE628" s="1996">
        <f t="shared" si="0"/>
        <v>0</v>
      </c>
      <c r="BF628" s="1998"/>
      <c r="BG628" s="1977">
        <f t="shared" si="1"/>
        <v>0</v>
      </c>
      <c r="BH628" s="1979"/>
      <c r="BI628" s="1996">
        <f t="shared" si="2"/>
        <v>0</v>
      </c>
      <c r="BJ628" s="1998"/>
      <c r="BK628" s="1977">
        <f t="shared" si="3"/>
        <v>0</v>
      </c>
      <c r="BL628" s="1979"/>
      <c r="BM628" s="58"/>
      <c r="BN628" s="1970">
        <f t="shared" si="4"/>
        <v>0</v>
      </c>
      <c r="BO628" s="1971"/>
      <c r="BP628" s="1971"/>
      <c r="BQ628" s="1971"/>
      <c r="BR628" s="1972"/>
      <c r="BS628" s="1976">
        <f t="shared" si="5"/>
        <v>0</v>
      </c>
      <c r="BT628" s="1976"/>
      <c r="BU628" s="1976"/>
      <c r="BV628" s="1976"/>
      <c r="BW628" s="1976"/>
      <c r="BX628" s="1976">
        <f t="shared" si="6"/>
        <v>0</v>
      </c>
      <c r="BY628" s="1976"/>
      <c r="BZ628" s="1976"/>
      <c r="CA628" s="1976"/>
      <c r="CB628" s="1976"/>
      <c r="CC628" s="1976">
        <f t="shared" si="7"/>
        <v>0</v>
      </c>
      <c r="CD628" s="1976"/>
      <c r="CE628" s="1976"/>
      <c r="CF628" s="1976"/>
      <c r="CG628" s="1976"/>
      <c r="CH628" s="1976">
        <f t="shared" si="8"/>
        <v>0</v>
      </c>
      <c r="CI628" s="1976"/>
      <c r="CJ628" s="1976"/>
      <c r="CK628" s="1976"/>
      <c r="CL628" s="1976"/>
      <c r="CM628" s="1976">
        <f t="shared" si="9"/>
        <v>0</v>
      </c>
      <c r="CN628" s="1976"/>
      <c r="CO628" s="1976"/>
      <c r="CP628" s="1976"/>
      <c r="CQ628" s="1976"/>
      <c r="CR628" s="265"/>
      <c r="CS628" s="1995">
        <f t="shared" si="10"/>
        <v>0</v>
      </c>
      <c r="CT628" s="1995"/>
      <c r="CU628" s="1995"/>
      <c r="CV628" s="1995"/>
      <c r="CW628" s="1995"/>
      <c r="CX628" s="1995">
        <f t="shared" si="11"/>
        <v>0</v>
      </c>
      <c r="CY628" s="1995"/>
      <c r="CZ628" s="1995"/>
      <c r="DA628" s="1995"/>
      <c r="DB628" s="1995"/>
      <c r="DC628" s="1995">
        <f t="shared" si="12"/>
        <v>0</v>
      </c>
      <c r="DD628" s="1995"/>
      <c r="DE628" s="1995"/>
      <c r="DF628" s="1995"/>
      <c r="DG628" s="1995"/>
      <c r="DH628" s="1995">
        <f t="shared" si="13"/>
        <v>0</v>
      </c>
      <c r="DI628" s="1995"/>
      <c r="DJ628" s="1995"/>
      <c r="DK628" s="1995"/>
      <c r="DL628" s="1995"/>
      <c r="DM628" s="1995">
        <f t="shared" si="14"/>
        <v>0</v>
      </c>
      <c r="DN628" s="1995"/>
      <c r="DO628" s="1995"/>
      <c r="DP628" s="1995"/>
      <c r="DQ628" s="1995"/>
      <c r="DR628" s="1995">
        <f t="shared" si="15"/>
        <v>0</v>
      </c>
      <c r="DS628" s="1995"/>
      <c r="DT628" s="1995"/>
      <c r="DU628" s="1995"/>
      <c r="DV628" s="1995"/>
      <c r="DX628" s="1996" t="str">
        <f t="shared" si="16"/>
        <v xml:space="preserve"> </v>
      </c>
      <c r="DY628" s="1997"/>
      <c r="DZ628" s="1997"/>
      <c r="EA628" s="1997"/>
      <c r="EB628" s="1998"/>
      <c r="EC628" s="1996" t="str">
        <f t="shared" si="17"/>
        <v xml:space="preserve"> </v>
      </c>
      <c r="ED628" s="1997"/>
      <c r="EE628" s="1997"/>
      <c r="EF628" s="1997"/>
      <c r="EG628" s="1998"/>
      <c r="EH628" s="1996" t="str">
        <f t="shared" si="18"/>
        <v xml:space="preserve"> </v>
      </c>
      <c r="EI628" s="1997"/>
      <c r="EJ628" s="1997"/>
      <c r="EK628" s="1997"/>
      <c r="EL628" s="1998"/>
      <c r="EM628" s="1996" t="str">
        <f t="shared" si="19"/>
        <v xml:space="preserve"> </v>
      </c>
      <c r="EN628" s="1997"/>
      <c r="EO628" s="1997"/>
      <c r="EP628" s="1997"/>
      <c r="EQ628" s="1998"/>
      <c r="ER628" s="1996" t="str">
        <f t="shared" si="20"/>
        <v xml:space="preserve"> </v>
      </c>
      <c r="ES628" s="1997"/>
      <c r="ET628" s="1997"/>
      <c r="EU628" s="1997"/>
      <c r="EV628" s="1998"/>
      <c r="EW628" s="1996" t="str">
        <f t="shared" si="21"/>
        <v xml:space="preserve"> </v>
      </c>
      <c r="EX628" s="1997"/>
      <c r="EY628" s="1997"/>
      <c r="EZ628" s="1997"/>
      <c r="FA628" s="1998"/>
    </row>
    <row r="629" spans="1:157" ht="12.75">
      <c r="A629" s="25"/>
      <c r="B629" s="25"/>
      <c r="C629" s="25"/>
      <c r="D629" s="25"/>
      <c r="E629" s="25"/>
      <c r="F629" s="25"/>
      <c r="G629" s="3"/>
      <c r="H629" s="25"/>
      <c r="AZ629" s="58"/>
      <c r="BA629" s="58"/>
      <c r="BB629" s="58"/>
      <c r="BC629" s="58"/>
      <c r="BD629" s="58"/>
      <c r="BE629" s="1996">
        <f t="shared" si="0"/>
        <v>0</v>
      </c>
      <c r="BF629" s="1998"/>
      <c r="BG629" s="1977">
        <f t="shared" si="1"/>
        <v>0</v>
      </c>
      <c r="BH629" s="1979"/>
      <c r="BI629" s="1996">
        <f t="shared" si="2"/>
        <v>0</v>
      </c>
      <c r="BJ629" s="1998"/>
      <c r="BK629" s="1977">
        <f t="shared" si="3"/>
        <v>0</v>
      </c>
      <c r="BL629" s="1979"/>
      <c r="BM629" s="58"/>
      <c r="BN629" s="1970">
        <f t="shared" si="4"/>
        <v>0</v>
      </c>
      <c r="BO629" s="1971"/>
      <c r="BP629" s="1971"/>
      <c r="BQ629" s="1971"/>
      <c r="BR629" s="1972"/>
      <c r="BS629" s="1976">
        <f t="shared" si="5"/>
        <v>0</v>
      </c>
      <c r="BT629" s="1976"/>
      <c r="BU629" s="1976"/>
      <c r="BV629" s="1976"/>
      <c r="BW629" s="1976"/>
      <c r="BX629" s="1976">
        <f t="shared" si="6"/>
        <v>0</v>
      </c>
      <c r="BY629" s="1976"/>
      <c r="BZ629" s="1976"/>
      <c r="CA629" s="1976"/>
      <c r="CB629" s="1976"/>
      <c r="CC629" s="1976">
        <f t="shared" si="7"/>
        <v>0</v>
      </c>
      <c r="CD629" s="1976"/>
      <c r="CE629" s="1976"/>
      <c r="CF629" s="1976"/>
      <c r="CG629" s="1976"/>
      <c r="CH629" s="1976">
        <f t="shared" si="8"/>
        <v>0</v>
      </c>
      <c r="CI629" s="1976"/>
      <c r="CJ629" s="1976"/>
      <c r="CK629" s="1976"/>
      <c r="CL629" s="1976"/>
      <c r="CM629" s="1976">
        <f t="shared" si="9"/>
        <v>0</v>
      </c>
      <c r="CN629" s="1976"/>
      <c r="CO629" s="1976"/>
      <c r="CP629" s="1976"/>
      <c r="CQ629" s="1976"/>
      <c r="CR629" s="265"/>
      <c r="CS629" s="1995">
        <f t="shared" si="10"/>
        <v>0</v>
      </c>
      <c r="CT629" s="1995"/>
      <c r="CU629" s="1995"/>
      <c r="CV629" s="1995"/>
      <c r="CW629" s="1995"/>
      <c r="CX629" s="1995">
        <f t="shared" si="11"/>
        <v>0</v>
      </c>
      <c r="CY629" s="1995"/>
      <c r="CZ629" s="1995"/>
      <c r="DA629" s="1995"/>
      <c r="DB629" s="1995"/>
      <c r="DC629" s="1995">
        <f t="shared" si="12"/>
        <v>0</v>
      </c>
      <c r="DD629" s="1995"/>
      <c r="DE629" s="1995"/>
      <c r="DF629" s="1995"/>
      <c r="DG629" s="1995"/>
      <c r="DH629" s="1995">
        <f t="shared" si="13"/>
        <v>0</v>
      </c>
      <c r="DI629" s="1995"/>
      <c r="DJ629" s="1995"/>
      <c r="DK629" s="1995"/>
      <c r="DL629" s="1995"/>
      <c r="DM629" s="1995">
        <f t="shared" si="14"/>
        <v>0</v>
      </c>
      <c r="DN629" s="1995"/>
      <c r="DO629" s="1995"/>
      <c r="DP629" s="1995"/>
      <c r="DQ629" s="1995"/>
      <c r="DR629" s="1995">
        <f t="shared" si="15"/>
        <v>0</v>
      </c>
      <c r="DS629" s="1995"/>
      <c r="DT629" s="1995"/>
      <c r="DU629" s="1995"/>
      <c r="DV629" s="1995"/>
      <c r="DX629" s="1996" t="str">
        <f t="shared" si="16"/>
        <v xml:space="preserve"> </v>
      </c>
      <c r="DY629" s="1997"/>
      <c r="DZ629" s="1997"/>
      <c r="EA629" s="1997"/>
      <c r="EB629" s="1998"/>
      <c r="EC629" s="1996" t="str">
        <f t="shared" si="17"/>
        <v xml:space="preserve"> </v>
      </c>
      <c r="ED629" s="1997"/>
      <c r="EE629" s="1997"/>
      <c r="EF629" s="1997"/>
      <c r="EG629" s="1998"/>
      <c r="EH629" s="1996" t="str">
        <f t="shared" si="18"/>
        <v xml:space="preserve"> </v>
      </c>
      <c r="EI629" s="1997"/>
      <c r="EJ629" s="1997"/>
      <c r="EK629" s="1997"/>
      <c r="EL629" s="1998"/>
      <c r="EM629" s="1996" t="str">
        <f t="shared" si="19"/>
        <v xml:space="preserve"> </v>
      </c>
      <c r="EN629" s="1997"/>
      <c r="EO629" s="1997"/>
      <c r="EP629" s="1997"/>
      <c r="EQ629" s="1998"/>
      <c r="ER629" s="1996" t="str">
        <f t="shared" si="20"/>
        <v xml:space="preserve"> </v>
      </c>
      <c r="ES629" s="1997"/>
      <c r="ET629" s="1997"/>
      <c r="EU629" s="1997"/>
      <c r="EV629" s="1998"/>
      <c r="EW629" s="1996" t="str">
        <f t="shared" si="21"/>
        <v xml:space="preserve"> </v>
      </c>
      <c r="EX629" s="1997"/>
      <c r="EY629" s="1997"/>
      <c r="EZ629" s="1997"/>
      <c r="FA629" s="1998"/>
    </row>
    <row r="630" spans="1:157" ht="12.75">
      <c r="A630" s="50" t="s">
        <v>328</v>
      </c>
      <c r="B630" s="50"/>
      <c r="C630" s="50" t="s">
        <v>21</v>
      </c>
      <c r="AZ630" s="58"/>
      <c r="BA630" s="58"/>
      <c r="BB630" s="58"/>
      <c r="BC630" s="58"/>
      <c r="BD630" s="58"/>
      <c r="BE630" s="1996">
        <f t="shared" si="0"/>
        <v>0</v>
      </c>
      <c r="BF630" s="1998"/>
      <c r="BG630" s="1977">
        <f t="shared" si="1"/>
        <v>0</v>
      </c>
      <c r="BH630" s="1979"/>
      <c r="BI630" s="1996">
        <f t="shared" si="2"/>
        <v>0</v>
      </c>
      <c r="BJ630" s="1998"/>
      <c r="BK630" s="1977">
        <f t="shared" si="3"/>
        <v>0</v>
      </c>
      <c r="BL630" s="1979"/>
      <c r="BM630" s="58"/>
      <c r="BN630" s="1970">
        <f t="shared" si="4"/>
        <v>0</v>
      </c>
      <c r="BO630" s="1971"/>
      <c r="BP630" s="1971"/>
      <c r="BQ630" s="1971"/>
      <c r="BR630" s="1972"/>
      <c r="BS630" s="1976">
        <f t="shared" si="5"/>
        <v>0</v>
      </c>
      <c r="BT630" s="1976"/>
      <c r="BU630" s="1976"/>
      <c r="BV630" s="1976"/>
      <c r="BW630" s="1976"/>
      <c r="BX630" s="1976">
        <f t="shared" si="6"/>
        <v>0</v>
      </c>
      <c r="BY630" s="1976"/>
      <c r="BZ630" s="1976"/>
      <c r="CA630" s="1976"/>
      <c r="CB630" s="1976"/>
      <c r="CC630" s="1976">
        <f t="shared" si="7"/>
        <v>0</v>
      </c>
      <c r="CD630" s="1976"/>
      <c r="CE630" s="1976"/>
      <c r="CF630" s="1976"/>
      <c r="CG630" s="1976"/>
      <c r="CH630" s="1976">
        <f t="shared" si="8"/>
        <v>0</v>
      </c>
      <c r="CI630" s="1976"/>
      <c r="CJ630" s="1976"/>
      <c r="CK630" s="1976"/>
      <c r="CL630" s="1976"/>
      <c r="CM630" s="1976">
        <f t="shared" si="9"/>
        <v>0</v>
      </c>
      <c r="CN630" s="1976"/>
      <c r="CO630" s="1976"/>
      <c r="CP630" s="1976"/>
      <c r="CQ630" s="1976"/>
      <c r="CR630" s="265"/>
      <c r="CS630" s="1995">
        <f t="shared" si="10"/>
        <v>0</v>
      </c>
      <c r="CT630" s="1995"/>
      <c r="CU630" s="1995"/>
      <c r="CV630" s="1995"/>
      <c r="CW630" s="1995"/>
      <c r="CX630" s="1995">
        <f t="shared" si="11"/>
        <v>0</v>
      </c>
      <c r="CY630" s="1995"/>
      <c r="CZ630" s="1995"/>
      <c r="DA630" s="1995"/>
      <c r="DB630" s="1995"/>
      <c r="DC630" s="1995">
        <f t="shared" si="12"/>
        <v>0</v>
      </c>
      <c r="DD630" s="1995"/>
      <c r="DE630" s="1995"/>
      <c r="DF630" s="1995"/>
      <c r="DG630" s="1995"/>
      <c r="DH630" s="1995">
        <f t="shared" si="13"/>
        <v>0</v>
      </c>
      <c r="DI630" s="1995"/>
      <c r="DJ630" s="1995"/>
      <c r="DK630" s="1995"/>
      <c r="DL630" s="1995"/>
      <c r="DM630" s="1995">
        <f t="shared" si="14"/>
        <v>0</v>
      </c>
      <c r="DN630" s="1995"/>
      <c r="DO630" s="1995"/>
      <c r="DP630" s="1995"/>
      <c r="DQ630" s="1995"/>
      <c r="DR630" s="1995">
        <f t="shared" si="15"/>
        <v>0</v>
      </c>
      <c r="DS630" s="1995"/>
      <c r="DT630" s="1995"/>
      <c r="DU630" s="1995"/>
      <c r="DV630" s="1995"/>
      <c r="DX630" s="1996" t="str">
        <f t="shared" si="16"/>
        <v xml:space="preserve"> </v>
      </c>
      <c r="DY630" s="1997"/>
      <c r="DZ630" s="1997"/>
      <c r="EA630" s="1997"/>
      <c r="EB630" s="1998"/>
      <c r="EC630" s="1996" t="str">
        <f t="shared" si="17"/>
        <v xml:space="preserve"> </v>
      </c>
      <c r="ED630" s="1997"/>
      <c r="EE630" s="1997"/>
      <c r="EF630" s="1997"/>
      <c r="EG630" s="1998"/>
      <c r="EH630" s="1996" t="str">
        <f t="shared" si="18"/>
        <v xml:space="preserve"> </v>
      </c>
      <c r="EI630" s="1997"/>
      <c r="EJ630" s="1997"/>
      <c r="EK630" s="1997"/>
      <c r="EL630" s="1998"/>
      <c r="EM630" s="1996" t="str">
        <f t="shared" si="19"/>
        <v xml:space="preserve"> </v>
      </c>
      <c r="EN630" s="1997"/>
      <c r="EO630" s="1997"/>
      <c r="EP630" s="1997"/>
      <c r="EQ630" s="1998"/>
      <c r="ER630" s="1996" t="str">
        <f t="shared" si="20"/>
        <v xml:space="preserve"> </v>
      </c>
      <c r="ES630" s="1997"/>
      <c r="ET630" s="1997"/>
      <c r="EU630" s="1997"/>
      <c r="EV630" s="1998"/>
      <c r="EW630" s="1996" t="str">
        <f t="shared" si="21"/>
        <v xml:space="preserve"> </v>
      </c>
      <c r="EX630" s="1997"/>
      <c r="EY630" s="1997"/>
      <c r="EZ630" s="1997"/>
      <c r="FA630" s="1998"/>
    </row>
    <row r="631" spans="1:157" ht="12.75">
      <c r="A631" s="50"/>
      <c r="B631" s="50"/>
      <c r="C631" s="50"/>
      <c r="AZ631" s="58"/>
      <c r="BA631" s="58"/>
      <c r="BB631" s="58"/>
      <c r="BC631" s="58"/>
      <c r="BD631" s="58"/>
      <c r="BE631" s="1996">
        <f t="shared" si="0"/>
        <v>0</v>
      </c>
      <c r="BF631" s="1998"/>
      <c r="BG631" s="1977">
        <f t="shared" si="1"/>
        <v>0</v>
      </c>
      <c r="BH631" s="1979"/>
      <c r="BI631" s="1996">
        <f t="shared" si="2"/>
        <v>0</v>
      </c>
      <c r="BJ631" s="1998"/>
      <c r="BK631" s="1977">
        <f t="shared" si="3"/>
        <v>0</v>
      </c>
      <c r="BL631" s="1979"/>
      <c r="BM631" s="58"/>
      <c r="BN631" s="1970">
        <f t="shared" si="4"/>
        <v>0</v>
      </c>
      <c r="BO631" s="1971"/>
      <c r="BP631" s="1971"/>
      <c r="BQ631" s="1971"/>
      <c r="BR631" s="1972"/>
      <c r="BS631" s="1976">
        <f t="shared" si="5"/>
        <v>0</v>
      </c>
      <c r="BT631" s="1976"/>
      <c r="BU631" s="1976"/>
      <c r="BV631" s="1976"/>
      <c r="BW631" s="1976"/>
      <c r="BX631" s="1976">
        <f t="shared" si="6"/>
        <v>0</v>
      </c>
      <c r="BY631" s="1976"/>
      <c r="BZ631" s="1976"/>
      <c r="CA631" s="1976"/>
      <c r="CB631" s="1976"/>
      <c r="CC631" s="1976">
        <f t="shared" si="7"/>
        <v>0</v>
      </c>
      <c r="CD631" s="1976"/>
      <c r="CE631" s="1976"/>
      <c r="CF631" s="1976"/>
      <c r="CG631" s="1976"/>
      <c r="CH631" s="1976">
        <f t="shared" si="8"/>
        <v>0</v>
      </c>
      <c r="CI631" s="1976"/>
      <c r="CJ631" s="1976"/>
      <c r="CK631" s="1976"/>
      <c r="CL631" s="1976"/>
      <c r="CM631" s="1976">
        <f t="shared" si="9"/>
        <v>0</v>
      </c>
      <c r="CN631" s="1976"/>
      <c r="CO631" s="1976"/>
      <c r="CP631" s="1976"/>
      <c r="CQ631" s="1976"/>
      <c r="CR631" s="265"/>
      <c r="CS631" s="1995">
        <f t="shared" si="10"/>
        <v>0</v>
      </c>
      <c r="CT631" s="1995"/>
      <c r="CU631" s="1995"/>
      <c r="CV631" s="1995"/>
      <c r="CW631" s="1995"/>
      <c r="CX631" s="1995">
        <f t="shared" si="11"/>
        <v>0</v>
      </c>
      <c r="CY631" s="1995"/>
      <c r="CZ631" s="1995"/>
      <c r="DA631" s="1995"/>
      <c r="DB631" s="1995"/>
      <c r="DC631" s="1995">
        <f t="shared" si="12"/>
        <v>0</v>
      </c>
      <c r="DD631" s="1995"/>
      <c r="DE631" s="1995"/>
      <c r="DF631" s="1995"/>
      <c r="DG631" s="1995"/>
      <c r="DH631" s="1995">
        <f t="shared" si="13"/>
        <v>0</v>
      </c>
      <c r="DI631" s="1995"/>
      <c r="DJ631" s="1995"/>
      <c r="DK631" s="1995"/>
      <c r="DL631" s="1995"/>
      <c r="DM631" s="1995">
        <f t="shared" si="14"/>
        <v>0</v>
      </c>
      <c r="DN631" s="1995"/>
      <c r="DO631" s="1995"/>
      <c r="DP631" s="1995"/>
      <c r="DQ631" s="1995"/>
      <c r="DR631" s="1995">
        <f t="shared" si="15"/>
        <v>0</v>
      </c>
      <c r="DS631" s="1995"/>
      <c r="DT631" s="1995"/>
      <c r="DU631" s="1995"/>
      <c r="DV631" s="1995"/>
      <c r="DX631" s="1996" t="str">
        <f t="shared" si="16"/>
        <v xml:space="preserve"> </v>
      </c>
      <c r="DY631" s="1997"/>
      <c r="DZ631" s="1997"/>
      <c r="EA631" s="1997"/>
      <c r="EB631" s="1998"/>
      <c r="EC631" s="1996" t="str">
        <f t="shared" si="17"/>
        <v xml:space="preserve"> </v>
      </c>
      <c r="ED631" s="1997"/>
      <c r="EE631" s="1997"/>
      <c r="EF631" s="1997"/>
      <c r="EG631" s="1998"/>
      <c r="EH631" s="1996" t="str">
        <f t="shared" si="18"/>
        <v xml:space="preserve"> </v>
      </c>
      <c r="EI631" s="1997"/>
      <c r="EJ631" s="1997"/>
      <c r="EK631" s="1997"/>
      <c r="EL631" s="1998"/>
      <c r="EM631" s="1996" t="str">
        <f t="shared" si="19"/>
        <v xml:space="preserve"> </v>
      </c>
      <c r="EN631" s="1997"/>
      <c r="EO631" s="1997"/>
      <c r="EP631" s="1997"/>
      <c r="EQ631" s="1998"/>
      <c r="ER631" s="1996" t="str">
        <f t="shared" si="20"/>
        <v xml:space="preserve"> </v>
      </c>
      <c r="ES631" s="1997"/>
      <c r="ET631" s="1997"/>
      <c r="EU631" s="1997"/>
      <c r="EV631" s="1998"/>
      <c r="EW631" s="1996" t="str">
        <f t="shared" si="21"/>
        <v xml:space="preserve"> </v>
      </c>
      <c r="EX631" s="1997"/>
      <c r="EY631" s="1997"/>
      <c r="EZ631" s="1997"/>
      <c r="FA631" s="199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6">
        <f t="shared" si="0"/>
        <v>0</v>
      </c>
      <c r="BF632" s="1998"/>
      <c r="BG632" s="1977">
        <f t="shared" si="1"/>
        <v>0</v>
      </c>
      <c r="BH632" s="1979"/>
      <c r="BI632" s="1996">
        <f t="shared" si="2"/>
        <v>0</v>
      </c>
      <c r="BJ632" s="1998"/>
      <c r="BK632" s="1977">
        <f t="shared" si="3"/>
        <v>0</v>
      </c>
      <c r="BL632" s="1979"/>
      <c r="BM632" s="58"/>
      <c r="BN632" s="1970">
        <f t="shared" si="4"/>
        <v>0</v>
      </c>
      <c r="BO632" s="1971"/>
      <c r="BP632" s="1971"/>
      <c r="BQ632" s="1971"/>
      <c r="BR632" s="1972"/>
      <c r="BS632" s="1976">
        <f t="shared" si="5"/>
        <v>0</v>
      </c>
      <c r="BT632" s="1976"/>
      <c r="BU632" s="1976"/>
      <c r="BV632" s="1976"/>
      <c r="BW632" s="1976"/>
      <c r="BX632" s="1976">
        <f t="shared" si="6"/>
        <v>0</v>
      </c>
      <c r="BY632" s="1976"/>
      <c r="BZ632" s="1976"/>
      <c r="CA632" s="1976"/>
      <c r="CB632" s="1976"/>
      <c r="CC632" s="1976">
        <f t="shared" si="7"/>
        <v>0</v>
      </c>
      <c r="CD632" s="1976"/>
      <c r="CE632" s="1976"/>
      <c r="CF632" s="1976"/>
      <c r="CG632" s="1976"/>
      <c r="CH632" s="1976">
        <f t="shared" si="8"/>
        <v>0</v>
      </c>
      <c r="CI632" s="1976"/>
      <c r="CJ632" s="1976"/>
      <c r="CK632" s="1976"/>
      <c r="CL632" s="1976"/>
      <c r="CM632" s="1976">
        <f t="shared" si="9"/>
        <v>0</v>
      </c>
      <c r="CN632" s="1976"/>
      <c r="CO632" s="1976"/>
      <c r="CP632" s="1976"/>
      <c r="CQ632" s="1976"/>
      <c r="CR632" s="265"/>
      <c r="CS632" s="1995">
        <f t="shared" si="10"/>
        <v>0</v>
      </c>
      <c r="CT632" s="1995"/>
      <c r="CU632" s="1995"/>
      <c r="CV632" s="1995"/>
      <c r="CW632" s="1995"/>
      <c r="CX632" s="1995">
        <f t="shared" si="11"/>
        <v>0</v>
      </c>
      <c r="CY632" s="1995"/>
      <c r="CZ632" s="1995"/>
      <c r="DA632" s="1995"/>
      <c r="DB632" s="1995"/>
      <c r="DC632" s="1995">
        <f t="shared" si="12"/>
        <v>0</v>
      </c>
      <c r="DD632" s="1995"/>
      <c r="DE632" s="1995"/>
      <c r="DF632" s="1995"/>
      <c r="DG632" s="1995"/>
      <c r="DH632" s="1995">
        <f t="shared" si="13"/>
        <v>0</v>
      </c>
      <c r="DI632" s="1995"/>
      <c r="DJ632" s="1995"/>
      <c r="DK632" s="1995"/>
      <c r="DL632" s="1995"/>
      <c r="DM632" s="1995">
        <f t="shared" si="14"/>
        <v>0</v>
      </c>
      <c r="DN632" s="1995"/>
      <c r="DO632" s="1995"/>
      <c r="DP632" s="1995"/>
      <c r="DQ632" s="1995"/>
      <c r="DR632" s="1995">
        <f t="shared" si="15"/>
        <v>0</v>
      </c>
      <c r="DS632" s="1995"/>
      <c r="DT632" s="1995"/>
      <c r="DU632" s="1995"/>
      <c r="DV632" s="1995"/>
      <c r="DX632" s="1996" t="str">
        <f t="shared" si="16"/>
        <v xml:space="preserve"> </v>
      </c>
      <c r="DY632" s="1997"/>
      <c r="DZ632" s="1997"/>
      <c r="EA632" s="1997"/>
      <c r="EB632" s="1998"/>
      <c r="EC632" s="1996" t="str">
        <f t="shared" si="17"/>
        <v xml:space="preserve"> </v>
      </c>
      <c r="ED632" s="1997"/>
      <c r="EE632" s="1997"/>
      <c r="EF632" s="1997"/>
      <c r="EG632" s="1998"/>
      <c r="EH632" s="1996" t="str">
        <f t="shared" si="18"/>
        <v xml:space="preserve"> </v>
      </c>
      <c r="EI632" s="1997"/>
      <c r="EJ632" s="1997"/>
      <c r="EK632" s="1997"/>
      <c r="EL632" s="1998"/>
      <c r="EM632" s="1996" t="str">
        <f t="shared" si="19"/>
        <v xml:space="preserve"> </v>
      </c>
      <c r="EN632" s="1997"/>
      <c r="EO632" s="1997"/>
      <c r="EP632" s="1997"/>
      <c r="EQ632" s="1998"/>
      <c r="ER632" s="1996" t="str">
        <f t="shared" si="20"/>
        <v xml:space="preserve"> </v>
      </c>
      <c r="ES632" s="1997"/>
      <c r="ET632" s="1997"/>
      <c r="EU632" s="1997"/>
      <c r="EV632" s="1998"/>
      <c r="EW632" s="1996" t="str">
        <f t="shared" si="21"/>
        <v xml:space="preserve"> </v>
      </c>
      <c r="EX632" s="1997"/>
      <c r="EY632" s="1997"/>
      <c r="EZ632" s="1997"/>
      <c r="FA632" s="1998"/>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6">
        <f t="shared" si="0"/>
        <v>0</v>
      </c>
      <c r="BF633" s="1998"/>
      <c r="BG633" s="1977">
        <f t="shared" si="1"/>
        <v>0</v>
      </c>
      <c r="BH633" s="1979"/>
      <c r="BI633" s="1996">
        <f t="shared" si="2"/>
        <v>0</v>
      </c>
      <c r="BJ633" s="1998"/>
      <c r="BK633" s="1977">
        <f t="shared" si="3"/>
        <v>0</v>
      </c>
      <c r="BL633" s="1979"/>
      <c r="BM633" s="58"/>
      <c r="BN633" s="1970">
        <f t="shared" si="4"/>
        <v>0</v>
      </c>
      <c r="BO633" s="1971"/>
      <c r="BP633" s="1971"/>
      <c r="BQ633" s="1971"/>
      <c r="BR633" s="1972"/>
      <c r="BS633" s="1976">
        <f t="shared" si="5"/>
        <v>0</v>
      </c>
      <c r="BT633" s="1976"/>
      <c r="BU633" s="1976"/>
      <c r="BV633" s="1976"/>
      <c r="BW633" s="1976"/>
      <c r="BX633" s="1976">
        <f t="shared" si="6"/>
        <v>0</v>
      </c>
      <c r="BY633" s="1976"/>
      <c r="BZ633" s="1976"/>
      <c r="CA633" s="1976"/>
      <c r="CB633" s="1976"/>
      <c r="CC633" s="1976">
        <f t="shared" si="7"/>
        <v>0</v>
      </c>
      <c r="CD633" s="1976"/>
      <c r="CE633" s="1976"/>
      <c r="CF633" s="1976"/>
      <c r="CG633" s="1976"/>
      <c r="CH633" s="1976">
        <f t="shared" si="8"/>
        <v>0</v>
      </c>
      <c r="CI633" s="1976"/>
      <c r="CJ633" s="1976"/>
      <c r="CK633" s="1976"/>
      <c r="CL633" s="1976"/>
      <c r="CM633" s="1976">
        <f t="shared" si="9"/>
        <v>0</v>
      </c>
      <c r="CN633" s="1976"/>
      <c r="CO633" s="1976"/>
      <c r="CP633" s="1976"/>
      <c r="CQ633" s="1976"/>
      <c r="CR633" s="265"/>
      <c r="CS633" s="1995">
        <f t="shared" si="10"/>
        <v>0</v>
      </c>
      <c r="CT633" s="1995"/>
      <c r="CU633" s="1995"/>
      <c r="CV633" s="1995"/>
      <c r="CW633" s="1995"/>
      <c r="CX633" s="1995">
        <f t="shared" si="11"/>
        <v>0</v>
      </c>
      <c r="CY633" s="1995"/>
      <c r="CZ633" s="1995"/>
      <c r="DA633" s="1995"/>
      <c r="DB633" s="1995"/>
      <c r="DC633" s="1995">
        <f t="shared" si="12"/>
        <v>0</v>
      </c>
      <c r="DD633" s="1995"/>
      <c r="DE633" s="1995"/>
      <c r="DF633" s="1995"/>
      <c r="DG633" s="1995"/>
      <c r="DH633" s="1995">
        <f t="shared" si="13"/>
        <v>0</v>
      </c>
      <c r="DI633" s="1995"/>
      <c r="DJ633" s="1995"/>
      <c r="DK633" s="1995"/>
      <c r="DL633" s="1995"/>
      <c r="DM633" s="1995">
        <f t="shared" si="14"/>
        <v>0</v>
      </c>
      <c r="DN633" s="1995"/>
      <c r="DO633" s="1995"/>
      <c r="DP633" s="1995"/>
      <c r="DQ633" s="1995"/>
      <c r="DR633" s="1995">
        <f t="shared" si="15"/>
        <v>0</v>
      </c>
      <c r="DS633" s="1995"/>
      <c r="DT633" s="1995"/>
      <c r="DU633" s="1995"/>
      <c r="DV633" s="1995"/>
      <c r="DX633" s="1996" t="str">
        <f t="shared" si="16"/>
        <v xml:space="preserve"> </v>
      </c>
      <c r="DY633" s="1997"/>
      <c r="DZ633" s="1997"/>
      <c r="EA633" s="1997"/>
      <c r="EB633" s="1998"/>
      <c r="EC633" s="1996" t="str">
        <f t="shared" si="17"/>
        <v xml:space="preserve"> </v>
      </c>
      <c r="ED633" s="1997"/>
      <c r="EE633" s="1997"/>
      <c r="EF633" s="1997"/>
      <c r="EG633" s="1998"/>
      <c r="EH633" s="1996" t="str">
        <f t="shared" si="18"/>
        <v xml:space="preserve"> </v>
      </c>
      <c r="EI633" s="1997"/>
      <c r="EJ633" s="1997"/>
      <c r="EK633" s="1997"/>
      <c r="EL633" s="1998"/>
      <c r="EM633" s="1996" t="str">
        <f t="shared" si="19"/>
        <v xml:space="preserve"> </v>
      </c>
      <c r="EN633" s="1997"/>
      <c r="EO633" s="1997"/>
      <c r="EP633" s="1997"/>
      <c r="EQ633" s="1998"/>
      <c r="ER633" s="1996" t="str">
        <f t="shared" si="20"/>
        <v xml:space="preserve"> </v>
      </c>
      <c r="ES633" s="1997"/>
      <c r="ET633" s="1997"/>
      <c r="EU633" s="1997"/>
      <c r="EV633" s="1998"/>
      <c r="EW633" s="1996" t="str">
        <f t="shared" si="21"/>
        <v xml:space="preserve"> </v>
      </c>
      <c r="EX633" s="1997"/>
      <c r="EY633" s="1997"/>
      <c r="EZ633" s="1997"/>
      <c r="FA633" s="1998"/>
    </row>
    <row r="634" spans="1:157" s="1717" customFormat="1" ht="12.75" customHeight="1">
      <c r="B634" s="2172" t="s">
        <v>484</v>
      </c>
      <c r="C634" s="2173"/>
      <c r="D634" s="2173"/>
      <c r="E634" s="2173"/>
      <c r="F634" s="2173"/>
      <c r="G634" s="2173"/>
      <c r="H634" s="2173"/>
      <c r="I634" s="2173"/>
      <c r="J634" s="2173"/>
      <c r="K634" s="2173"/>
      <c r="L634" s="2173"/>
      <c r="M634" s="2173"/>
      <c r="N634" s="2174"/>
      <c r="O634" s="2028" t="s">
        <v>2293</v>
      </c>
      <c r="P634" s="2029"/>
      <c r="Q634" s="2030"/>
      <c r="R634" s="2028" t="s">
        <v>2291</v>
      </c>
      <c r="S634" s="2029"/>
      <c r="T634" s="2030"/>
      <c r="U634" s="2017" t="s">
        <v>485</v>
      </c>
      <c r="V634" s="2017"/>
      <c r="W634" s="2018"/>
      <c r="X634" s="2028" t="s">
        <v>2090</v>
      </c>
      <c r="Y634" s="2029"/>
      <c r="Z634" s="2029"/>
      <c r="AA634" s="2029"/>
      <c r="AB634" s="2030"/>
      <c r="AC634" s="2263" t="s">
        <v>2088</v>
      </c>
      <c r="AD634" s="2264"/>
      <c r="AE634" s="2265"/>
      <c r="AF634" s="2028" t="s">
        <v>2091</v>
      </c>
      <c r="AG634" s="2029"/>
      <c r="AH634" s="2029"/>
      <c r="AI634" s="2029"/>
      <c r="AJ634" s="2030"/>
      <c r="AK634" s="2252" t="s">
        <v>2092</v>
      </c>
      <c r="AL634" s="2253"/>
      <c r="AM634" s="2253"/>
      <c r="AN634" s="2254"/>
      <c r="AO634" s="2311" t="s">
        <v>486</v>
      </c>
      <c r="AP634" s="2311"/>
      <c r="AQ634" s="2311"/>
      <c r="AR634" s="2311"/>
      <c r="AS634" s="2311"/>
      <c r="AT634" s="1718"/>
      <c r="AU634" s="1718"/>
      <c r="AV634" s="1718"/>
      <c r="AW634" s="1718"/>
      <c r="AX634" s="1718"/>
      <c r="AY634" s="1718"/>
      <c r="AZ634" s="181"/>
      <c r="BA634" s="181"/>
      <c r="BB634" s="181"/>
      <c r="BC634" s="181"/>
      <c r="BD634" s="181"/>
      <c r="BE634" s="1996">
        <f t="shared" si="0"/>
        <v>0</v>
      </c>
      <c r="BF634" s="1998"/>
      <c r="BG634" s="1977">
        <f t="shared" si="1"/>
        <v>0</v>
      </c>
      <c r="BH634" s="1979"/>
      <c r="BI634" s="1996">
        <f t="shared" si="2"/>
        <v>0</v>
      </c>
      <c r="BJ634" s="1998"/>
      <c r="BK634" s="1977">
        <f t="shared" si="3"/>
        <v>0</v>
      </c>
      <c r="BL634" s="1979"/>
      <c r="BM634" s="181"/>
      <c r="BN634" s="1970">
        <f t="shared" si="4"/>
        <v>0</v>
      </c>
      <c r="BO634" s="1971"/>
      <c r="BP634" s="1971"/>
      <c r="BQ634" s="1971"/>
      <c r="BR634" s="1972"/>
      <c r="BS634" s="1976">
        <f t="shared" si="5"/>
        <v>0</v>
      </c>
      <c r="BT634" s="1976"/>
      <c r="BU634" s="1976"/>
      <c r="BV634" s="1976"/>
      <c r="BW634" s="1976"/>
      <c r="BX634" s="1976">
        <f t="shared" si="6"/>
        <v>0</v>
      </c>
      <c r="BY634" s="1976"/>
      <c r="BZ634" s="1976"/>
      <c r="CA634" s="1976"/>
      <c r="CB634" s="1976"/>
      <c r="CC634" s="1976">
        <f t="shared" si="7"/>
        <v>0</v>
      </c>
      <c r="CD634" s="1976"/>
      <c r="CE634" s="1976"/>
      <c r="CF634" s="1976"/>
      <c r="CG634" s="1976"/>
      <c r="CH634" s="1976">
        <f t="shared" si="8"/>
        <v>0</v>
      </c>
      <c r="CI634" s="1976"/>
      <c r="CJ634" s="1976"/>
      <c r="CK634" s="1976"/>
      <c r="CL634" s="1976"/>
      <c r="CM634" s="1976">
        <f t="shared" si="9"/>
        <v>0</v>
      </c>
      <c r="CN634" s="1976"/>
      <c r="CO634" s="1976"/>
      <c r="CP634" s="1976"/>
      <c r="CQ634" s="1976"/>
      <c r="CR634" s="265"/>
      <c r="CS634" s="1995">
        <f t="shared" si="10"/>
        <v>0</v>
      </c>
      <c r="CT634" s="1995"/>
      <c r="CU634" s="1995"/>
      <c r="CV634" s="1995"/>
      <c r="CW634" s="1995"/>
      <c r="CX634" s="1995">
        <f t="shared" si="11"/>
        <v>0</v>
      </c>
      <c r="CY634" s="1995"/>
      <c r="CZ634" s="1995"/>
      <c r="DA634" s="1995"/>
      <c r="DB634" s="1995"/>
      <c r="DC634" s="1995">
        <f t="shared" si="12"/>
        <v>0</v>
      </c>
      <c r="DD634" s="1995"/>
      <c r="DE634" s="1995"/>
      <c r="DF634" s="1995"/>
      <c r="DG634" s="1995"/>
      <c r="DH634" s="1995">
        <f t="shared" si="13"/>
        <v>0</v>
      </c>
      <c r="DI634" s="1995"/>
      <c r="DJ634" s="1995"/>
      <c r="DK634" s="1995"/>
      <c r="DL634" s="1995"/>
      <c r="DM634" s="1995">
        <f t="shared" si="14"/>
        <v>0</v>
      </c>
      <c r="DN634" s="1995"/>
      <c r="DO634" s="1995"/>
      <c r="DP634" s="1995"/>
      <c r="DQ634" s="1995"/>
      <c r="DR634" s="1995">
        <f t="shared" si="15"/>
        <v>0</v>
      </c>
      <c r="DS634" s="1995"/>
      <c r="DT634" s="1995"/>
      <c r="DU634" s="1995"/>
      <c r="DV634" s="1995"/>
      <c r="DX634" s="1996" t="str">
        <f t="shared" si="16"/>
        <v xml:space="preserve"> </v>
      </c>
      <c r="DY634" s="1997"/>
      <c r="DZ634" s="1997"/>
      <c r="EA634" s="1997"/>
      <c r="EB634" s="1998"/>
      <c r="EC634" s="1996" t="str">
        <f t="shared" si="17"/>
        <v xml:space="preserve"> </v>
      </c>
      <c r="ED634" s="1997"/>
      <c r="EE634" s="1997"/>
      <c r="EF634" s="1997"/>
      <c r="EG634" s="1998"/>
      <c r="EH634" s="1996" t="str">
        <f t="shared" si="18"/>
        <v xml:space="preserve"> </v>
      </c>
      <c r="EI634" s="1997"/>
      <c r="EJ634" s="1997"/>
      <c r="EK634" s="1997"/>
      <c r="EL634" s="1998"/>
      <c r="EM634" s="1996" t="str">
        <f t="shared" si="19"/>
        <v xml:space="preserve"> </v>
      </c>
      <c r="EN634" s="1997"/>
      <c r="EO634" s="1997"/>
      <c r="EP634" s="1997"/>
      <c r="EQ634" s="1998"/>
      <c r="ER634" s="1996" t="str">
        <f t="shared" si="20"/>
        <v xml:space="preserve"> </v>
      </c>
      <c r="ES634" s="1997"/>
      <c r="ET634" s="1997"/>
      <c r="EU634" s="1997"/>
      <c r="EV634" s="1998"/>
      <c r="EW634" s="1996" t="str">
        <f t="shared" si="21"/>
        <v xml:space="preserve"> </v>
      </c>
      <c r="EX634" s="1997"/>
      <c r="EY634" s="1997"/>
      <c r="EZ634" s="1997"/>
      <c r="FA634" s="1998"/>
    </row>
    <row r="635" spans="1:157" s="1717" customFormat="1" ht="12.75">
      <c r="B635" s="2307"/>
      <c r="C635" s="2308"/>
      <c r="D635" s="2308"/>
      <c r="E635" s="2308"/>
      <c r="F635" s="2308"/>
      <c r="G635" s="2308"/>
      <c r="H635" s="2308"/>
      <c r="I635" s="2308"/>
      <c r="J635" s="2308"/>
      <c r="K635" s="2308"/>
      <c r="L635" s="2308"/>
      <c r="M635" s="2308"/>
      <c r="N635" s="2309"/>
      <c r="O635" s="2031"/>
      <c r="P635" s="2032"/>
      <c r="Q635" s="2033"/>
      <c r="R635" s="2031"/>
      <c r="S635" s="2032"/>
      <c r="T635" s="2033"/>
      <c r="U635" s="2019"/>
      <c r="V635" s="2019"/>
      <c r="W635" s="2020"/>
      <c r="X635" s="2031"/>
      <c r="Y635" s="2032"/>
      <c r="Z635" s="2032"/>
      <c r="AA635" s="2032"/>
      <c r="AB635" s="2033"/>
      <c r="AC635" s="2266"/>
      <c r="AD635" s="2267"/>
      <c r="AE635" s="2268"/>
      <c r="AF635" s="2031"/>
      <c r="AG635" s="2032"/>
      <c r="AH635" s="2032"/>
      <c r="AI635" s="2032"/>
      <c r="AJ635" s="2033"/>
      <c r="AK635" s="2255"/>
      <c r="AL635" s="2256"/>
      <c r="AM635" s="2256"/>
      <c r="AN635" s="2257"/>
      <c r="AO635" s="2311"/>
      <c r="AP635" s="2311"/>
      <c r="AQ635" s="2311"/>
      <c r="AR635" s="2311"/>
      <c r="AS635" s="2311"/>
      <c r="AT635" s="1718"/>
      <c r="AU635" s="1718"/>
      <c r="AV635" s="1718"/>
      <c r="AW635" s="1718"/>
      <c r="AX635" s="1718"/>
      <c r="AY635" s="1718"/>
      <c r="AZ635" s="181"/>
      <c r="BA635" s="181"/>
      <c r="BB635" s="181"/>
      <c r="BC635" s="181"/>
      <c r="BD635" s="181"/>
      <c r="BE635" s="181"/>
      <c r="BF635" s="181"/>
      <c r="BG635" s="1996">
        <f>SUM(BG610:BH634)</f>
        <v>43</v>
      </c>
      <c r="BH635" s="1998"/>
      <c r="BI635" s="181"/>
      <c r="BJ635" s="181"/>
      <c r="BK635" s="1996">
        <f>SUM(BK610:BL634)</f>
        <v>18</v>
      </c>
      <c r="BL635" s="1998"/>
      <c r="BM635" s="181"/>
      <c r="BN635" s="1996">
        <f>SUM(BN610:BR634)</f>
        <v>0</v>
      </c>
      <c r="BO635" s="1997"/>
      <c r="BP635" s="1997"/>
      <c r="BQ635" s="1997"/>
      <c r="BR635" s="1998"/>
      <c r="BS635" s="2003">
        <f>SUM(BS610:BW634)</f>
        <v>111</v>
      </c>
      <c r="BT635" s="2003"/>
      <c r="BU635" s="2003"/>
      <c r="BV635" s="2003"/>
      <c r="BW635" s="2003"/>
      <c r="BX635" s="2003">
        <f>SUM(BX610:CB634)</f>
        <v>53</v>
      </c>
      <c r="BY635" s="2003"/>
      <c r="BZ635" s="2003"/>
      <c r="CA635" s="2003"/>
      <c r="CB635" s="2003"/>
      <c r="CC635" s="2003">
        <f>SUM(CC610:CG634)</f>
        <v>0</v>
      </c>
      <c r="CD635" s="2003"/>
      <c r="CE635" s="2003"/>
      <c r="CF635" s="2003"/>
      <c r="CG635" s="2003"/>
      <c r="CH635" s="2003">
        <f>SUM(CH610:CL634)</f>
        <v>0</v>
      </c>
      <c r="CI635" s="2003"/>
      <c r="CJ635" s="2003"/>
      <c r="CK635" s="2003"/>
      <c r="CL635" s="2003"/>
      <c r="CM635" s="2003">
        <f>SUM(CM610:CQ634)</f>
        <v>0</v>
      </c>
      <c r="CN635" s="2003"/>
      <c r="CO635" s="2003"/>
      <c r="CP635" s="2003"/>
      <c r="CQ635" s="2003"/>
      <c r="CR635" s="695"/>
      <c r="CS635" s="2003">
        <f>SUM(CS610:CW634)</f>
        <v>0</v>
      </c>
      <c r="CT635" s="2003"/>
      <c r="CU635" s="2003"/>
      <c r="CV635" s="2003"/>
      <c r="CW635" s="2003"/>
      <c r="CX635" s="2003">
        <f>SUM(CX610:DB634)</f>
        <v>12</v>
      </c>
      <c r="CY635" s="2003"/>
      <c r="CZ635" s="2003"/>
      <c r="DA635" s="2003"/>
      <c r="DB635" s="2003"/>
      <c r="DC635" s="2003">
        <f>SUM(DC610:DG634)</f>
        <v>6</v>
      </c>
      <c r="DD635" s="2003"/>
      <c r="DE635" s="2003"/>
      <c r="DF635" s="2003"/>
      <c r="DG635" s="2003"/>
      <c r="DH635" s="2003">
        <f>SUM(DH610:DL634)</f>
        <v>0</v>
      </c>
      <c r="DI635" s="2003"/>
      <c r="DJ635" s="2003"/>
      <c r="DK635" s="2003"/>
      <c r="DL635" s="2003"/>
      <c r="DM635" s="2003">
        <f>SUM(DM610:DQ634)</f>
        <v>0</v>
      </c>
      <c r="DN635" s="2003"/>
      <c r="DO635" s="2003"/>
      <c r="DP635" s="2003"/>
      <c r="DQ635" s="2003"/>
      <c r="DR635" s="2003">
        <f>SUM(DR610:DV634)</f>
        <v>0</v>
      </c>
      <c r="DS635" s="2003"/>
      <c r="DT635" s="2003"/>
      <c r="DU635" s="2003"/>
      <c r="DV635" s="2003"/>
      <c r="DX635" s="2003">
        <f>SUM(DX610:EB634)</f>
        <v>0</v>
      </c>
      <c r="DY635" s="2003"/>
      <c r="DZ635" s="2003"/>
      <c r="EA635" s="2003"/>
      <c r="EB635" s="2003"/>
      <c r="EC635" s="2003">
        <f>SUM(EC610:EG634)</f>
        <v>5087</v>
      </c>
      <c r="ED635" s="2003"/>
      <c r="EE635" s="2003"/>
      <c r="EF635" s="2003"/>
      <c r="EG635" s="2003"/>
      <c r="EH635" s="2003">
        <f>SUM(EH610:EL634)</f>
        <v>6044</v>
      </c>
      <c r="EI635" s="2003"/>
      <c r="EJ635" s="2003"/>
      <c r="EK635" s="2003"/>
      <c r="EL635" s="2003"/>
      <c r="EM635" s="2003">
        <f>SUM(EM610:EQ634)</f>
        <v>0</v>
      </c>
      <c r="EN635" s="2003"/>
      <c r="EO635" s="2003"/>
      <c r="EP635" s="2003"/>
      <c r="EQ635" s="2003"/>
      <c r="ER635" s="2003">
        <f>SUM(ER610:EV634)</f>
        <v>0</v>
      </c>
      <c r="ES635" s="2003"/>
      <c r="ET635" s="2003"/>
      <c r="EU635" s="2003"/>
      <c r="EV635" s="2003"/>
      <c r="EW635" s="2003">
        <f>SUM(EW610:FA634)</f>
        <v>0</v>
      </c>
      <c r="EX635" s="2003"/>
      <c r="EY635" s="2003"/>
      <c r="EZ635" s="2003"/>
      <c r="FA635" s="2003"/>
    </row>
    <row r="636" spans="1:157" s="1717" customFormat="1" ht="12.75">
      <c r="B636" s="2310"/>
      <c r="C636" s="2308"/>
      <c r="D636" s="2308"/>
      <c r="E636" s="2308"/>
      <c r="F636" s="2308"/>
      <c r="G636" s="2308"/>
      <c r="H636" s="2308"/>
      <c r="I636" s="2308"/>
      <c r="J636" s="2308"/>
      <c r="K636" s="2308"/>
      <c r="L636" s="2308"/>
      <c r="M636" s="2308"/>
      <c r="N636" s="2309"/>
      <c r="O636" s="2034"/>
      <c r="P636" s="2035"/>
      <c r="Q636" s="2036"/>
      <c r="R636" s="2034"/>
      <c r="S636" s="2035"/>
      <c r="T636" s="2036"/>
      <c r="U636" s="2021"/>
      <c r="V636" s="2021"/>
      <c r="W636" s="2022"/>
      <c r="X636" s="2034"/>
      <c r="Y636" s="2035"/>
      <c r="Z636" s="2035"/>
      <c r="AA636" s="2035"/>
      <c r="AB636" s="2036"/>
      <c r="AC636" s="2269"/>
      <c r="AD636" s="2270"/>
      <c r="AE636" s="2271"/>
      <c r="AF636" s="2034"/>
      <c r="AG636" s="2035"/>
      <c r="AH636" s="2035"/>
      <c r="AI636" s="2035"/>
      <c r="AJ636" s="2036"/>
      <c r="AK636" s="2258"/>
      <c r="AL636" s="2259"/>
      <c r="AM636" s="2259"/>
      <c r="AN636" s="2260"/>
      <c r="AO636" s="2311"/>
      <c r="AP636" s="2311"/>
      <c r="AQ636" s="2311"/>
      <c r="AR636" s="2311"/>
      <c r="AS636" s="2311"/>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96">
        <f>BN635+BS635+BX635+CC635+CH635+CM635</f>
        <v>164</v>
      </c>
      <c r="CN636" s="1997"/>
      <c r="CO636" s="1997"/>
      <c r="CP636" s="1997"/>
      <c r="CQ636" s="1998"/>
      <c r="CR636" s="695"/>
      <c r="CS636" s="181"/>
      <c r="CT636" s="181"/>
      <c r="CU636" s="181"/>
      <c r="CV636" s="181"/>
      <c r="CW636" s="181"/>
      <c r="CX636" s="181"/>
      <c r="CY636" s="181"/>
      <c r="CZ636" s="181"/>
      <c r="DA636" s="181"/>
      <c r="DB636" s="181"/>
      <c r="DC636" s="181"/>
      <c r="DD636" s="181"/>
      <c r="DE636" s="181"/>
      <c r="DF636" s="181"/>
    </row>
    <row r="637" spans="1:157" ht="12.75">
      <c r="B637" s="83" t="s">
        <v>117</v>
      </c>
      <c r="C637" s="2025" t="s">
        <v>2595</v>
      </c>
      <c r="D637" s="1993"/>
      <c r="E637" s="1993"/>
      <c r="F637" s="1993"/>
      <c r="G637" s="1993"/>
      <c r="H637" s="1993"/>
      <c r="I637" s="1993"/>
      <c r="J637" s="1993"/>
      <c r="K637" s="1993"/>
      <c r="L637" s="1993"/>
      <c r="M637" s="1993"/>
      <c r="N637" s="2027"/>
      <c r="O637" s="2037">
        <v>216</v>
      </c>
      <c r="P637" s="2038"/>
      <c r="Q637" s="2039"/>
      <c r="R637" s="2004">
        <v>480</v>
      </c>
      <c r="S637" s="2005"/>
      <c r="T637" s="2006"/>
      <c r="U637" s="2013">
        <v>4.4499999999999998E-2</v>
      </c>
      <c r="V637" s="2014"/>
      <c r="W637" s="2015"/>
      <c r="X637" s="2007" t="s">
        <v>2089</v>
      </c>
      <c r="Y637" s="2008"/>
      <c r="Z637" s="2008"/>
      <c r="AA637" s="2008"/>
      <c r="AB637" s="2009"/>
      <c r="AC637" s="1999">
        <v>1</v>
      </c>
      <c r="AD637" s="2000"/>
      <c r="AE637" s="2001"/>
      <c r="AF637" s="2010">
        <f>1300217</f>
        <v>1300217</v>
      </c>
      <c r="AG637" s="2011"/>
      <c r="AH637" s="2011"/>
      <c r="AI637" s="2011"/>
      <c r="AJ637" s="2012"/>
      <c r="AK637" s="2040"/>
      <c r="AL637" s="2041"/>
      <c r="AM637" s="2041"/>
      <c r="AN637" s="2042"/>
      <c r="AO637" s="2002">
        <v>24450000</v>
      </c>
      <c r="AP637" s="2002"/>
      <c r="AQ637" s="2002"/>
      <c r="AR637" s="2002"/>
      <c r="AS637" s="2002"/>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19">
        <f>BN635*1</f>
        <v>0</v>
      </c>
      <c r="BS637" s="58"/>
      <c r="BT637" s="58"/>
      <c r="BU637" s="58"/>
      <c r="BV637" s="58"/>
      <c r="BW637" s="1419">
        <f>BS635*1</f>
        <v>111</v>
      </c>
      <c r="BX637" s="58"/>
      <c r="BY637" s="58"/>
      <c r="BZ637" s="58"/>
      <c r="CA637" s="58"/>
      <c r="CB637" s="1419">
        <f>BX635*2</f>
        <v>106</v>
      </c>
      <c r="CC637" s="58"/>
      <c r="CD637" s="58"/>
      <c r="CE637" s="58"/>
      <c r="CF637" s="58"/>
      <c r="CG637" s="1419">
        <f>CC635*3</f>
        <v>0</v>
      </c>
      <c r="CH637" s="58"/>
      <c r="CI637" s="58"/>
      <c r="CJ637" s="58"/>
      <c r="CK637" s="58"/>
      <c r="CL637" s="1419">
        <f>CH635*4</f>
        <v>0</v>
      </c>
      <c r="CM637" s="58"/>
      <c r="CN637" s="58"/>
      <c r="CO637" s="58"/>
      <c r="CP637" s="58"/>
      <c r="CQ637" s="1419">
        <f>CM635*5</f>
        <v>0</v>
      </c>
      <c r="CS637" s="1419">
        <f>BR637+BW637+CB637+CG637+CL637+CQ637</f>
        <v>217</v>
      </c>
      <c r="CT637" s="134" t="s">
        <v>2305</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25" t="s">
        <v>2613</v>
      </c>
      <c r="D638" s="1993"/>
      <c r="E638" s="1993"/>
      <c r="F638" s="1993"/>
      <c r="G638" s="1993"/>
      <c r="H638" s="1993"/>
      <c r="I638" s="1993"/>
      <c r="J638" s="1993"/>
      <c r="K638" s="1993"/>
      <c r="L638" s="1993"/>
      <c r="M638" s="1993"/>
      <c r="N638" s="2027"/>
      <c r="O638" s="2037"/>
      <c r="P638" s="2038"/>
      <c r="Q638" s="2039"/>
      <c r="R638" s="2004"/>
      <c r="S638" s="2005"/>
      <c r="T638" s="2006"/>
      <c r="U638" s="2013"/>
      <c r="V638" s="2014"/>
      <c r="W638" s="2015"/>
      <c r="X638" s="2007" t="s">
        <v>308</v>
      </c>
      <c r="Y638" s="2008"/>
      <c r="Z638" s="2008"/>
      <c r="AA638" s="2008"/>
      <c r="AB638" s="2009"/>
      <c r="AC638" s="1999"/>
      <c r="AD638" s="2000"/>
      <c r="AE638" s="2001"/>
      <c r="AF638" s="2010"/>
      <c r="AG638" s="2011"/>
      <c r="AH638" s="2011"/>
      <c r="AI638" s="2011"/>
      <c r="AJ638" s="2012"/>
      <c r="AK638" s="2040"/>
      <c r="AL638" s="2041"/>
      <c r="AM638" s="2041"/>
      <c r="AN638" s="2042"/>
      <c r="AO638" s="2002">
        <v>1345498</v>
      </c>
      <c r="AP638" s="2002"/>
      <c r="AQ638" s="2002"/>
      <c r="AR638" s="2002"/>
      <c r="AS638" s="200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0" t="e">
        <f t="shared" ref="DX638:DX662" si="22">DX610*(BN610/$BN$635)</f>
        <v>#VALUE!</v>
      </c>
      <c r="DY638" s="1980"/>
      <c r="DZ638" s="1980"/>
      <c r="EA638" s="1980"/>
      <c r="EB638" s="1980"/>
      <c r="EC638" s="1980">
        <f t="shared" ref="EC638:EC662" si="23">EC610*(BS610/$BS$635)</f>
        <v>76.108108108108112</v>
      </c>
      <c r="ED638" s="1980"/>
      <c r="EE638" s="1980"/>
      <c r="EF638" s="1980"/>
      <c r="EG638" s="1980"/>
      <c r="EH638" s="1980" t="e">
        <f t="shared" ref="EH638:EH662" si="24">EH610*(BX610/$BX$635)</f>
        <v>#VALUE!</v>
      </c>
      <c r="EI638" s="1980"/>
      <c r="EJ638" s="1980"/>
      <c r="EK638" s="1980"/>
      <c r="EL638" s="1980"/>
      <c r="EM638" s="1980" t="e">
        <f t="shared" ref="EM638:EM662" si="25">EM610*(CC610/$CC$635)</f>
        <v>#VALUE!</v>
      </c>
      <c r="EN638" s="1980"/>
      <c r="EO638" s="1980"/>
      <c r="EP638" s="1980"/>
      <c r="EQ638" s="1980"/>
      <c r="ER638" s="1980" t="e">
        <f t="shared" ref="ER638:ER662" si="26">ER610*(CH610/$CH$635)</f>
        <v>#VALUE!</v>
      </c>
      <c r="ES638" s="1980"/>
      <c r="ET638" s="1980"/>
      <c r="EU638" s="1980"/>
      <c r="EV638" s="1980"/>
      <c r="EW638" s="1980" t="e">
        <f t="shared" ref="EW638:EW662" si="27">EW610*(CM610/$CM$635)</f>
        <v>#VALUE!</v>
      </c>
      <c r="EX638" s="1980"/>
      <c r="EY638" s="1980"/>
      <c r="EZ638" s="1980"/>
      <c r="FA638" s="1980"/>
    </row>
    <row r="639" spans="1:157" ht="12.75" customHeight="1">
      <c r="B639" s="84" t="s">
        <v>124</v>
      </c>
      <c r="C639" s="2025" t="s">
        <v>2614</v>
      </c>
      <c r="D639" s="1993"/>
      <c r="E639" s="1993"/>
      <c r="F639" s="1993"/>
      <c r="G639" s="1993"/>
      <c r="H639" s="1993"/>
      <c r="I639" s="1993"/>
      <c r="J639" s="1993"/>
      <c r="K639" s="1993"/>
      <c r="L639" s="1993"/>
      <c r="M639" s="1993"/>
      <c r="N639" s="2027"/>
      <c r="O639" s="2037">
        <v>180</v>
      </c>
      <c r="P639" s="2038"/>
      <c r="Q639" s="2039"/>
      <c r="R639" s="2004"/>
      <c r="S639" s="2005"/>
      <c r="T639" s="2006"/>
      <c r="U639" s="2013">
        <v>0.03</v>
      </c>
      <c r="V639" s="2014"/>
      <c r="W639" s="2015"/>
      <c r="X639" s="2007" t="s">
        <v>490</v>
      </c>
      <c r="Y639" s="2008"/>
      <c r="Z639" s="2008"/>
      <c r="AA639" s="2008"/>
      <c r="AB639" s="2009"/>
      <c r="AC639" s="1999"/>
      <c r="AD639" s="2000"/>
      <c r="AE639" s="2001"/>
      <c r="AF639" s="2010"/>
      <c r="AG639" s="2011"/>
      <c r="AH639" s="2011"/>
      <c r="AI639" s="2011"/>
      <c r="AJ639" s="2012"/>
      <c r="AK639" s="2040"/>
      <c r="AL639" s="2041"/>
      <c r="AM639" s="2041"/>
      <c r="AN639" s="2042"/>
      <c r="AO639" s="2002">
        <v>2615223</v>
      </c>
      <c r="AP639" s="2002"/>
      <c r="AQ639" s="2002"/>
      <c r="AR639" s="2002"/>
      <c r="AS639" s="200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0" t="e">
        <f t="shared" si="22"/>
        <v>#VALUE!</v>
      </c>
      <c r="DY639" s="1980"/>
      <c r="DZ639" s="1980"/>
      <c r="EA639" s="1980"/>
      <c r="EB639" s="1980"/>
      <c r="EC639" s="1980">
        <f t="shared" si="23"/>
        <v>315.86486486486484</v>
      </c>
      <c r="ED639" s="1980"/>
      <c r="EE639" s="1980"/>
      <c r="EF639" s="1980"/>
      <c r="EG639" s="1980"/>
      <c r="EH639" s="1980" t="e">
        <f t="shared" si="24"/>
        <v>#VALUE!</v>
      </c>
      <c r="EI639" s="1980"/>
      <c r="EJ639" s="1980"/>
      <c r="EK639" s="1980"/>
      <c r="EL639" s="1980"/>
      <c r="EM639" s="1980" t="e">
        <f t="shared" si="25"/>
        <v>#VALUE!</v>
      </c>
      <c r="EN639" s="1980"/>
      <c r="EO639" s="1980"/>
      <c r="EP639" s="1980"/>
      <c r="EQ639" s="1980"/>
      <c r="ER639" s="1980" t="e">
        <f t="shared" si="26"/>
        <v>#VALUE!</v>
      </c>
      <c r="ES639" s="1980"/>
      <c r="ET639" s="1980"/>
      <c r="EU639" s="1980"/>
      <c r="EV639" s="1980"/>
      <c r="EW639" s="1980" t="e">
        <f t="shared" si="27"/>
        <v>#VALUE!</v>
      </c>
      <c r="EX639" s="1980"/>
      <c r="EY639" s="1980"/>
      <c r="EZ639" s="1980"/>
      <c r="FA639" s="1980"/>
    </row>
    <row r="640" spans="1:157" ht="12.75">
      <c r="B640" s="84" t="s">
        <v>616</v>
      </c>
      <c r="C640" s="2025" t="s">
        <v>2533</v>
      </c>
      <c r="D640" s="1993"/>
      <c r="E640" s="1993"/>
      <c r="F640" s="1993"/>
      <c r="G640" s="1993"/>
      <c r="H640" s="1993"/>
      <c r="I640" s="1993"/>
      <c r="J640" s="1993"/>
      <c r="K640" s="1993"/>
      <c r="L640" s="1993"/>
      <c r="M640" s="1993"/>
      <c r="N640" s="2027"/>
      <c r="O640" s="2037">
        <v>684</v>
      </c>
      <c r="P640" s="2038"/>
      <c r="Q640" s="2039"/>
      <c r="R640" s="2004"/>
      <c r="S640" s="2005"/>
      <c r="T640" s="2006"/>
      <c r="U640" s="2013">
        <v>0.03</v>
      </c>
      <c r="V640" s="2014"/>
      <c r="W640" s="2015"/>
      <c r="X640" s="2007" t="s">
        <v>490</v>
      </c>
      <c r="Y640" s="2008"/>
      <c r="Z640" s="2008"/>
      <c r="AA640" s="2008"/>
      <c r="AB640" s="2009"/>
      <c r="AC640" s="1999"/>
      <c r="AD640" s="2000"/>
      <c r="AE640" s="2001"/>
      <c r="AF640" s="2010"/>
      <c r="AG640" s="2011"/>
      <c r="AH640" s="2011"/>
      <c r="AI640" s="2011"/>
      <c r="AJ640" s="2012"/>
      <c r="AK640" s="2040"/>
      <c r="AL640" s="2041"/>
      <c r="AM640" s="2041"/>
      <c r="AN640" s="2042"/>
      <c r="AO640" s="2002">
        <v>2000000</v>
      </c>
      <c r="AP640" s="2002"/>
      <c r="AQ640" s="2002"/>
      <c r="AR640" s="2002"/>
      <c r="AS640" s="2002"/>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70">
        <f>IF(J772="SRO/Studio",O772,0)</f>
        <v>0</v>
      </c>
      <c r="BO640" s="1971"/>
      <c r="BP640" s="1971"/>
      <c r="BQ640" s="1971"/>
      <c r="BR640" s="1972"/>
      <c r="BS640" s="1976">
        <f>IF(J772="1 Bedroom",O772,0)</f>
        <v>0</v>
      </c>
      <c r="BT640" s="1976"/>
      <c r="BU640" s="1976"/>
      <c r="BV640" s="1976"/>
      <c r="BW640" s="1976"/>
      <c r="BX640" s="1976">
        <f>IF(J772="2 Bedrooms",O772,0)</f>
        <v>2</v>
      </c>
      <c r="BY640" s="1976"/>
      <c r="BZ640" s="1976"/>
      <c r="CA640" s="1976"/>
      <c r="CB640" s="1976"/>
      <c r="CC640" s="1976">
        <f>IF(J772="3 Bedrooms",O772,0)</f>
        <v>0</v>
      </c>
      <c r="CD640" s="1976"/>
      <c r="CE640" s="1976"/>
      <c r="CF640" s="1976"/>
      <c r="CG640" s="1976"/>
      <c r="CH640" s="1976">
        <f>IF(J772="4 Bedrooms",O772,0)</f>
        <v>0</v>
      </c>
      <c r="CI640" s="1976"/>
      <c r="CJ640" s="1976"/>
      <c r="CK640" s="1976"/>
      <c r="CL640" s="1976"/>
      <c r="CM640" s="1976">
        <f>IF(J772="5 Bedrooms",O772,0)</f>
        <v>0</v>
      </c>
      <c r="CN640" s="1976"/>
      <c r="CO640" s="1976"/>
      <c r="CP640" s="1976"/>
      <c r="CQ640" s="1976"/>
      <c r="CR640" s="265"/>
      <c r="CS640" s="58"/>
      <c r="CT640" s="58"/>
      <c r="CU640" s="58"/>
      <c r="CV640" s="58"/>
      <c r="CW640" s="58"/>
      <c r="CX640" s="58"/>
      <c r="CY640" s="58"/>
      <c r="CZ640" s="58"/>
      <c r="DA640" s="58"/>
      <c r="DB640" s="58"/>
      <c r="DC640" s="58"/>
      <c r="DD640" s="58"/>
      <c r="DE640" s="58"/>
      <c r="DF640" s="58"/>
      <c r="DX640" s="1980" t="e">
        <f t="shared" si="22"/>
        <v>#VALUE!</v>
      </c>
      <c r="DY640" s="1980"/>
      <c r="DZ640" s="1980"/>
      <c r="EA640" s="1980"/>
      <c r="EB640" s="1980"/>
      <c r="EC640" s="1980">
        <f t="shared" si="23"/>
        <v>381.70270270270271</v>
      </c>
      <c r="ED640" s="1980"/>
      <c r="EE640" s="1980"/>
      <c r="EF640" s="1980"/>
      <c r="EG640" s="1980"/>
      <c r="EH640" s="1980" t="e">
        <f t="shared" si="24"/>
        <v>#VALUE!</v>
      </c>
      <c r="EI640" s="1980"/>
      <c r="EJ640" s="1980"/>
      <c r="EK640" s="1980"/>
      <c r="EL640" s="1980"/>
      <c r="EM640" s="1980" t="e">
        <f t="shared" si="25"/>
        <v>#VALUE!</v>
      </c>
      <c r="EN640" s="1980"/>
      <c r="EO640" s="1980"/>
      <c r="EP640" s="1980"/>
      <c r="EQ640" s="1980"/>
      <c r="ER640" s="1980" t="e">
        <f t="shared" si="26"/>
        <v>#VALUE!</v>
      </c>
      <c r="ES640" s="1980"/>
      <c r="ET640" s="1980"/>
      <c r="EU640" s="1980"/>
      <c r="EV640" s="1980"/>
      <c r="EW640" s="1980" t="e">
        <f t="shared" si="27"/>
        <v>#VALUE!</v>
      </c>
      <c r="EX640" s="1980"/>
      <c r="EY640" s="1980"/>
      <c r="EZ640" s="1980"/>
      <c r="FA640" s="1980"/>
    </row>
    <row r="641" spans="1:157" ht="12.75">
      <c r="B641" s="84" t="s">
        <v>821</v>
      </c>
      <c r="C641" s="2025" t="s">
        <v>2533</v>
      </c>
      <c r="D641" s="1993"/>
      <c r="E641" s="1993"/>
      <c r="F641" s="1993"/>
      <c r="G641" s="1993"/>
      <c r="H641" s="1993"/>
      <c r="I641" s="1993"/>
      <c r="J641" s="1993"/>
      <c r="K641" s="1993"/>
      <c r="L641" s="1993"/>
      <c r="M641" s="1993"/>
      <c r="N641" s="2027"/>
      <c r="O641" s="2037">
        <v>684</v>
      </c>
      <c r="P641" s="2038"/>
      <c r="Q641" s="2039"/>
      <c r="R641" s="2004"/>
      <c r="S641" s="2005"/>
      <c r="T641" s="2006"/>
      <c r="U641" s="2013"/>
      <c r="V641" s="2014"/>
      <c r="W641" s="2015"/>
      <c r="X641" s="2007" t="s">
        <v>491</v>
      </c>
      <c r="Y641" s="2008"/>
      <c r="Z641" s="2008"/>
      <c r="AA641" s="2008"/>
      <c r="AB641" s="2009"/>
      <c r="AC641" s="1999"/>
      <c r="AD641" s="2000"/>
      <c r="AE641" s="2001"/>
      <c r="AF641" s="2010"/>
      <c r="AG641" s="2011"/>
      <c r="AH641" s="2011"/>
      <c r="AI641" s="2011"/>
      <c r="AJ641" s="2012"/>
      <c r="AK641" s="2040"/>
      <c r="AL641" s="2041"/>
      <c r="AM641" s="2041"/>
      <c r="AN641" s="2042"/>
      <c r="AO641" s="2002">
        <v>5000000</v>
      </c>
      <c r="AP641" s="2002"/>
      <c r="AQ641" s="2002"/>
      <c r="AR641" s="2002"/>
      <c r="AS641" s="200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0">
        <f>IF(J773="SRO/Studio",O773,0)</f>
        <v>0</v>
      </c>
      <c r="BO641" s="1971"/>
      <c r="BP641" s="1971"/>
      <c r="BQ641" s="1971"/>
      <c r="BR641" s="1972"/>
      <c r="BS641" s="1976">
        <f>IF(J773="1 Bedroom",O773,0)</f>
        <v>0</v>
      </c>
      <c r="BT641" s="1976"/>
      <c r="BU641" s="1976"/>
      <c r="BV641" s="1976"/>
      <c r="BW641" s="1976"/>
      <c r="BX641" s="1976">
        <f>IF(J773="2 Bedrooms",O773,0)</f>
        <v>0</v>
      </c>
      <c r="BY641" s="1976"/>
      <c r="BZ641" s="1976"/>
      <c r="CA641" s="1976"/>
      <c r="CB641" s="1976"/>
      <c r="CC641" s="1976">
        <f>IF(J773="3 Bedrooms",O773,0)</f>
        <v>0</v>
      </c>
      <c r="CD641" s="1976"/>
      <c r="CE641" s="1976"/>
      <c r="CF641" s="1976"/>
      <c r="CG641" s="1976"/>
      <c r="CH641" s="1976">
        <f>IF(J773="4 Bedrooms",O773,0)</f>
        <v>0</v>
      </c>
      <c r="CI641" s="1976"/>
      <c r="CJ641" s="1976"/>
      <c r="CK641" s="1976"/>
      <c r="CL641" s="1976"/>
      <c r="CM641" s="1976">
        <f>IF(J773="5 Bedrooms",O773,0)</f>
        <v>0</v>
      </c>
      <c r="CN641" s="1976"/>
      <c r="CO641" s="1976"/>
      <c r="CP641" s="1976"/>
      <c r="CQ641" s="1976"/>
      <c r="CR641" s="265"/>
      <c r="CS641" s="58"/>
      <c r="CT641" s="58"/>
      <c r="CU641" s="58"/>
      <c r="CV641" s="58"/>
      <c r="CW641" s="58"/>
      <c r="CX641" s="58"/>
      <c r="CY641" s="58"/>
      <c r="CZ641" s="58"/>
      <c r="DA641" s="58"/>
      <c r="DB641" s="58"/>
      <c r="DC641" s="58"/>
      <c r="DD641" s="58"/>
      <c r="DE641" s="58"/>
      <c r="DF641" s="58"/>
      <c r="DX641" s="1980" t="e">
        <f t="shared" si="22"/>
        <v>#VALUE!</v>
      </c>
      <c r="DY641" s="1980"/>
      <c r="DZ641" s="1980"/>
      <c r="EA641" s="1980"/>
      <c r="EB641" s="1980"/>
      <c r="EC641" s="1980">
        <f t="shared" si="23"/>
        <v>632.72972972972968</v>
      </c>
      <c r="ED641" s="1980"/>
      <c r="EE641" s="1980"/>
      <c r="EF641" s="1980"/>
      <c r="EG641" s="1980"/>
      <c r="EH641" s="1980" t="e">
        <f t="shared" si="24"/>
        <v>#VALUE!</v>
      </c>
      <c r="EI641" s="1980"/>
      <c r="EJ641" s="1980"/>
      <c r="EK641" s="1980"/>
      <c r="EL641" s="1980"/>
      <c r="EM641" s="1980" t="e">
        <f t="shared" si="25"/>
        <v>#VALUE!</v>
      </c>
      <c r="EN641" s="1980"/>
      <c r="EO641" s="1980"/>
      <c r="EP641" s="1980"/>
      <c r="EQ641" s="1980"/>
      <c r="ER641" s="1980" t="e">
        <f t="shared" si="26"/>
        <v>#VALUE!</v>
      </c>
      <c r="ES641" s="1980"/>
      <c r="ET641" s="1980"/>
      <c r="EU641" s="1980"/>
      <c r="EV641" s="1980"/>
      <c r="EW641" s="1980" t="e">
        <f t="shared" si="27"/>
        <v>#VALUE!</v>
      </c>
      <c r="EX641" s="1980"/>
      <c r="EY641" s="1980"/>
      <c r="EZ641" s="1980"/>
      <c r="FA641" s="1980"/>
    </row>
    <row r="642" spans="1:157" ht="12.75">
      <c r="B642" s="84" t="s">
        <v>619</v>
      </c>
      <c r="C642" s="1993"/>
      <c r="D642" s="1993"/>
      <c r="E642" s="1993"/>
      <c r="F642" s="1993"/>
      <c r="G642" s="1993"/>
      <c r="H642" s="1993"/>
      <c r="I642" s="1993"/>
      <c r="J642" s="1993"/>
      <c r="K642" s="1993"/>
      <c r="L642" s="1993"/>
      <c r="M642" s="1993"/>
      <c r="N642" s="2027"/>
      <c r="O642" s="2037"/>
      <c r="P642" s="2038"/>
      <c r="Q642" s="2039"/>
      <c r="R642" s="2004"/>
      <c r="S642" s="2005"/>
      <c r="T642" s="2006"/>
      <c r="U642" s="2013"/>
      <c r="V642" s="2014"/>
      <c r="W642" s="2015"/>
      <c r="X642" s="2007" t="s">
        <v>1381</v>
      </c>
      <c r="Y642" s="2008"/>
      <c r="Z642" s="2008"/>
      <c r="AA642" s="2008"/>
      <c r="AB642" s="2009"/>
      <c r="AC642" s="1999"/>
      <c r="AD642" s="2000"/>
      <c r="AE642" s="2001"/>
      <c r="AF642" s="2010"/>
      <c r="AG642" s="2011"/>
      <c r="AH642" s="2011"/>
      <c r="AI642" s="2011"/>
      <c r="AJ642" s="2012"/>
      <c r="AK642" s="2040"/>
      <c r="AL642" s="2041"/>
      <c r="AM642" s="2041"/>
      <c r="AN642" s="2042"/>
      <c r="AO642" s="2002"/>
      <c r="AP642" s="2002"/>
      <c r="AQ642" s="2002"/>
      <c r="AR642" s="2002"/>
      <c r="AS642" s="2002"/>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0">
        <f>IF(J774="SRO/Studio",O774,0)</f>
        <v>0</v>
      </c>
      <c r="BO642" s="1971"/>
      <c r="BP642" s="1971"/>
      <c r="BQ642" s="1971"/>
      <c r="BR642" s="1972"/>
      <c r="BS642" s="1976">
        <f>IF(J774="1 Bedroom",O774,0)</f>
        <v>0</v>
      </c>
      <c r="BT642" s="1976"/>
      <c r="BU642" s="1976"/>
      <c r="BV642" s="1976"/>
      <c r="BW642" s="1976"/>
      <c r="BX642" s="1976">
        <f>IF(J774="2 Bedrooms",O774,0)</f>
        <v>0</v>
      </c>
      <c r="BY642" s="1976"/>
      <c r="BZ642" s="1976"/>
      <c r="CA642" s="1976"/>
      <c r="CB642" s="1976"/>
      <c r="CC642" s="1976">
        <f>IF(J774="3 Bedrooms",O774,0)</f>
        <v>0</v>
      </c>
      <c r="CD642" s="1976"/>
      <c r="CE642" s="1976"/>
      <c r="CF642" s="1976"/>
      <c r="CG642" s="1976"/>
      <c r="CH642" s="1976">
        <f>IF(J774="4 Bedrooms",O774,0)</f>
        <v>0</v>
      </c>
      <c r="CI642" s="1976"/>
      <c r="CJ642" s="1976"/>
      <c r="CK642" s="1976"/>
      <c r="CL642" s="1976"/>
      <c r="CM642" s="1976">
        <f>IF(J774="5 Bedrooms",O774,0)</f>
        <v>0</v>
      </c>
      <c r="CN642" s="1976"/>
      <c r="CO642" s="1976"/>
      <c r="CP642" s="1976"/>
      <c r="CQ642" s="1976"/>
      <c r="CR642" s="1705"/>
      <c r="CV642" s="58"/>
      <c r="CW642" s="58"/>
      <c r="CX642" s="58"/>
      <c r="CY642" s="58"/>
      <c r="CZ642" s="58"/>
      <c r="DA642" s="58"/>
      <c r="DB642" s="58"/>
      <c r="DC642" s="58"/>
      <c r="DD642" s="58"/>
      <c r="DE642" s="58"/>
      <c r="DF642" s="58"/>
      <c r="DX642" s="1980" t="e">
        <f t="shared" si="22"/>
        <v>#VALUE!</v>
      </c>
      <c r="DY642" s="1980"/>
      <c r="DZ642" s="1980"/>
      <c r="EA642" s="1980"/>
      <c r="EB642" s="1980"/>
      <c r="EC642" s="1980" t="e">
        <f t="shared" si="23"/>
        <v>#VALUE!</v>
      </c>
      <c r="ED642" s="1980"/>
      <c r="EE642" s="1980"/>
      <c r="EF642" s="1980"/>
      <c r="EG642" s="1980"/>
      <c r="EH642" s="1980">
        <f t="shared" si="24"/>
        <v>93.962264150943398</v>
      </c>
      <c r="EI642" s="1980"/>
      <c r="EJ642" s="1980"/>
      <c r="EK642" s="1980"/>
      <c r="EL642" s="1980"/>
      <c r="EM642" s="1980" t="e">
        <f t="shared" si="25"/>
        <v>#VALUE!</v>
      </c>
      <c r="EN642" s="1980"/>
      <c r="EO642" s="1980"/>
      <c r="EP642" s="1980"/>
      <c r="EQ642" s="1980"/>
      <c r="ER642" s="1980" t="e">
        <f t="shared" si="26"/>
        <v>#VALUE!</v>
      </c>
      <c r="ES642" s="1980"/>
      <c r="ET642" s="1980"/>
      <c r="EU642" s="1980"/>
      <c r="EV642" s="1980"/>
      <c r="EW642" s="1980" t="e">
        <f t="shared" si="27"/>
        <v>#VALUE!</v>
      </c>
      <c r="EX642" s="1980"/>
      <c r="EY642" s="1980"/>
      <c r="EZ642" s="1980"/>
      <c r="FA642" s="1980"/>
    </row>
    <row r="643" spans="1:157" ht="12.75">
      <c r="B643" s="84" t="s">
        <v>487</v>
      </c>
      <c r="C643" s="1993"/>
      <c r="D643" s="1993"/>
      <c r="E643" s="1993"/>
      <c r="F643" s="1993"/>
      <c r="G643" s="1993"/>
      <c r="H643" s="1993"/>
      <c r="I643" s="1993"/>
      <c r="J643" s="1993"/>
      <c r="K643" s="1993"/>
      <c r="L643" s="1993"/>
      <c r="M643" s="1993"/>
      <c r="N643" s="2027"/>
      <c r="O643" s="2037"/>
      <c r="P643" s="2038"/>
      <c r="Q643" s="2039"/>
      <c r="R643" s="2004"/>
      <c r="S643" s="2005"/>
      <c r="T643" s="2006"/>
      <c r="U643" s="2013"/>
      <c r="V643" s="2014"/>
      <c r="W643" s="2015"/>
      <c r="X643" s="2007" t="s">
        <v>1381</v>
      </c>
      <c r="Y643" s="2008"/>
      <c r="Z643" s="2008"/>
      <c r="AA643" s="2008"/>
      <c r="AB643" s="2009"/>
      <c r="AC643" s="1999"/>
      <c r="AD643" s="2000"/>
      <c r="AE643" s="2001"/>
      <c r="AF643" s="2010"/>
      <c r="AG643" s="2011"/>
      <c r="AH643" s="2011"/>
      <c r="AI643" s="2011"/>
      <c r="AJ643" s="2012"/>
      <c r="AK643" s="2040"/>
      <c r="AL643" s="2041"/>
      <c r="AM643" s="2041"/>
      <c r="AN643" s="2042"/>
      <c r="AO643" s="2002"/>
      <c r="AP643" s="2002"/>
      <c r="AQ643" s="2002"/>
      <c r="AR643" s="2002"/>
      <c r="AS643" s="2002"/>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0">
        <f>IF(J775="SRO/Studio",O775,0)</f>
        <v>0</v>
      </c>
      <c r="BO643" s="1971"/>
      <c r="BP643" s="1971"/>
      <c r="BQ643" s="1971"/>
      <c r="BR643" s="1972"/>
      <c r="BS643" s="1976">
        <f>IF(J775="1 Bedroom",O775,0)</f>
        <v>0</v>
      </c>
      <c r="BT643" s="1976"/>
      <c r="BU643" s="1976"/>
      <c r="BV643" s="1976"/>
      <c r="BW643" s="1976"/>
      <c r="BX643" s="1976">
        <f>IF(J775="2 Bedrooms",O775,0)</f>
        <v>0</v>
      </c>
      <c r="BY643" s="1976"/>
      <c r="BZ643" s="1976"/>
      <c r="CA643" s="1976"/>
      <c r="CB643" s="1976"/>
      <c r="CC643" s="1976">
        <f>IF(J775="3 Bedrooms",O775,0)</f>
        <v>0</v>
      </c>
      <c r="CD643" s="1976"/>
      <c r="CE643" s="1976"/>
      <c r="CF643" s="1976"/>
      <c r="CG643" s="1976"/>
      <c r="CH643" s="1976">
        <f>IF(J775="4 Bedrooms",O775,0)</f>
        <v>0</v>
      </c>
      <c r="CI643" s="1976"/>
      <c r="CJ643" s="1976"/>
      <c r="CK643" s="1976"/>
      <c r="CL643" s="1976"/>
      <c r="CM643" s="1976">
        <f>IF(J775="5 Bedrooms",O775,0)</f>
        <v>0</v>
      </c>
      <c r="CN643" s="1976"/>
      <c r="CO643" s="1976"/>
      <c r="CP643" s="1976"/>
      <c r="CQ643" s="1976"/>
      <c r="CV643" s="58"/>
      <c r="CW643" s="58"/>
      <c r="CX643" s="58"/>
      <c r="CY643" s="58"/>
      <c r="CZ643" s="58"/>
      <c r="DA643" s="58"/>
      <c r="DB643" s="58"/>
      <c r="DC643" s="58"/>
      <c r="DD643" s="58"/>
      <c r="DE643" s="58"/>
      <c r="DF643" s="58"/>
      <c r="DX643" s="1980" t="e">
        <f t="shared" si="22"/>
        <v>#VALUE!</v>
      </c>
      <c r="DY643" s="1980"/>
      <c r="DZ643" s="1980"/>
      <c r="EA643" s="1980"/>
      <c r="EB643" s="1980"/>
      <c r="EC643" s="1980" t="e">
        <f t="shared" si="23"/>
        <v>#VALUE!</v>
      </c>
      <c r="ED643" s="1980"/>
      <c r="EE643" s="1980"/>
      <c r="EF643" s="1980"/>
      <c r="EG643" s="1980"/>
      <c r="EH643" s="1980">
        <f t="shared" si="24"/>
        <v>379.05660377358492</v>
      </c>
      <c r="EI643" s="1980"/>
      <c r="EJ643" s="1980"/>
      <c r="EK643" s="1980"/>
      <c r="EL643" s="1980"/>
      <c r="EM643" s="1980" t="e">
        <f t="shared" si="25"/>
        <v>#VALUE!</v>
      </c>
      <c r="EN643" s="1980"/>
      <c r="EO643" s="1980"/>
      <c r="EP643" s="1980"/>
      <c r="EQ643" s="1980"/>
      <c r="ER643" s="1980" t="e">
        <f t="shared" si="26"/>
        <v>#VALUE!</v>
      </c>
      <c r="ES643" s="1980"/>
      <c r="ET643" s="1980"/>
      <c r="EU643" s="1980"/>
      <c r="EV643" s="1980"/>
      <c r="EW643" s="1980" t="e">
        <f t="shared" si="27"/>
        <v>#VALUE!</v>
      </c>
      <c r="EX643" s="1980"/>
      <c r="EY643" s="1980"/>
      <c r="EZ643" s="1980"/>
      <c r="FA643" s="1980"/>
    </row>
    <row r="644" spans="1:157" ht="12.75">
      <c r="B644" s="84" t="s">
        <v>488</v>
      </c>
      <c r="C644" s="1993"/>
      <c r="D644" s="1993"/>
      <c r="E644" s="1993"/>
      <c r="F644" s="1993"/>
      <c r="G644" s="1993"/>
      <c r="H644" s="1993"/>
      <c r="I644" s="1993"/>
      <c r="J644" s="1993"/>
      <c r="K644" s="1993"/>
      <c r="L644" s="1993"/>
      <c r="M644" s="1993"/>
      <c r="N644" s="2027"/>
      <c r="O644" s="2037"/>
      <c r="P644" s="2038"/>
      <c r="Q644" s="2039"/>
      <c r="R644" s="2004"/>
      <c r="S644" s="2005"/>
      <c r="T644" s="2006"/>
      <c r="U644" s="2013"/>
      <c r="V644" s="2014"/>
      <c r="W644" s="2015"/>
      <c r="X644" s="2007" t="s">
        <v>1381</v>
      </c>
      <c r="Y644" s="2008"/>
      <c r="Z644" s="2008"/>
      <c r="AA644" s="2008"/>
      <c r="AB644" s="2009"/>
      <c r="AC644" s="1999"/>
      <c r="AD644" s="2000"/>
      <c r="AE644" s="2001"/>
      <c r="AF644" s="2010"/>
      <c r="AG644" s="2011"/>
      <c r="AH644" s="2011"/>
      <c r="AI644" s="2011"/>
      <c r="AJ644" s="2012"/>
      <c r="AK644" s="2040"/>
      <c r="AL644" s="2041"/>
      <c r="AM644" s="2041"/>
      <c r="AN644" s="2042"/>
      <c r="AO644" s="2002"/>
      <c r="AP644" s="2002"/>
      <c r="AQ644" s="2002"/>
      <c r="AR644" s="2002"/>
      <c r="AS644" s="2002"/>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7">
        <f>SUM(BN640:BR643)</f>
        <v>0</v>
      </c>
      <c r="BO644" s="1978"/>
      <c r="BP644" s="1978"/>
      <c r="BQ644" s="1978"/>
      <c r="BR644" s="1979"/>
      <c r="BS644" s="1973">
        <f>SUM(BS640:BW643)</f>
        <v>0</v>
      </c>
      <c r="BT644" s="1974"/>
      <c r="BU644" s="1974"/>
      <c r="BV644" s="1974"/>
      <c r="BW644" s="1975"/>
      <c r="BX644" s="1973">
        <f>SUM(BX640:CB643)</f>
        <v>2</v>
      </c>
      <c r="BY644" s="1974"/>
      <c r="BZ644" s="1974"/>
      <c r="CA644" s="1974"/>
      <c r="CB644" s="1975"/>
      <c r="CC644" s="1973">
        <f>SUM(CC640:CG643)</f>
        <v>0</v>
      </c>
      <c r="CD644" s="1974"/>
      <c r="CE644" s="1974"/>
      <c r="CF644" s="1974"/>
      <c r="CG644" s="1975"/>
      <c r="CH644" s="1973">
        <f>SUM(CH640:CL643)</f>
        <v>0</v>
      </c>
      <c r="CI644" s="1974"/>
      <c r="CJ644" s="1974"/>
      <c r="CK644" s="1974"/>
      <c r="CL644" s="1975"/>
      <c r="CM644" s="1973">
        <f>SUM(CM640:CQ643)</f>
        <v>0</v>
      </c>
      <c r="CN644" s="1974"/>
      <c r="CO644" s="1974"/>
      <c r="CP644" s="1974"/>
      <c r="CQ644" s="1975"/>
      <c r="CS644" s="1419">
        <f>BN644+BS644+BX644+CC644+CH644+CM644</f>
        <v>2</v>
      </c>
      <c r="CT644" s="134" t="s">
        <v>2302</v>
      </c>
      <c r="CU644" s="58"/>
      <c r="CV644" s="58"/>
      <c r="CW644" s="58"/>
      <c r="CX644" s="58"/>
      <c r="CY644" s="58"/>
      <c r="CZ644" s="58"/>
      <c r="DA644" s="58"/>
      <c r="DB644" s="58"/>
      <c r="DC644" s="58"/>
      <c r="DD644" s="58"/>
      <c r="DE644" s="58"/>
      <c r="DF644" s="58"/>
      <c r="DX644" s="1980" t="e">
        <f t="shared" si="22"/>
        <v>#VALUE!</v>
      </c>
      <c r="DY644" s="1980"/>
      <c r="DZ644" s="1980"/>
      <c r="EA644" s="1980"/>
      <c r="EB644" s="1980"/>
      <c r="EC644" s="1980" t="e">
        <f t="shared" si="23"/>
        <v>#VALUE!</v>
      </c>
      <c r="ED644" s="1980"/>
      <c r="EE644" s="1980"/>
      <c r="EF644" s="1980"/>
      <c r="EG644" s="1980"/>
      <c r="EH644" s="1980">
        <f t="shared" si="24"/>
        <v>459.09433962264148</v>
      </c>
      <c r="EI644" s="1980"/>
      <c r="EJ644" s="1980"/>
      <c r="EK644" s="1980"/>
      <c r="EL644" s="1980"/>
      <c r="EM644" s="1980" t="e">
        <f t="shared" si="25"/>
        <v>#VALUE!</v>
      </c>
      <c r="EN644" s="1980"/>
      <c r="EO644" s="1980"/>
      <c r="EP644" s="1980"/>
      <c r="EQ644" s="1980"/>
      <c r="ER644" s="1980" t="e">
        <f t="shared" si="26"/>
        <v>#VALUE!</v>
      </c>
      <c r="ES644" s="1980"/>
      <c r="ET644" s="1980"/>
      <c r="EU644" s="1980"/>
      <c r="EV644" s="1980"/>
      <c r="EW644" s="1980" t="e">
        <f t="shared" si="27"/>
        <v>#VALUE!</v>
      </c>
      <c r="EX644" s="1980"/>
      <c r="EY644" s="1980"/>
      <c r="EZ644" s="1980"/>
      <c r="FA644" s="1980"/>
    </row>
    <row r="645" spans="1:157" ht="12.75">
      <c r="B645" s="84" t="s">
        <v>494</v>
      </c>
      <c r="C645" s="1993"/>
      <c r="D645" s="1993"/>
      <c r="E645" s="1993"/>
      <c r="F645" s="1993"/>
      <c r="G645" s="1993"/>
      <c r="H645" s="1993"/>
      <c r="I645" s="1993"/>
      <c r="J645" s="1993"/>
      <c r="K645" s="1993"/>
      <c r="L645" s="1993"/>
      <c r="M645" s="1993"/>
      <c r="N645" s="2027"/>
      <c r="O645" s="2037"/>
      <c r="P645" s="2038"/>
      <c r="Q645" s="2039"/>
      <c r="R645" s="2004"/>
      <c r="S645" s="2005"/>
      <c r="T645" s="2006"/>
      <c r="U645" s="2013"/>
      <c r="V645" s="2014"/>
      <c r="W645" s="2015"/>
      <c r="X645" s="2007" t="s">
        <v>1381</v>
      </c>
      <c r="Y645" s="2008"/>
      <c r="Z645" s="2008"/>
      <c r="AA645" s="2008"/>
      <c r="AB645" s="2009"/>
      <c r="AC645" s="1999"/>
      <c r="AD645" s="2000"/>
      <c r="AE645" s="2001"/>
      <c r="AF645" s="2010"/>
      <c r="AG645" s="2011"/>
      <c r="AH645" s="2011"/>
      <c r="AI645" s="2011"/>
      <c r="AJ645" s="2012"/>
      <c r="AK645" s="2040"/>
      <c r="AL645" s="2041"/>
      <c r="AM645" s="2041"/>
      <c r="AN645" s="2042"/>
      <c r="AO645" s="2002"/>
      <c r="AP645" s="2002"/>
      <c r="AQ645" s="2002"/>
      <c r="AR645" s="2002"/>
      <c r="AS645" s="200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4</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4</v>
      </c>
      <c r="CT645" s="134" t="s">
        <v>2304</v>
      </c>
      <c r="CU645" s="58"/>
      <c r="CV645" s="58"/>
      <c r="CW645" s="58"/>
      <c r="CX645" s="58"/>
      <c r="CY645" s="58"/>
      <c r="CZ645" s="58"/>
      <c r="DA645" s="58"/>
      <c r="DB645" s="58"/>
      <c r="DC645" s="58"/>
      <c r="DD645" s="58"/>
      <c r="DE645" s="58"/>
      <c r="DF645" s="58"/>
      <c r="DX645" s="1980" t="e">
        <f t="shared" si="22"/>
        <v>#VALUE!</v>
      </c>
      <c r="DY645" s="1980"/>
      <c r="DZ645" s="1980"/>
      <c r="EA645" s="1980"/>
      <c r="EB645" s="1980"/>
      <c r="EC645" s="1980" t="e">
        <f t="shared" si="23"/>
        <v>#VALUE!</v>
      </c>
      <c r="ED645" s="1980"/>
      <c r="EE645" s="1980"/>
      <c r="EF645" s="1980"/>
      <c r="EG645" s="1980"/>
      <c r="EH645" s="1980">
        <f t="shared" si="24"/>
        <v>731.67924528301887</v>
      </c>
      <c r="EI645" s="1980"/>
      <c r="EJ645" s="1980"/>
      <c r="EK645" s="1980"/>
      <c r="EL645" s="1980"/>
      <c r="EM645" s="1980" t="e">
        <f t="shared" si="25"/>
        <v>#VALUE!</v>
      </c>
      <c r="EN645" s="1980"/>
      <c r="EO645" s="1980"/>
      <c r="EP645" s="1980"/>
      <c r="EQ645" s="1980"/>
      <c r="ER645" s="1980" t="e">
        <f t="shared" si="26"/>
        <v>#VALUE!</v>
      </c>
      <c r="ES645" s="1980"/>
      <c r="ET645" s="1980"/>
      <c r="EU645" s="1980"/>
      <c r="EV645" s="1980"/>
      <c r="EW645" s="1980" t="e">
        <f t="shared" si="27"/>
        <v>#VALUE!</v>
      </c>
      <c r="EX645" s="1980"/>
      <c r="EY645" s="1980"/>
      <c r="EZ645" s="1980"/>
      <c r="FA645" s="1980"/>
    </row>
    <row r="646" spans="1:157" ht="12.75">
      <c r="B646" s="84" t="s">
        <v>681</v>
      </c>
      <c r="C646" s="1993"/>
      <c r="D646" s="1993"/>
      <c r="E646" s="1993"/>
      <c r="F646" s="1993"/>
      <c r="G646" s="1993"/>
      <c r="H646" s="1993"/>
      <c r="I646" s="1993"/>
      <c r="J646" s="1993"/>
      <c r="K646" s="1993"/>
      <c r="L646" s="1993"/>
      <c r="M646" s="1993"/>
      <c r="N646" s="2027"/>
      <c r="O646" s="2037"/>
      <c r="P646" s="2038"/>
      <c r="Q646" s="2039"/>
      <c r="R646" s="2004"/>
      <c r="S646" s="2005"/>
      <c r="T646" s="2006"/>
      <c r="U646" s="2013"/>
      <c r="V646" s="2014"/>
      <c r="W646" s="2015"/>
      <c r="X646" s="2007" t="s">
        <v>1381</v>
      </c>
      <c r="Y646" s="2008"/>
      <c r="Z646" s="2008"/>
      <c r="AA646" s="2008"/>
      <c r="AB646" s="2009"/>
      <c r="AC646" s="1999"/>
      <c r="AD646" s="2000"/>
      <c r="AE646" s="2001"/>
      <c r="AF646" s="2010"/>
      <c r="AG646" s="2011"/>
      <c r="AH646" s="2011"/>
      <c r="AI646" s="2011"/>
      <c r="AJ646" s="2012"/>
      <c r="AK646" s="2040"/>
      <c r="AL646" s="2041"/>
      <c r="AM646" s="2041"/>
      <c r="AN646" s="2042"/>
      <c r="AO646" s="2002"/>
      <c r="AP646" s="2002"/>
      <c r="AQ646" s="2002"/>
      <c r="AR646" s="2002"/>
      <c r="AS646" s="200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0" t="e">
        <f t="shared" si="22"/>
        <v>#VALUE!</v>
      </c>
      <c r="DY646" s="1980"/>
      <c r="DZ646" s="1980"/>
      <c r="EA646" s="1980"/>
      <c r="EB646" s="1980"/>
      <c r="EC646" s="1980" t="e">
        <f t="shared" si="23"/>
        <v>#VALUE!</v>
      </c>
      <c r="ED646" s="1980"/>
      <c r="EE646" s="1980"/>
      <c r="EF646" s="1980"/>
      <c r="EG646" s="1980"/>
      <c r="EH646" s="1980" t="e">
        <f t="shared" si="24"/>
        <v>#VALUE!</v>
      </c>
      <c r="EI646" s="1980"/>
      <c r="EJ646" s="1980"/>
      <c r="EK646" s="1980"/>
      <c r="EL646" s="1980"/>
      <c r="EM646" s="1980" t="e">
        <f t="shared" si="25"/>
        <v>#VALUE!</v>
      </c>
      <c r="EN646" s="1980"/>
      <c r="EO646" s="1980"/>
      <c r="EP646" s="1980"/>
      <c r="EQ646" s="1980"/>
      <c r="ER646" s="1980" t="e">
        <f t="shared" si="26"/>
        <v>#VALUE!</v>
      </c>
      <c r="ES646" s="1980"/>
      <c r="ET646" s="1980"/>
      <c r="EU646" s="1980"/>
      <c r="EV646" s="1980"/>
      <c r="EW646" s="1980" t="e">
        <f t="shared" si="27"/>
        <v>#VALUE!</v>
      </c>
      <c r="EX646" s="1980"/>
      <c r="EY646" s="1980"/>
      <c r="EZ646" s="1980"/>
      <c r="FA646" s="1980"/>
    </row>
    <row r="647" spans="1:157" ht="12.75">
      <c r="B647" s="84" t="s">
        <v>372</v>
      </c>
      <c r="C647" s="1993"/>
      <c r="D647" s="1993"/>
      <c r="E647" s="1993"/>
      <c r="F647" s="1993"/>
      <c r="G647" s="1993"/>
      <c r="H647" s="1993"/>
      <c r="I647" s="1993"/>
      <c r="J647" s="1993"/>
      <c r="K647" s="1993"/>
      <c r="L647" s="1993"/>
      <c r="M647" s="1993"/>
      <c r="N647" s="2027"/>
      <c r="O647" s="2037"/>
      <c r="P647" s="2038"/>
      <c r="Q647" s="2039"/>
      <c r="R647" s="2004"/>
      <c r="S647" s="2005"/>
      <c r="T647" s="2006"/>
      <c r="U647" s="2013"/>
      <c r="V647" s="2014"/>
      <c r="W647" s="2015"/>
      <c r="X647" s="2007" t="s">
        <v>1381</v>
      </c>
      <c r="Y647" s="2008"/>
      <c r="Z647" s="2008"/>
      <c r="AA647" s="2008"/>
      <c r="AB647" s="2009"/>
      <c r="AC647" s="1999"/>
      <c r="AD647" s="2000"/>
      <c r="AE647" s="2001"/>
      <c r="AF647" s="2010"/>
      <c r="AG647" s="2011"/>
      <c r="AH647" s="2011"/>
      <c r="AI647" s="2011"/>
      <c r="AJ647" s="2012"/>
      <c r="AK647" s="2040"/>
      <c r="AL647" s="2041"/>
      <c r="AM647" s="2041"/>
      <c r="AN647" s="2042"/>
      <c r="AO647" s="2002"/>
      <c r="AP647" s="2002"/>
      <c r="AQ647" s="2002"/>
      <c r="AR647" s="2002"/>
      <c r="AS647" s="200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0" t="e">
        <f t="shared" si="22"/>
        <v>#VALUE!</v>
      </c>
      <c r="DY647" s="1980"/>
      <c r="DZ647" s="1980"/>
      <c r="EA647" s="1980"/>
      <c r="EB647" s="1980"/>
      <c r="EC647" s="1980" t="e">
        <f t="shared" si="23"/>
        <v>#VALUE!</v>
      </c>
      <c r="ED647" s="1980"/>
      <c r="EE647" s="1980"/>
      <c r="EF647" s="1980"/>
      <c r="EG647" s="1980"/>
      <c r="EH647" s="1980" t="e">
        <f t="shared" si="24"/>
        <v>#VALUE!</v>
      </c>
      <c r="EI647" s="1980"/>
      <c r="EJ647" s="1980"/>
      <c r="EK647" s="1980"/>
      <c r="EL647" s="1980"/>
      <c r="EM647" s="1980" t="e">
        <f t="shared" si="25"/>
        <v>#VALUE!</v>
      </c>
      <c r="EN647" s="1980"/>
      <c r="EO647" s="1980"/>
      <c r="EP647" s="1980"/>
      <c r="EQ647" s="1980"/>
      <c r="ER647" s="1980" t="e">
        <f t="shared" si="26"/>
        <v>#VALUE!</v>
      </c>
      <c r="ES647" s="1980"/>
      <c r="ET647" s="1980"/>
      <c r="EU647" s="1980"/>
      <c r="EV647" s="1980"/>
      <c r="EW647" s="1980" t="e">
        <f t="shared" si="27"/>
        <v>#VALUE!</v>
      </c>
      <c r="EX647" s="1980"/>
      <c r="EY647" s="1980"/>
      <c r="EZ647" s="1980"/>
      <c r="FA647" s="1980"/>
    </row>
    <row r="648" spans="1:157" ht="12.75">
      <c r="B648" s="84" t="s">
        <v>373</v>
      </c>
      <c r="C648" s="1993"/>
      <c r="D648" s="1993"/>
      <c r="E648" s="1993"/>
      <c r="F648" s="1993"/>
      <c r="G648" s="1993"/>
      <c r="H648" s="1993"/>
      <c r="I648" s="1993"/>
      <c r="J648" s="1993"/>
      <c r="K648" s="1993"/>
      <c r="L648" s="1993"/>
      <c r="M648" s="1993"/>
      <c r="N648" s="2027"/>
      <c r="O648" s="2037"/>
      <c r="P648" s="2038"/>
      <c r="Q648" s="2039"/>
      <c r="R648" s="2004"/>
      <c r="S648" s="2005"/>
      <c r="T648" s="2006"/>
      <c r="U648" s="2013"/>
      <c r="V648" s="2014"/>
      <c r="W648" s="2015"/>
      <c r="X648" s="2007" t="s">
        <v>1381</v>
      </c>
      <c r="Y648" s="2008"/>
      <c r="Z648" s="2008"/>
      <c r="AA648" s="2008"/>
      <c r="AB648" s="2009"/>
      <c r="AC648" s="1999"/>
      <c r="AD648" s="2000"/>
      <c r="AE648" s="2001"/>
      <c r="AF648" s="2010"/>
      <c r="AG648" s="2011"/>
      <c r="AH648" s="2011"/>
      <c r="AI648" s="2011"/>
      <c r="AJ648" s="2012"/>
      <c r="AK648" s="2040"/>
      <c r="AL648" s="2041"/>
      <c r="AM648" s="2041"/>
      <c r="AN648" s="2042"/>
      <c r="AO648" s="2002"/>
      <c r="AP648" s="2002"/>
      <c r="AQ648" s="2002"/>
      <c r="AR648" s="2002"/>
      <c r="AS648" s="2002"/>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0">
        <f t="shared" ref="BN648:BN657" si="28">IF(J786="SRO/Studio",O786,0)</f>
        <v>0</v>
      </c>
      <c r="BO648" s="1971"/>
      <c r="BP648" s="1971"/>
      <c r="BQ648" s="1971"/>
      <c r="BR648" s="1972"/>
      <c r="BS648" s="1976">
        <f t="shared" ref="BS648:BS657" si="29">IF(J786="1 Bedroom",O786,0)</f>
        <v>0</v>
      </c>
      <c r="BT648" s="1976"/>
      <c r="BU648" s="1976"/>
      <c r="BV648" s="1976"/>
      <c r="BW648" s="1976"/>
      <c r="BX648" s="1976">
        <f t="shared" ref="BX648:BX657" si="30">IF(J786="2 Bedrooms",O786,0)</f>
        <v>0</v>
      </c>
      <c r="BY648" s="1976"/>
      <c r="BZ648" s="1976"/>
      <c r="CA648" s="1976"/>
      <c r="CB648" s="1976"/>
      <c r="CC648" s="1976">
        <f t="shared" ref="CC648:CC657" si="31">IF(J786="3 Bedrooms",O786,0)</f>
        <v>0</v>
      </c>
      <c r="CD648" s="1976"/>
      <c r="CE648" s="1976"/>
      <c r="CF648" s="1976"/>
      <c r="CG648" s="1976"/>
      <c r="CH648" s="1976">
        <f t="shared" ref="CH648:CH657" si="32">IF(J786="4 Bedrooms",O786,0)</f>
        <v>0</v>
      </c>
      <c r="CI648" s="1976"/>
      <c r="CJ648" s="1976"/>
      <c r="CK648" s="1976"/>
      <c r="CL648" s="1976"/>
      <c r="CM648" s="1976">
        <f t="shared" ref="CM648:CM657" si="33">IF(J786="5 Bedrooms",O786,0)</f>
        <v>0</v>
      </c>
      <c r="CN648" s="1976"/>
      <c r="CO648" s="1976"/>
      <c r="CP648" s="1976"/>
      <c r="CQ648" s="1976"/>
      <c r="CR648" s="265"/>
      <c r="CS648" s="1970">
        <f>IF(AND(BN648&gt;=1,AH786&gt;=0.1,AH786&lt;=1),O786,0)</f>
        <v>0</v>
      </c>
      <c r="CT648" s="1971"/>
      <c r="CU648" s="1971"/>
      <c r="CV648" s="1971"/>
      <c r="CW648" s="1972"/>
      <c r="CX648" s="1970">
        <f>IF(AND(BS648&gt;=1,AH786&gt;=0.1,AH786&lt;=1),O786,0)</f>
        <v>0</v>
      </c>
      <c r="CY648" s="1971"/>
      <c r="CZ648" s="1971"/>
      <c r="DA648" s="1971"/>
      <c r="DB648" s="1972"/>
      <c r="DC648" s="1970">
        <f>IF(AND(BX648&gt;=1,AH786&gt;=0.1,AH786&lt;=1),O786,0)</f>
        <v>0</v>
      </c>
      <c r="DD648" s="1971"/>
      <c r="DE648" s="1971"/>
      <c r="DF648" s="1971"/>
      <c r="DG648" s="1972"/>
      <c r="DH648" s="1970">
        <f>IF(AND(CC648&gt;=1,AH786&gt;=0.1,AH786&lt;=1),O786,0)</f>
        <v>0</v>
      </c>
      <c r="DI648" s="1971"/>
      <c r="DJ648" s="1971"/>
      <c r="DK648" s="1971"/>
      <c r="DL648" s="1972"/>
      <c r="DM648" s="1970">
        <f>IF(AND(CH648&gt;=1,AH786&gt;=0.1,AH786&lt;=1),O786,0)</f>
        <v>0</v>
      </c>
      <c r="DN648" s="1971"/>
      <c r="DO648" s="1971"/>
      <c r="DP648" s="1971"/>
      <c r="DQ648" s="1972"/>
      <c r="DR648" s="1970">
        <f>IF(AND(CM648&gt;=1,AH786&gt;=0.1,AH786&lt;=1),O786,0)</f>
        <v>0</v>
      </c>
      <c r="DS648" s="1971"/>
      <c r="DT648" s="1971"/>
      <c r="DU648" s="1971"/>
      <c r="DV648" s="1972"/>
      <c r="DX648" s="1980" t="e">
        <f t="shared" si="22"/>
        <v>#VALUE!</v>
      </c>
      <c r="DY648" s="1980"/>
      <c r="DZ648" s="1980"/>
      <c r="EA648" s="1980"/>
      <c r="EB648" s="1980"/>
      <c r="EC648" s="1980" t="e">
        <f t="shared" si="23"/>
        <v>#VALUE!</v>
      </c>
      <c r="ED648" s="1980"/>
      <c r="EE648" s="1980"/>
      <c r="EF648" s="1980"/>
      <c r="EG648" s="1980"/>
      <c r="EH648" s="1980" t="e">
        <f t="shared" si="24"/>
        <v>#VALUE!</v>
      </c>
      <c r="EI648" s="1980"/>
      <c r="EJ648" s="1980"/>
      <c r="EK648" s="1980"/>
      <c r="EL648" s="1980"/>
      <c r="EM648" s="1980" t="e">
        <f t="shared" si="25"/>
        <v>#VALUE!</v>
      </c>
      <c r="EN648" s="1980"/>
      <c r="EO648" s="1980"/>
      <c r="EP648" s="1980"/>
      <c r="EQ648" s="1980"/>
      <c r="ER648" s="1980" t="e">
        <f t="shared" si="26"/>
        <v>#VALUE!</v>
      </c>
      <c r="ES648" s="1980"/>
      <c r="ET648" s="1980"/>
      <c r="EU648" s="1980"/>
      <c r="EV648" s="1980"/>
      <c r="EW648" s="1980" t="e">
        <f t="shared" si="27"/>
        <v>#VALUE!</v>
      </c>
      <c r="EX648" s="1980"/>
      <c r="EY648" s="1980"/>
      <c r="EZ648" s="1980"/>
      <c r="FA648" s="1980"/>
    </row>
    <row r="649" spans="1:157" ht="12.75">
      <c r="B649" s="2284" t="s">
        <v>133</v>
      </c>
      <c r="C649" s="2285"/>
      <c r="D649" s="2285"/>
      <c r="E649" s="2285"/>
      <c r="F649" s="2285"/>
      <c r="G649" s="2285"/>
      <c r="H649" s="2285"/>
      <c r="I649" s="2285"/>
      <c r="J649" s="2285"/>
      <c r="K649" s="2285"/>
      <c r="L649" s="2285"/>
      <c r="M649" s="2285"/>
      <c r="N649" s="2285"/>
      <c r="O649" s="2285"/>
      <c r="P649" s="2285"/>
      <c r="Q649" s="2285"/>
      <c r="R649" s="2285"/>
      <c r="S649" s="2285"/>
      <c r="T649" s="2285"/>
      <c r="U649" s="2285"/>
      <c r="V649" s="2285"/>
      <c r="W649" s="2285"/>
      <c r="X649" s="2285"/>
      <c r="Y649" s="2285"/>
      <c r="Z649" s="2285"/>
      <c r="AA649" s="2285"/>
      <c r="AB649" s="2285"/>
      <c r="AC649" s="2285"/>
      <c r="AD649" s="2285"/>
      <c r="AE649" s="2285"/>
      <c r="AF649" s="2285"/>
      <c r="AG649" s="2285"/>
      <c r="AH649" s="2285"/>
      <c r="AI649" s="2285"/>
      <c r="AJ649" s="2285"/>
      <c r="AK649" s="2285"/>
      <c r="AL649" s="2285"/>
      <c r="AM649" s="2285"/>
      <c r="AN649" s="2286"/>
      <c r="AO649" s="2291">
        <f>SUM(AO637:AR648)</f>
        <v>35410721</v>
      </c>
      <c r="AP649" s="2292"/>
      <c r="AQ649" s="2292"/>
      <c r="AR649" s="2292"/>
      <c r="AS649" s="2293"/>
      <c r="AZ649" s="58"/>
      <c r="BA649" s="58"/>
      <c r="BB649" s="58"/>
      <c r="BC649" s="58"/>
      <c r="BD649" s="58"/>
      <c r="BE649" s="58"/>
      <c r="BF649" s="58"/>
      <c r="BG649" s="58"/>
      <c r="BH649" s="58"/>
      <c r="BI649" s="58"/>
      <c r="BJ649" s="58"/>
      <c r="BK649" s="58"/>
      <c r="BL649" s="58"/>
      <c r="BM649" s="58"/>
      <c r="BN649" s="1970">
        <f t="shared" si="28"/>
        <v>0</v>
      </c>
      <c r="BO649" s="1971"/>
      <c r="BP649" s="1971"/>
      <c r="BQ649" s="1971"/>
      <c r="BR649" s="1972"/>
      <c r="BS649" s="1976">
        <f t="shared" si="29"/>
        <v>0</v>
      </c>
      <c r="BT649" s="1976"/>
      <c r="BU649" s="1976"/>
      <c r="BV649" s="1976"/>
      <c r="BW649" s="1976"/>
      <c r="BX649" s="1976">
        <f t="shared" si="30"/>
        <v>0</v>
      </c>
      <c r="BY649" s="1976"/>
      <c r="BZ649" s="1976"/>
      <c r="CA649" s="1976"/>
      <c r="CB649" s="1976"/>
      <c r="CC649" s="1976">
        <f t="shared" si="31"/>
        <v>0</v>
      </c>
      <c r="CD649" s="1976"/>
      <c r="CE649" s="1976"/>
      <c r="CF649" s="1976"/>
      <c r="CG649" s="1976"/>
      <c r="CH649" s="1976">
        <f t="shared" si="32"/>
        <v>0</v>
      </c>
      <c r="CI649" s="1976"/>
      <c r="CJ649" s="1976"/>
      <c r="CK649" s="1976"/>
      <c r="CL649" s="1976"/>
      <c r="CM649" s="1976">
        <f t="shared" si="33"/>
        <v>0</v>
      </c>
      <c r="CN649" s="1976"/>
      <c r="CO649" s="1976"/>
      <c r="CP649" s="1976"/>
      <c r="CQ649" s="1976"/>
      <c r="CR649" s="265"/>
      <c r="CS649" s="1970">
        <f t="shared" ref="CS649:CS657" si="34">IF(AND(BN649&gt;=1,AH787&gt;=0.1,AH787&lt;=1),O787,0)</f>
        <v>0</v>
      </c>
      <c r="CT649" s="1971"/>
      <c r="CU649" s="1971"/>
      <c r="CV649" s="1971"/>
      <c r="CW649" s="1972"/>
      <c r="CX649" s="1970">
        <f t="shared" ref="CX649:CX657" si="35">IF(AND(BS649&gt;=1,AH787&gt;=0.1,AH787&lt;=1),O787,0)</f>
        <v>0</v>
      </c>
      <c r="CY649" s="1971"/>
      <c r="CZ649" s="1971"/>
      <c r="DA649" s="1971"/>
      <c r="DB649" s="1972"/>
      <c r="DC649" s="1970">
        <f t="shared" ref="DC649:DC657" si="36">IF(AND(BX649&gt;=1,AH787&gt;=0.1,AH787&lt;=1),O787,0)</f>
        <v>0</v>
      </c>
      <c r="DD649" s="1971"/>
      <c r="DE649" s="1971"/>
      <c r="DF649" s="1971"/>
      <c r="DG649" s="1972"/>
      <c r="DH649" s="1970">
        <f t="shared" ref="DH649:DH657" si="37">IF(AND(CC649&gt;=1,AH787&gt;=0.1,AH787&lt;=1),O787,0)</f>
        <v>0</v>
      </c>
      <c r="DI649" s="1971"/>
      <c r="DJ649" s="1971"/>
      <c r="DK649" s="1971"/>
      <c r="DL649" s="1972"/>
      <c r="DM649" s="1970">
        <f t="shared" ref="DM649:DM657" si="38">IF(AND(CH649&gt;=1,AH787&gt;=0.1,AH787&lt;=1),O787,0)</f>
        <v>0</v>
      </c>
      <c r="DN649" s="1971"/>
      <c r="DO649" s="1971"/>
      <c r="DP649" s="1971"/>
      <c r="DQ649" s="1972"/>
      <c r="DR649" s="1970">
        <f t="shared" ref="DR649:DR657" si="39">IF(AND(CM649&gt;=1,AH787&gt;=0.1,AH787&lt;=1),O787,0)</f>
        <v>0</v>
      </c>
      <c r="DS649" s="1971"/>
      <c r="DT649" s="1971"/>
      <c r="DU649" s="1971"/>
      <c r="DV649" s="1972"/>
      <c r="DX649" s="1980" t="e">
        <f t="shared" si="22"/>
        <v>#VALUE!</v>
      </c>
      <c r="DY649" s="1980"/>
      <c r="DZ649" s="1980"/>
      <c r="EA649" s="1980"/>
      <c r="EB649" s="1980"/>
      <c r="EC649" s="1980" t="e">
        <f t="shared" si="23"/>
        <v>#VALUE!</v>
      </c>
      <c r="ED649" s="1980"/>
      <c r="EE649" s="1980"/>
      <c r="EF649" s="1980"/>
      <c r="EG649" s="1980"/>
      <c r="EH649" s="1980" t="e">
        <f t="shared" si="24"/>
        <v>#VALUE!</v>
      </c>
      <c r="EI649" s="1980"/>
      <c r="EJ649" s="1980"/>
      <c r="EK649" s="1980"/>
      <c r="EL649" s="1980"/>
      <c r="EM649" s="1980" t="e">
        <f t="shared" si="25"/>
        <v>#VALUE!</v>
      </c>
      <c r="EN649" s="1980"/>
      <c r="EO649" s="1980"/>
      <c r="EP649" s="1980"/>
      <c r="EQ649" s="1980"/>
      <c r="ER649" s="1980" t="e">
        <f t="shared" si="26"/>
        <v>#VALUE!</v>
      </c>
      <c r="ES649" s="1980"/>
      <c r="ET649" s="1980"/>
      <c r="EU649" s="1980"/>
      <c r="EV649" s="1980"/>
      <c r="EW649" s="1980" t="e">
        <f t="shared" si="27"/>
        <v>#VALUE!</v>
      </c>
      <c r="EX649" s="1980"/>
      <c r="EY649" s="1980"/>
      <c r="EZ649" s="1980"/>
      <c r="FA649" s="1980"/>
    </row>
    <row r="650" spans="1:157" ht="12.75" customHeight="1">
      <c r="B650" s="2284" t="s">
        <v>273</v>
      </c>
      <c r="C650" s="2285"/>
      <c r="D650" s="2285"/>
      <c r="E650" s="2285"/>
      <c r="F650" s="2285"/>
      <c r="G650" s="2285"/>
      <c r="H650" s="2285"/>
      <c r="I650" s="2285"/>
      <c r="J650" s="2285"/>
      <c r="K650" s="2285"/>
      <c r="L650" s="2285"/>
      <c r="M650" s="2285"/>
      <c r="N650" s="2285"/>
      <c r="O650" s="2285"/>
      <c r="P650" s="2285"/>
      <c r="Q650" s="2285"/>
      <c r="R650" s="2285"/>
      <c r="S650" s="2285"/>
      <c r="T650" s="2285"/>
      <c r="U650" s="2285"/>
      <c r="V650" s="2285"/>
      <c r="W650" s="2285"/>
      <c r="X650" s="2285"/>
      <c r="Y650" s="2285"/>
      <c r="Z650" s="2285"/>
      <c r="AA650" s="2285"/>
      <c r="AB650" s="2285"/>
      <c r="AC650" s="2285"/>
      <c r="AD650" s="2285"/>
      <c r="AE650" s="2285"/>
      <c r="AF650" s="2285"/>
      <c r="AG650" s="2285"/>
      <c r="AH650" s="2285"/>
      <c r="AI650" s="2285"/>
      <c r="AJ650" s="2285"/>
      <c r="AK650" s="2285"/>
      <c r="AL650" s="2285"/>
      <c r="AM650" s="2285"/>
      <c r="AN650" s="2286"/>
      <c r="AO650" s="1983">
        <v>17258569</v>
      </c>
      <c r="AP650" s="1984"/>
      <c r="AQ650" s="1984"/>
      <c r="AR650" s="1984"/>
      <c r="AS650" s="1985"/>
      <c r="AZ650" s="61"/>
      <c r="BA650" s="61"/>
      <c r="BB650" s="61"/>
      <c r="BC650" s="61"/>
      <c r="BD650" s="61"/>
      <c r="BE650" s="61"/>
      <c r="BF650" s="61"/>
      <c r="BG650" s="61"/>
      <c r="BH650" s="61"/>
      <c r="BI650" s="61"/>
      <c r="BJ650" s="61"/>
      <c r="BK650" s="61"/>
      <c r="BL650" s="61"/>
      <c r="BM650" s="61"/>
      <c r="BN650" s="1970">
        <f t="shared" si="28"/>
        <v>0</v>
      </c>
      <c r="BO650" s="1971"/>
      <c r="BP650" s="1971"/>
      <c r="BQ650" s="1971"/>
      <c r="BR650" s="1972"/>
      <c r="BS650" s="1976">
        <f t="shared" si="29"/>
        <v>0</v>
      </c>
      <c r="BT650" s="1976"/>
      <c r="BU650" s="1976"/>
      <c r="BV650" s="1976"/>
      <c r="BW650" s="1976"/>
      <c r="BX650" s="1976">
        <f t="shared" si="30"/>
        <v>0</v>
      </c>
      <c r="BY650" s="1976"/>
      <c r="BZ650" s="1976"/>
      <c r="CA650" s="1976"/>
      <c r="CB650" s="1976"/>
      <c r="CC650" s="1976">
        <f t="shared" si="31"/>
        <v>0</v>
      </c>
      <c r="CD650" s="1976"/>
      <c r="CE650" s="1976"/>
      <c r="CF650" s="1976"/>
      <c r="CG650" s="1976"/>
      <c r="CH650" s="1976">
        <f t="shared" si="32"/>
        <v>0</v>
      </c>
      <c r="CI650" s="1976"/>
      <c r="CJ650" s="1976"/>
      <c r="CK650" s="1976"/>
      <c r="CL650" s="1976"/>
      <c r="CM650" s="1976">
        <f t="shared" si="33"/>
        <v>0</v>
      </c>
      <c r="CN650" s="1976"/>
      <c r="CO650" s="1976"/>
      <c r="CP650" s="1976"/>
      <c r="CQ650" s="1976"/>
      <c r="CR650" s="265"/>
      <c r="CS650" s="1970">
        <f t="shared" si="34"/>
        <v>0</v>
      </c>
      <c r="CT650" s="1971"/>
      <c r="CU650" s="1971"/>
      <c r="CV650" s="1971"/>
      <c r="CW650" s="1972"/>
      <c r="CX650" s="1970">
        <f t="shared" si="35"/>
        <v>0</v>
      </c>
      <c r="CY650" s="1971"/>
      <c r="CZ650" s="1971"/>
      <c r="DA650" s="1971"/>
      <c r="DB650" s="1972"/>
      <c r="DC650" s="1970">
        <f t="shared" si="36"/>
        <v>0</v>
      </c>
      <c r="DD650" s="1971"/>
      <c r="DE650" s="1971"/>
      <c r="DF650" s="1971"/>
      <c r="DG650" s="1972"/>
      <c r="DH650" s="1970">
        <f t="shared" si="37"/>
        <v>0</v>
      </c>
      <c r="DI650" s="1971"/>
      <c r="DJ650" s="1971"/>
      <c r="DK650" s="1971"/>
      <c r="DL650" s="1972"/>
      <c r="DM650" s="1970">
        <f t="shared" si="38"/>
        <v>0</v>
      </c>
      <c r="DN650" s="1971"/>
      <c r="DO650" s="1971"/>
      <c r="DP650" s="1971"/>
      <c r="DQ650" s="1972"/>
      <c r="DR650" s="1970">
        <f t="shared" si="39"/>
        <v>0</v>
      </c>
      <c r="DS650" s="1971"/>
      <c r="DT650" s="1971"/>
      <c r="DU650" s="1971"/>
      <c r="DV650" s="1972"/>
      <c r="DX650" s="1980" t="e">
        <f t="shared" si="22"/>
        <v>#VALUE!</v>
      </c>
      <c r="DY650" s="1980"/>
      <c r="DZ650" s="1980"/>
      <c r="EA650" s="1980"/>
      <c r="EB650" s="1980"/>
      <c r="EC650" s="1980" t="e">
        <f t="shared" si="23"/>
        <v>#VALUE!</v>
      </c>
      <c r="ED650" s="1980"/>
      <c r="EE650" s="1980"/>
      <c r="EF650" s="1980"/>
      <c r="EG650" s="1980"/>
      <c r="EH650" s="1980" t="e">
        <f t="shared" si="24"/>
        <v>#VALUE!</v>
      </c>
      <c r="EI650" s="1980"/>
      <c r="EJ650" s="1980"/>
      <c r="EK650" s="1980"/>
      <c r="EL650" s="1980"/>
      <c r="EM650" s="1980" t="e">
        <f t="shared" si="25"/>
        <v>#VALUE!</v>
      </c>
      <c r="EN650" s="1980"/>
      <c r="EO650" s="1980"/>
      <c r="EP650" s="1980"/>
      <c r="EQ650" s="1980"/>
      <c r="ER650" s="1980" t="e">
        <f t="shared" si="26"/>
        <v>#VALUE!</v>
      </c>
      <c r="ES650" s="1980"/>
      <c r="ET650" s="1980"/>
      <c r="EU650" s="1980"/>
      <c r="EV650" s="1980"/>
      <c r="EW650" s="1980" t="e">
        <f t="shared" si="27"/>
        <v>#VALUE!</v>
      </c>
      <c r="EX650" s="1980"/>
      <c r="EY650" s="1980"/>
      <c r="EZ650" s="1980"/>
      <c r="FA650" s="1980"/>
    </row>
    <row r="651" spans="1:157" ht="12.75" customHeight="1">
      <c r="B651" s="2377" t="s">
        <v>274</v>
      </c>
      <c r="C651" s="2378"/>
      <c r="D651" s="2378"/>
      <c r="E651" s="2378"/>
      <c r="F651" s="2378"/>
      <c r="G651" s="2378"/>
      <c r="H651" s="2378"/>
      <c r="I651" s="2378"/>
      <c r="J651" s="2378"/>
      <c r="K651" s="2378"/>
      <c r="L651" s="2378"/>
      <c r="M651" s="2378"/>
      <c r="N651" s="2378"/>
      <c r="O651" s="2378"/>
      <c r="P651" s="2378"/>
      <c r="Q651" s="2378"/>
      <c r="R651" s="2378"/>
      <c r="S651" s="2378"/>
      <c r="T651" s="2378"/>
      <c r="U651" s="2378"/>
      <c r="V651" s="2378"/>
      <c r="W651" s="2378"/>
      <c r="X651" s="2378"/>
      <c r="Y651" s="2378"/>
      <c r="Z651" s="2378"/>
      <c r="AA651" s="2378"/>
      <c r="AB651" s="2378"/>
      <c r="AC651" s="2378"/>
      <c r="AD651" s="2378"/>
      <c r="AE651" s="2378"/>
      <c r="AF651" s="2378"/>
      <c r="AG651" s="2378"/>
      <c r="AH651" s="2378"/>
      <c r="AI651" s="2378"/>
      <c r="AJ651" s="2378"/>
      <c r="AK651" s="2378"/>
      <c r="AL651" s="2378"/>
      <c r="AM651" s="2378"/>
      <c r="AN651" s="2379"/>
      <c r="AO651" s="2291">
        <f>AO649+AO650</f>
        <v>52669290</v>
      </c>
      <c r="AP651" s="2292"/>
      <c r="AQ651" s="2292"/>
      <c r="AR651" s="2292"/>
      <c r="AS651" s="2293"/>
      <c r="AZ651" s="61"/>
      <c r="BA651" s="61"/>
      <c r="BB651" s="61"/>
      <c r="BC651" s="61"/>
      <c r="BD651" s="61"/>
      <c r="BE651" s="61"/>
      <c r="BF651" s="61"/>
      <c r="BG651" s="61"/>
      <c r="BH651" s="61"/>
      <c r="BI651" s="61"/>
      <c r="BJ651" s="61"/>
      <c r="BK651" s="61"/>
      <c r="BL651" s="61"/>
      <c r="BM651" s="61"/>
      <c r="BN651" s="1970">
        <f t="shared" si="28"/>
        <v>0</v>
      </c>
      <c r="BO651" s="1971"/>
      <c r="BP651" s="1971"/>
      <c r="BQ651" s="1971"/>
      <c r="BR651" s="1972"/>
      <c r="BS651" s="1976">
        <f t="shared" si="29"/>
        <v>0</v>
      </c>
      <c r="BT651" s="1976"/>
      <c r="BU651" s="1976"/>
      <c r="BV651" s="1976"/>
      <c r="BW651" s="1976"/>
      <c r="BX651" s="1976">
        <f t="shared" si="30"/>
        <v>0</v>
      </c>
      <c r="BY651" s="1976"/>
      <c r="BZ651" s="1976"/>
      <c r="CA651" s="1976"/>
      <c r="CB651" s="1976"/>
      <c r="CC651" s="1976">
        <f t="shared" si="31"/>
        <v>0</v>
      </c>
      <c r="CD651" s="1976"/>
      <c r="CE651" s="1976"/>
      <c r="CF651" s="1976"/>
      <c r="CG651" s="1976"/>
      <c r="CH651" s="1976">
        <f t="shared" si="32"/>
        <v>0</v>
      </c>
      <c r="CI651" s="1976"/>
      <c r="CJ651" s="1976"/>
      <c r="CK651" s="1976"/>
      <c r="CL651" s="1976"/>
      <c r="CM651" s="1976">
        <f t="shared" si="33"/>
        <v>0</v>
      </c>
      <c r="CN651" s="1976"/>
      <c r="CO651" s="1976"/>
      <c r="CP651" s="1976"/>
      <c r="CQ651" s="1976"/>
      <c r="CR651" s="265"/>
      <c r="CS651" s="1970">
        <f t="shared" si="34"/>
        <v>0</v>
      </c>
      <c r="CT651" s="1971"/>
      <c r="CU651" s="1971"/>
      <c r="CV651" s="1971"/>
      <c r="CW651" s="1972"/>
      <c r="CX651" s="1970">
        <f t="shared" si="35"/>
        <v>0</v>
      </c>
      <c r="CY651" s="1971"/>
      <c r="CZ651" s="1971"/>
      <c r="DA651" s="1971"/>
      <c r="DB651" s="1972"/>
      <c r="DC651" s="1970">
        <f t="shared" si="36"/>
        <v>0</v>
      </c>
      <c r="DD651" s="1971"/>
      <c r="DE651" s="1971"/>
      <c r="DF651" s="1971"/>
      <c r="DG651" s="1972"/>
      <c r="DH651" s="1970">
        <f t="shared" si="37"/>
        <v>0</v>
      </c>
      <c r="DI651" s="1971"/>
      <c r="DJ651" s="1971"/>
      <c r="DK651" s="1971"/>
      <c r="DL651" s="1972"/>
      <c r="DM651" s="1970">
        <f t="shared" si="38"/>
        <v>0</v>
      </c>
      <c r="DN651" s="1971"/>
      <c r="DO651" s="1971"/>
      <c r="DP651" s="1971"/>
      <c r="DQ651" s="1972"/>
      <c r="DR651" s="1970">
        <f t="shared" si="39"/>
        <v>0</v>
      </c>
      <c r="DS651" s="1971"/>
      <c r="DT651" s="1971"/>
      <c r="DU651" s="1971"/>
      <c r="DV651" s="1972"/>
      <c r="DX651" s="1980" t="e">
        <f t="shared" si="22"/>
        <v>#VALUE!</v>
      </c>
      <c r="DY651" s="1980"/>
      <c r="DZ651" s="1980"/>
      <c r="EA651" s="1980"/>
      <c r="EB651" s="1980"/>
      <c r="EC651" s="1980" t="e">
        <f t="shared" si="23"/>
        <v>#VALUE!</v>
      </c>
      <c r="ED651" s="1980"/>
      <c r="EE651" s="1980"/>
      <c r="EF651" s="1980"/>
      <c r="EG651" s="1980"/>
      <c r="EH651" s="1980" t="e">
        <f t="shared" si="24"/>
        <v>#VALUE!</v>
      </c>
      <c r="EI651" s="1980"/>
      <c r="EJ651" s="1980"/>
      <c r="EK651" s="1980"/>
      <c r="EL651" s="1980"/>
      <c r="EM651" s="1980" t="e">
        <f t="shared" si="25"/>
        <v>#VALUE!</v>
      </c>
      <c r="EN651" s="1980"/>
      <c r="EO651" s="1980"/>
      <c r="EP651" s="1980"/>
      <c r="EQ651" s="1980"/>
      <c r="ER651" s="1980" t="e">
        <f t="shared" si="26"/>
        <v>#VALUE!</v>
      </c>
      <c r="ES651" s="1980"/>
      <c r="ET651" s="1980"/>
      <c r="EU651" s="1980"/>
      <c r="EV651" s="1980"/>
      <c r="EW651" s="1980" t="e">
        <f t="shared" si="27"/>
        <v>#VALUE!</v>
      </c>
      <c r="EX651" s="1980"/>
      <c r="EY651" s="1980"/>
      <c r="EZ651" s="1980"/>
      <c r="FA651" s="1980"/>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0">
        <f t="shared" si="28"/>
        <v>0</v>
      </c>
      <c r="BO652" s="1971"/>
      <c r="BP652" s="1971"/>
      <c r="BQ652" s="1971"/>
      <c r="BR652" s="1972"/>
      <c r="BS652" s="1976">
        <f t="shared" si="29"/>
        <v>0</v>
      </c>
      <c r="BT652" s="1976"/>
      <c r="BU652" s="1976"/>
      <c r="BV652" s="1976"/>
      <c r="BW652" s="1976"/>
      <c r="BX652" s="1976">
        <f t="shared" si="30"/>
        <v>0</v>
      </c>
      <c r="BY652" s="1976"/>
      <c r="BZ652" s="1976"/>
      <c r="CA652" s="1976"/>
      <c r="CB652" s="1976"/>
      <c r="CC652" s="1976">
        <f t="shared" si="31"/>
        <v>0</v>
      </c>
      <c r="CD652" s="1976"/>
      <c r="CE652" s="1976"/>
      <c r="CF652" s="1976"/>
      <c r="CG652" s="1976"/>
      <c r="CH652" s="1976">
        <f t="shared" si="32"/>
        <v>0</v>
      </c>
      <c r="CI652" s="1976"/>
      <c r="CJ652" s="1976"/>
      <c r="CK652" s="1976"/>
      <c r="CL652" s="1976"/>
      <c r="CM652" s="1976">
        <f t="shared" si="33"/>
        <v>0</v>
      </c>
      <c r="CN652" s="1976"/>
      <c r="CO652" s="1976"/>
      <c r="CP652" s="1976"/>
      <c r="CQ652" s="1976"/>
      <c r="CR652" s="265"/>
      <c r="CS652" s="1970">
        <f t="shared" si="34"/>
        <v>0</v>
      </c>
      <c r="CT652" s="1971"/>
      <c r="CU652" s="1971"/>
      <c r="CV652" s="1971"/>
      <c r="CW652" s="1972"/>
      <c r="CX652" s="1970">
        <f t="shared" si="35"/>
        <v>0</v>
      </c>
      <c r="CY652" s="1971"/>
      <c r="CZ652" s="1971"/>
      <c r="DA652" s="1971"/>
      <c r="DB652" s="1972"/>
      <c r="DC652" s="1970">
        <f t="shared" si="36"/>
        <v>0</v>
      </c>
      <c r="DD652" s="1971"/>
      <c r="DE652" s="1971"/>
      <c r="DF652" s="1971"/>
      <c r="DG652" s="1972"/>
      <c r="DH652" s="1970">
        <f t="shared" si="37"/>
        <v>0</v>
      </c>
      <c r="DI652" s="1971"/>
      <c r="DJ652" s="1971"/>
      <c r="DK652" s="1971"/>
      <c r="DL652" s="1972"/>
      <c r="DM652" s="1970">
        <f t="shared" si="38"/>
        <v>0</v>
      </c>
      <c r="DN652" s="1971"/>
      <c r="DO652" s="1971"/>
      <c r="DP652" s="1971"/>
      <c r="DQ652" s="1972"/>
      <c r="DR652" s="1970">
        <f t="shared" si="39"/>
        <v>0</v>
      </c>
      <c r="DS652" s="1971"/>
      <c r="DT652" s="1971"/>
      <c r="DU652" s="1971"/>
      <c r="DV652" s="1972"/>
      <c r="DX652" s="1980" t="e">
        <f t="shared" si="22"/>
        <v>#VALUE!</v>
      </c>
      <c r="DY652" s="1980"/>
      <c r="DZ652" s="1980"/>
      <c r="EA652" s="1980"/>
      <c r="EB652" s="1980"/>
      <c r="EC652" s="1980" t="e">
        <f t="shared" si="23"/>
        <v>#VALUE!</v>
      </c>
      <c r="ED652" s="1980"/>
      <c r="EE652" s="1980"/>
      <c r="EF652" s="1980"/>
      <c r="EG652" s="1980"/>
      <c r="EH652" s="1980" t="e">
        <f t="shared" si="24"/>
        <v>#VALUE!</v>
      </c>
      <c r="EI652" s="1980"/>
      <c r="EJ652" s="1980"/>
      <c r="EK652" s="1980"/>
      <c r="EL652" s="1980"/>
      <c r="EM652" s="1980" t="e">
        <f t="shared" si="25"/>
        <v>#VALUE!</v>
      </c>
      <c r="EN652" s="1980"/>
      <c r="EO652" s="1980"/>
      <c r="EP652" s="1980"/>
      <c r="EQ652" s="1980"/>
      <c r="ER652" s="1980" t="e">
        <f t="shared" si="26"/>
        <v>#VALUE!</v>
      </c>
      <c r="ES652" s="1980"/>
      <c r="ET652" s="1980"/>
      <c r="EU652" s="1980"/>
      <c r="EV652" s="1980"/>
      <c r="EW652" s="1980" t="e">
        <f t="shared" si="27"/>
        <v>#VALUE!</v>
      </c>
      <c r="EX652" s="1980"/>
      <c r="EY652" s="1980"/>
      <c r="EZ652" s="1980"/>
      <c r="FA652" s="1980"/>
    </row>
    <row r="653" spans="1:157" ht="12.75">
      <c r="A653" s="87" t="s">
        <v>117</v>
      </c>
      <c r="B653" s="12" t="s">
        <v>496</v>
      </c>
      <c r="G653" s="1982" t="str">
        <f>C637</f>
        <v>Citibank, N.A.</v>
      </c>
      <c r="H653" s="1982"/>
      <c r="I653" s="1982"/>
      <c r="J653" s="1982"/>
      <c r="K653" s="1982"/>
      <c r="L653" s="1982"/>
      <c r="M653" s="1982"/>
      <c r="N653" s="1982"/>
      <c r="O653" s="1982"/>
      <c r="P653" s="1982"/>
      <c r="Q653" s="1982"/>
      <c r="R653" s="1982"/>
      <c r="S653" s="14"/>
      <c r="T653" s="87" t="s">
        <v>118</v>
      </c>
      <c r="U653" s="12" t="s">
        <v>496</v>
      </c>
      <c r="Z653" s="1982" t="str">
        <f>C638</f>
        <v>NOI during Construction</v>
      </c>
      <c r="AA653" s="1982"/>
      <c r="AB653" s="1982"/>
      <c r="AC653" s="1982"/>
      <c r="AD653" s="1982"/>
      <c r="AE653" s="1982"/>
      <c r="AF653" s="1982"/>
      <c r="AG653" s="1982"/>
      <c r="AH653" s="1982"/>
      <c r="AI653" s="1982"/>
      <c r="AJ653" s="1982"/>
      <c r="AK653" s="1982"/>
      <c r="AZ653" s="61"/>
      <c r="BA653" s="61"/>
      <c r="BB653" s="61"/>
      <c r="BC653" s="61"/>
      <c r="BD653" s="61"/>
      <c r="BE653" s="61"/>
      <c r="BF653" s="61"/>
      <c r="BG653" s="61"/>
      <c r="BH653" s="61"/>
      <c r="BI653" s="61"/>
      <c r="BJ653" s="61"/>
      <c r="BK653" s="61"/>
      <c r="BL653" s="61"/>
      <c r="BM653" s="61"/>
      <c r="BN653" s="1970">
        <f t="shared" si="28"/>
        <v>0</v>
      </c>
      <c r="BO653" s="1971"/>
      <c r="BP653" s="1971"/>
      <c r="BQ653" s="1971"/>
      <c r="BR653" s="1972"/>
      <c r="BS653" s="1976">
        <f t="shared" si="29"/>
        <v>0</v>
      </c>
      <c r="BT653" s="1976"/>
      <c r="BU653" s="1976"/>
      <c r="BV653" s="1976"/>
      <c r="BW653" s="1976"/>
      <c r="BX653" s="1976">
        <f t="shared" si="30"/>
        <v>0</v>
      </c>
      <c r="BY653" s="1976"/>
      <c r="BZ653" s="1976"/>
      <c r="CA653" s="1976"/>
      <c r="CB653" s="1976"/>
      <c r="CC653" s="1976">
        <f t="shared" si="31"/>
        <v>0</v>
      </c>
      <c r="CD653" s="1976"/>
      <c r="CE653" s="1976"/>
      <c r="CF653" s="1976"/>
      <c r="CG653" s="1976"/>
      <c r="CH653" s="1976">
        <f t="shared" si="32"/>
        <v>0</v>
      </c>
      <c r="CI653" s="1976"/>
      <c r="CJ653" s="1976"/>
      <c r="CK653" s="1976"/>
      <c r="CL653" s="1976"/>
      <c r="CM653" s="1976">
        <f t="shared" si="33"/>
        <v>0</v>
      </c>
      <c r="CN653" s="1976"/>
      <c r="CO653" s="1976"/>
      <c r="CP653" s="1976"/>
      <c r="CQ653" s="1976"/>
      <c r="CR653" s="265"/>
      <c r="CS653" s="1970">
        <f t="shared" si="34"/>
        <v>0</v>
      </c>
      <c r="CT653" s="1971"/>
      <c r="CU653" s="1971"/>
      <c r="CV653" s="1971"/>
      <c r="CW653" s="1972"/>
      <c r="CX653" s="1970">
        <f t="shared" si="35"/>
        <v>0</v>
      </c>
      <c r="CY653" s="1971"/>
      <c r="CZ653" s="1971"/>
      <c r="DA653" s="1971"/>
      <c r="DB653" s="1972"/>
      <c r="DC653" s="1970">
        <f t="shared" si="36"/>
        <v>0</v>
      </c>
      <c r="DD653" s="1971"/>
      <c r="DE653" s="1971"/>
      <c r="DF653" s="1971"/>
      <c r="DG653" s="1972"/>
      <c r="DH653" s="1970">
        <f t="shared" si="37"/>
        <v>0</v>
      </c>
      <c r="DI653" s="1971"/>
      <c r="DJ653" s="1971"/>
      <c r="DK653" s="1971"/>
      <c r="DL653" s="1972"/>
      <c r="DM653" s="1970">
        <f t="shared" si="38"/>
        <v>0</v>
      </c>
      <c r="DN653" s="1971"/>
      <c r="DO653" s="1971"/>
      <c r="DP653" s="1971"/>
      <c r="DQ653" s="1972"/>
      <c r="DR653" s="1970">
        <f t="shared" si="39"/>
        <v>0</v>
      </c>
      <c r="DS653" s="1971"/>
      <c r="DT653" s="1971"/>
      <c r="DU653" s="1971"/>
      <c r="DV653" s="1972"/>
      <c r="DX653" s="1980" t="e">
        <f t="shared" si="22"/>
        <v>#VALUE!</v>
      </c>
      <c r="DY653" s="1980"/>
      <c r="DZ653" s="1980"/>
      <c r="EA653" s="1980"/>
      <c r="EB653" s="1980"/>
      <c r="EC653" s="1980" t="e">
        <f t="shared" si="23"/>
        <v>#VALUE!</v>
      </c>
      <c r="ED653" s="1980"/>
      <c r="EE653" s="1980"/>
      <c r="EF653" s="1980"/>
      <c r="EG653" s="1980"/>
      <c r="EH653" s="1980" t="e">
        <f t="shared" si="24"/>
        <v>#VALUE!</v>
      </c>
      <c r="EI653" s="1980"/>
      <c r="EJ653" s="1980"/>
      <c r="EK653" s="1980"/>
      <c r="EL653" s="1980"/>
      <c r="EM653" s="1980" t="e">
        <f t="shared" si="25"/>
        <v>#VALUE!</v>
      </c>
      <c r="EN653" s="1980"/>
      <c r="EO653" s="1980"/>
      <c r="EP653" s="1980"/>
      <c r="EQ653" s="1980"/>
      <c r="ER653" s="1980" t="e">
        <f t="shared" si="26"/>
        <v>#VALUE!</v>
      </c>
      <c r="ES653" s="1980"/>
      <c r="ET653" s="1980"/>
      <c r="EU653" s="1980"/>
      <c r="EV653" s="1980"/>
      <c r="EW653" s="1980" t="e">
        <f t="shared" si="27"/>
        <v>#VALUE!</v>
      </c>
      <c r="EX653" s="1980"/>
      <c r="EY653" s="1980"/>
      <c r="EZ653" s="1980"/>
      <c r="FA653" s="1980"/>
    </row>
    <row r="654" spans="1:157" ht="12.75">
      <c r="A654" s="35"/>
      <c r="B654" s="12" t="s">
        <v>90</v>
      </c>
      <c r="G654" s="2016" t="s">
        <v>2602</v>
      </c>
      <c r="H654" s="2016"/>
      <c r="I654" s="2016"/>
      <c r="J654" s="2016"/>
      <c r="K654" s="2016"/>
      <c r="L654" s="2016"/>
      <c r="M654" s="2016"/>
      <c r="N654" s="2016"/>
      <c r="O654" s="2016"/>
      <c r="P654" s="2016"/>
      <c r="Q654" s="2016"/>
      <c r="R654" s="2016"/>
      <c r="S654" s="14"/>
      <c r="T654" s="35"/>
      <c r="U654" s="12" t="s">
        <v>90</v>
      </c>
      <c r="Z654" s="2016" t="s">
        <v>2616</v>
      </c>
      <c r="AA654" s="2016"/>
      <c r="AB654" s="2016"/>
      <c r="AC654" s="2016"/>
      <c r="AD654" s="2016"/>
      <c r="AE654" s="2016"/>
      <c r="AF654" s="2016"/>
      <c r="AG654" s="2016"/>
      <c r="AH654" s="2016"/>
      <c r="AI654" s="2016"/>
      <c r="AJ654" s="2016"/>
      <c r="AK654" s="2016"/>
      <c r="AZ654" s="61"/>
      <c r="BA654" s="61"/>
      <c r="BB654" s="61"/>
      <c r="BC654" s="61"/>
      <c r="BD654" s="61"/>
      <c r="BE654" s="61"/>
      <c r="BF654" s="61"/>
      <c r="BG654" s="61"/>
      <c r="BH654" s="61"/>
      <c r="BI654" s="61"/>
      <c r="BJ654" s="61"/>
      <c r="BK654" s="61"/>
      <c r="BL654" s="61"/>
      <c r="BM654" s="61"/>
      <c r="BN654" s="1970">
        <f t="shared" si="28"/>
        <v>0</v>
      </c>
      <c r="BO654" s="1971"/>
      <c r="BP654" s="1971"/>
      <c r="BQ654" s="1971"/>
      <c r="BR654" s="1972"/>
      <c r="BS654" s="1976">
        <f t="shared" si="29"/>
        <v>0</v>
      </c>
      <c r="BT654" s="1976"/>
      <c r="BU654" s="1976"/>
      <c r="BV654" s="1976"/>
      <c r="BW654" s="1976"/>
      <c r="BX654" s="1976">
        <f t="shared" si="30"/>
        <v>0</v>
      </c>
      <c r="BY654" s="1976"/>
      <c r="BZ654" s="1976"/>
      <c r="CA654" s="1976"/>
      <c r="CB654" s="1976"/>
      <c r="CC654" s="1976">
        <f t="shared" si="31"/>
        <v>0</v>
      </c>
      <c r="CD654" s="1976"/>
      <c r="CE654" s="1976"/>
      <c r="CF654" s="1976"/>
      <c r="CG654" s="1976"/>
      <c r="CH654" s="1976">
        <f t="shared" si="32"/>
        <v>0</v>
      </c>
      <c r="CI654" s="1976"/>
      <c r="CJ654" s="1976"/>
      <c r="CK654" s="1976"/>
      <c r="CL654" s="1976"/>
      <c r="CM654" s="1976">
        <f t="shared" si="33"/>
        <v>0</v>
      </c>
      <c r="CN654" s="1976"/>
      <c r="CO654" s="1976"/>
      <c r="CP654" s="1976"/>
      <c r="CQ654" s="1976"/>
      <c r="CR654" s="265"/>
      <c r="CS654" s="1970">
        <f t="shared" si="34"/>
        <v>0</v>
      </c>
      <c r="CT654" s="1971"/>
      <c r="CU654" s="1971"/>
      <c r="CV654" s="1971"/>
      <c r="CW654" s="1972"/>
      <c r="CX654" s="1970">
        <f t="shared" si="35"/>
        <v>0</v>
      </c>
      <c r="CY654" s="1971"/>
      <c r="CZ654" s="1971"/>
      <c r="DA654" s="1971"/>
      <c r="DB654" s="1972"/>
      <c r="DC654" s="1970">
        <f t="shared" si="36"/>
        <v>0</v>
      </c>
      <c r="DD654" s="1971"/>
      <c r="DE654" s="1971"/>
      <c r="DF654" s="1971"/>
      <c r="DG654" s="1972"/>
      <c r="DH654" s="1970">
        <f t="shared" si="37"/>
        <v>0</v>
      </c>
      <c r="DI654" s="1971"/>
      <c r="DJ654" s="1971"/>
      <c r="DK654" s="1971"/>
      <c r="DL654" s="1972"/>
      <c r="DM654" s="1970">
        <f t="shared" si="38"/>
        <v>0</v>
      </c>
      <c r="DN654" s="1971"/>
      <c r="DO654" s="1971"/>
      <c r="DP654" s="1971"/>
      <c r="DQ654" s="1972"/>
      <c r="DR654" s="1970">
        <f t="shared" si="39"/>
        <v>0</v>
      </c>
      <c r="DS654" s="1971"/>
      <c r="DT654" s="1971"/>
      <c r="DU654" s="1971"/>
      <c r="DV654" s="1972"/>
      <c r="DX654" s="1980" t="e">
        <f t="shared" si="22"/>
        <v>#VALUE!</v>
      </c>
      <c r="DY654" s="1980"/>
      <c r="DZ654" s="1980"/>
      <c r="EA654" s="1980"/>
      <c r="EB654" s="1980"/>
      <c r="EC654" s="1980" t="e">
        <f t="shared" si="23"/>
        <v>#VALUE!</v>
      </c>
      <c r="ED654" s="1980"/>
      <c r="EE654" s="1980"/>
      <c r="EF654" s="1980"/>
      <c r="EG654" s="1980"/>
      <c r="EH654" s="1980" t="e">
        <f t="shared" si="24"/>
        <v>#VALUE!</v>
      </c>
      <c r="EI654" s="1980"/>
      <c r="EJ654" s="1980"/>
      <c r="EK654" s="1980"/>
      <c r="EL654" s="1980"/>
      <c r="EM654" s="1980" t="e">
        <f t="shared" si="25"/>
        <v>#VALUE!</v>
      </c>
      <c r="EN654" s="1980"/>
      <c r="EO654" s="1980"/>
      <c r="EP654" s="1980"/>
      <c r="EQ654" s="1980"/>
      <c r="ER654" s="1980" t="e">
        <f t="shared" si="26"/>
        <v>#VALUE!</v>
      </c>
      <c r="ES654" s="1980"/>
      <c r="ET654" s="1980"/>
      <c r="EU654" s="1980"/>
      <c r="EV654" s="1980"/>
      <c r="EW654" s="1980" t="e">
        <f t="shared" si="27"/>
        <v>#VALUE!</v>
      </c>
      <c r="EX654" s="1980"/>
      <c r="EY654" s="1980"/>
      <c r="EZ654" s="1980"/>
      <c r="FA654" s="1980"/>
    </row>
    <row r="655" spans="1:157" ht="12.75">
      <c r="A655" s="35"/>
      <c r="B655" s="12" t="s">
        <v>615</v>
      </c>
      <c r="G655" s="2023" t="s">
        <v>2603</v>
      </c>
      <c r="H655" s="2016"/>
      <c r="I655" s="2016"/>
      <c r="J655" s="2016"/>
      <c r="K655" s="2016"/>
      <c r="L655" s="2016"/>
      <c r="M655" s="2016"/>
      <c r="N655" s="2016"/>
      <c r="O655" s="2016"/>
      <c r="P655" s="2016"/>
      <c r="Q655" s="2016"/>
      <c r="R655" s="2016"/>
      <c r="S655" s="88"/>
      <c r="T655" s="35"/>
      <c r="U655" s="12" t="s">
        <v>615</v>
      </c>
      <c r="Z655" s="2025" t="s">
        <v>2542</v>
      </c>
      <c r="AA655" s="1994"/>
      <c r="AB655" s="1994"/>
      <c r="AC655" s="1994"/>
      <c r="AD655" s="1994"/>
      <c r="AE655" s="1994"/>
      <c r="AF655" s="1994"/>
      <c r="AG655" s="1994"/>
      <c r="AH655" s="1994"/>
      <c r="AI655" s="1994"/>
      <c r="AJ655" s="1994"/>
      <c r="AK655" s="1994"/>
      <c r="AZ655" s="61"/>
      <c r="BA655" s="61"/>
      <c r="BB655" s="61"/>
      <c r="BC655" s="61"/>
      <c r="BD655" s="61"/>
      <c r="BE655" s="61"/>
      <c r="BF655" s="61"/>
      <c r="BG655" s="61"/>
      <c r="BH655" s="61"/>
      <c r="BI655" s="61"/>
      <c r="BJ655" s="61"/>
      <c r="BK655" s="61"/>
      <c r="BL655" s="61"/>
      <c r="BM655" s="61"/>
      <c r="BN655" s="1970">
        <f t="shared" si="28"/>
        <v>0</v>
      </c>
      <c r="BO655" s="1971"/>
      <c r="BP655" s="1971"/>
      <c r="BQ655" s="1971"/>
      <c r="BR655" s="1972"/>
      <c r="BS655" s="1976">
        <f t="shared" si="29"/>
        <v>0</v>
      </c>
      <c r="BT655" s="1976"/>
      <c r="BU655" s="1976"/>
      <c r="BV655" s="1976"/>
      <c r="BW655" s="1976"/>
      <c r="BX655" s="1976">
        <f t="shared" si="30"/>
        <v>0</v>
      </c>
      <c r="BY655" s="1976"/>
      <c r="BZ655" s="1976"/>
      <c r="CA655" s="1976"/>
      <c r="CB655" s="1976"/>
      <c r="CC655" s="1976">
        <f t="shared" si="31"/>
        <v>0</v>
      </c>
      <c r="CD655" s="1976"/>
      <c r="CE655" s="1976"/>
      <c r="CF655" s="1976"/>
      <c r="CG655" s="1976"/>
      <c r="CH655" s="1976">
        <f t="shared" si="32"/>
        <v>0</v>
      </c>
      <c r="CI655" s="1976"/>
      <c r="CJ655" s="1976"/>
      <c r="CK655" s="1976"/>
      <c r="CL655" s="1976"/>
      <c r="CM655" s="1976">
        <f t="shared" si="33"/>
        <v>0</v>
      </c>
      <c r="CN655" s="1976"/>
      <c r="CO655" s="1976"/>
      <c r="CP655" s="1976"/>
      <c r="CQ655" s="1976"/>
      <c r="CR655" s="265"/>
      <c r="CS655" s="1970">
        <f t="shared" si="34"/>
        <v>0</v>
      </c>
      <c r="CT655" s="1971"/>
      <c r="CU655" s="1971"/>
      <c r="CV655" s="1971"/>
      <c r="CW655" s="1972"/>
      <c r="CX655" s="1970">
        <f t="shared" si="35"/>
        <v>0</v>
      </c>
      <c r="CY655" s="1971"/>
      <c r="CZ655" s="1971"/>
      <c r="DA655" s="1971"/>
      <c r="DB655" s="1972"/>
      <c r="DC655" s="1970">
        <f t="shared" si="36"/>
        <v>0</v>
      </c>
      <c r="DD655" s="1971"/>
      <c r="DE655" s="1971"/>
      <c r="DF655" s="1971"/>
      <c r="DG655" s="1972"/>
      <c r="DH655" s="1970">
        <f t="shared" si="37"/>
        <v>0</v>
      </c>
      <c r="DI655" s="1971"/>
      <c r="DJ655" s="1971"/>
      <c r="DK655" s="1971"/>
      <c r="DL655" s="1972"/>
      <c r="DM655" s="1970">
        <f t="shared" si="38"/>
        <v>0</v>
      </c>
      <c r="DN655" s="1971"/>
      <c r="DO655" s="1971"/>
      <c r="DP655" s="1971"/>
      <c r="DQ655" s="1972"/>
      <c r="DR655" s="1970">
        <f t="shared" si="39"/>
        <v>0</v>
      </c>
      <c r="DS655" s="1971"/>
      <c r="DT655" s="1971"/>
      <c r="DU655" s="1971"/>
      <c r="DV655" s="1972"/>
      <c r="DX655" s="1980" t="e">
        <f t="shared" si="22"/>
        <v>#VALUE!</v>
      </c>
      <c r="DY655" s="1980"/>
      <c r="DZ655" s="1980"/>
      <c r="EA655" s="1980"/>
      <c r="EB655" s="1980"/>
      <c r="EC655" s="1980" t="e">
        <f t="shared" si="23"/>
        <v>#VALUE!</v>
      </c>
      <c r="ED655" s="1980"/>
      <c r="EE655" s="1980"/>
      <c r="EF655" s="1980"/>
      <c r="EG655" s="1980"/>
      <c r="EH655" s="1980" t="e">
        <f t="shared" si="24"/>
        <v>#VALUE!</v>
      </c>
      <c r="EI655" s="1980"/>
      <c r="EJ655" s="1980"/>
      <c r="EK655" s="1980"/>
      <c r="EL655" s="1980"/>
      <c r="EM655" s="1980" t="e">
        <f t="shared" si="25"/>
        <v>#VALUE!</v>
      </c>
      <c r="EN655" s="1980"/>
      <c r="EO655" s="1980"/>
      <c r="EP655" s="1980"/>
      <c r="EQ655" s="1980"/>
      <c r="ER655" s="1980" t="e">
        <f t="shared" si="26"/>
        <v>#VALUE!</v>
      </c>
      <c r="ES655" s="1980"/>
      <c r="ET655" s="1980"/>
      <c r="EU655" s="1980"/>
      <c r="EV655" s="1980"/>
      <c r="EW655" s="1980" t="e">
        <f t="shared" si="27"/>
        <v>#VALUE!</v>
      </c>
      <c r="EX655" s="1980"/>
      <c r="EY655" s="1980"/>
      <c r="EZ655" s="1980"/>
      <c r="FA655" s="1980"/>
    </row>
    <row r="656" spans="1:157" ht="12.75">
      <c r="A656" s="35"/>
      <c r="B656" s="12" t="s">
        <v>17</v>
      </c>
      <c r="G656" s="2023" t="s">
        <v>2604</v>
      </c>
      <c r="H656" s="2016"/>
      <c r="I656" s="2016"/>
      <c r="J656" s="2016"/>
      <c r="K656" s="2016"/>
      <c r="L656" s="2016"/>
      <c r="M656" s="2016"/>
      <c r="N656" s="2016"/>
      <c r="O656" s="2016"/>
      <c r="P656" s="2016"/>
      <c r="Q656" s="2016"/>
      <c r="R656" s="2016"/>
      <c r="S656" s="14"/>
      <c r="T656" s="35"/>
      <c r="U656" s="12" t="s">
        <v>17</v>
      </c>
      <c r="Z656" s="1994" t="s">
        <v>2598</v>
      </c>
      <c r="AA656" s="1994"/>
      <c r="AB656" s="1994"/>
      <c r="AC656" s="1994"/>
      <c r="AD656" s="1994"/>
      <c r="AE656" s="1994"/>
      <c r="AF656" s="1994"/>
      <c r="AG656" s="1994"/>
      <c r="AH656" s="1994"/>
      <c r="AI656" s="1994"/>
      <c r="AJ656" s="1994"/>
      <c r="AK656" s="1994"/>
      <c r="AZ656" s="61"/>
      <c r="BA656" s="61"/>
      <c r="BB656" s="61"/>
      <c r="BC656" s="61"/>
      <c r="BD656" s="61"/>
      <c r="BE656" s="61"/>
      <c r="BF656" s="61"/>
      <c r="BG656" s="61"/>
      <c r="BH656" s="61"/>
      <c r="BI656" s="61"/>
      <c r="BJ656" s="61"/>
      <c r="BK656" s="61"/>
      <c r="BL656" s="61"/>
      <c r="BM656" s="61"/>
      <c r="BN656" s="1970">
        <f t="shared" si="28"/>
        <v>0</v>
      </c>
      <c r="BO656" s="1971"/>
      <c r="BP656" s="1971"/>
      <c r="BQ656" s="1971"/>
      <c r="BR656" s="1972"/>
      <c r="BS656" s="1976">
        <f t="shared" si="29"/>
        <v>0</v>
      </c>
      <c r="BT656" s="1976"/>
      <c r="BU656" s="1976"/>
      <c r="BV656" s="1976"/>
      <c r="BW656" s="1976"/>
      <c r="BX656" s="1976">
        <f t="shared" si="30"/>
        <v>0</v>
      </c>
      <c r="BY656" s="1976"/>
      <c r="BZ656" s="1976"/>
      <c r="CA656" s="1976"/>
      <c r="CB656" s="1976"/>
      <c r="CC656" s="1976">
        <f t="shared" si="31"/>
        <v>0</v>
      </c>
      <c r="CD656" s="1976"/>
      <c r="CE656" s="1976"/>
      <c r="CF656" s="1976"/>
      <c r="CG656" s="1976"/>
      <c r="CH656" s="1976">
        <f t="shared" si="32"/>
        <v>0</v>
      </c>
      <c r="CI656" s="1976"/>
      <c r="CJ656" s="1976"/>
      <c r="CK656" s="1976"/>
      <c r="CL656" s="1976"/>
      <c r="CM656" s="1976">
        <f t="shared" si="33"/>
        <v>0</v>
      </c>
      <c r="CN656" s="1976"/>
      <c r="CO656" s="1976"/>
      <c r="CP656" s="1976"/>
      <c r="CQ656" s="1976"/>
      <c r="CR656" s="265"/>
      <c r="CS656" s="1970">
        <f t="shared" si="34"/>
        <v>0</v>
      </c>
      <c r="CT656" s="1971"/>
      <c r="CU656" s="1971"/>
      <c r="CV656" s="1971"/>
      <c r="CW656" s="1972"/>
      <c r="CX656" s="1970">
        <f t="shared" si="35"/>
        <v>0</v>
      </c>
      <c r="CY656" s="1971"/>
      <c r="CZ656" s="1971"/>
      <c r="DA656" s="1971"/>
      <c r="DB656" s="1972"/>
      <c r="DC656" s="1970">
        <f t="shared" si="36"/>
        <v>0</v>
      </c>
      <c r="DD656" s="1971"/>
      <c r="DE656" s="1971"/>
      <c r="DF656" s="1971"/>
      <c r="DG656" s="1972"/>
      <c r="DH656" s="1970">
        <f t="shared" si="37"/>
        <v>0</v>
      </c>
      <c r="DI656" s="1971"/>
      <c r="DJ656" s="1971"/>
      <c r="DK656" s="1971"/>
      <c r="DL656" s="1972"/>
      <c r="DM656" s="1970">
        <f t="shared" si="38"/>
        <v>0</v>
      </c>
      <c r="DN656" s="1971"/>
      <c r="DO656" s="1971"/>
      <c r="DP656" s="1971"/>
      <c r="DQ656" s="1972"/>
      <c r="DR656" s="1970">
        <f t="shared" si="39"/>
        <v>0</v>
      </c>
      <c r="DS656" s="1971"/>
      <c r="DT656" s="1971"/>
      <c r="DU656" s="1971"/>
      <c r="DV656" s="1972"/>
      <c r="DX656" s="1980" t="e">
        <f t="shared" si="22"/>
        <v>#VALUE!</v>
      </c>
      <c r="DY656" s="1980"/>
      <c r="DZ656" s="1980"/>
      <c r="EA656" s="1980"/>
      <c r="EB656" s="1980"/>
      <c r="EC656" s="1980" t="e">
        <f t="shared" si="23"/>
        <v>#VALUE!</v>
      </c>
      <c r="ED656" s="1980"/>
      <c r="EE656" s="1980"/>
      <c r="EF656" s="1980"/>
      <c r="EG656" s="1980"/>
      <c r="EH656" s="1980" t="e">
        <f t="shared" si="24"/>
        <v>#VALUE!</v>
      </c>
      <c r="EI656" s="1980"/>
      <c r="EJ656" s="1980"/>
      <c r="EK656" s="1980"/>
      <c r="EL656" s="1980"/>
      <c r="EM656" s="1980" t="e">
        <f t="shared" si="25"/>
        <v>#VALUE!</v>
      </c>
      <c r="EN656" s="1980"/>
      <c r="EO656" s="1980"/>
      <c r="EP656" s="1980"/>
      <c r="EQ656" s="1980"/>
      <c r="ER656" s="1980" t="e">
        <f t="shared" si="26"/>
        <v>#VALUE!</v>
      </c>
      <c r="ES656" s="1980"/>
      <c r="ET656" s="1980"/>
      <c r="EU656" s="1980"/>
      <c r="EV656" s="1980"/>
      <c r="EW656" s="1980" t="e">
        <f t="shared" si="27"/>
        <v>#VALUE!</v>
      </c>
      <c r="EX656" s="1980"/>
      <c r="EY656" s="1980"/>
      <c r="EZ656" s="1980"/>
      <c r="FA656" s="1980"/>
    </row>
    <row r="657" spans="1:157" ht="12.75">
      <c r="A657" s="35"/>
      <c r="B657" s="12" t="s">
        <v>325</v>
      </c>
      <c r="G657" s="2262" t="s">
        <v>2605</v>
      </c>
      <c r="H657" s="2262"/>
      <c r="I657" s="2262"/>
      <c r="J657" s="2262"/>
      <c r="K657" s="2262"/>
      <c r="L657" s="2262"/>
      <c r="O657" s="137" t="s">
        <v>212</v>
      </c>
      <c r="P657" s="1993"/>
      <c r="Q657" s="1993"/>
      <c r="R657" s="1993"/>
      <c r="S657" s="16"/>
      <c r="T657" s="35"/>
      <c r="U657" s="12" t="s">
        <v>325</v>
      </c>
      <c r="Z657" s="2262" t="s">
        <v>2617</v>
      </c>
      <c r="AA657" s="2262"/>
      <c r="AB657" s="2262"/>
      <c r="AC657" s="2262"/>
      <c r="AD657" s="2262"/>
      <c r="AE657" s="2262"/>
      <c r="AH657" s="137" t="s">
        <v>212</v>
      </c>
      <c r="AI657" s="1993"/>
      <c r="AJ657" s="1993"/>
      <c r="AK657" s="1993"/>
      <c r="AZ657" s="61"/>
      <c r="BA657" s="61"/>
      <c r="BB657" s="61"/>
      <c r="BC657" s="61"/>
      <c r="BD657" s="61"/>
      <c r="BE657" s="61"/>
      <c r="BF657" s="61"/>
      <c r="BG657" s="61"/>
      <c r="BH657" s="61"/>
      <c r="BI657" s="61"/>
      <c r="BJ657" s="61"/>
      <c r="BK657" s="61"/>
      <c r="BL657" s="61"/>
      <c r="BM657" s="61"/>
      <c r="BN657" s="1970">
        <f t="shared" si="28"/>
        <v>0</v>
      </c>
      <c r="BO657" s="1971"/>
      <c r="BP657" s="1971"/>
      <c r="BQ657" s="1971"/>
      <c r="BR657" s="1972"/>
      <c r="BS657" s="1976">
        <f t="shared" si="29"/>
        <v>0</v>
      </c>
      <c r="BT657" s="1976"/>
      <c r="BU657" s="1976"/>
      <c r="BV657" s="1976"/>
      <c r="BW657" s="1976"/>
      <c r="BX657" s="1976">
        <f t="shared" si="30"/>
        <v>0</v>
      </c>
      <c r="BY657" s="1976"/>
      <c r="BZ657" s="1976"/>
      <c r="CA657" s="1976"/>
      <c r="CB657" s="1976"/>
      <c r="CC657" s="1976">
        <f t="shared" si="31"/>
        <v>0</v>
      </c>
      <c r="CD657" s="1976"/>
      <c r="CE657" s="1976"/>
      <c r="CF657" s="1976"/>
      <c r="CG657" s="1976"/>
      <c r="CH657" s="1976">
        <f t="shared" si="32"/>
        <v>0</v>
      </c>
      <c r="CI657" s="1976"/>
      <c r="CJ657" s="1976"/>
      <c r="CK657" s="1976"/>
      <c r="CL657" s="1976"/>
      <c r="CM657" s="1976">
        <f t="shared" si="33"/>
        <v>0</v>
      </c>
      <c r="CN657" s="1976"/>
      <c r="CO657" s="1976"/>
      <c r="CP657" s="1976"/>
      <c r="CQ657" s="1976"/>
      <c r="CR657" s="265"/>
      <c r="CS657" s="1970">
        <f t="shared" si="34"/>
        <v>0</v>
      </c>
      <c r="CT657" s="1971"/>
      <c r="CU657" s="1971"/>
      <c r="CV657" s="1971"/>
      <c r="CW657" s="1972"/>
      <c r="CX657" s="1970">
        <f t="shared" si="35"/>
        <v>0</v>
      </c>
      <c r="CY657" s="1971"/>
      <c r="CZ657" s="1971"/>
      <c r="DA657" s="1971"/>
      <c r="DB657" s="1972"/>
      <c r="DC657" s="1970">
        <f t="shared" si="36"/>
        <v>0</v>
      </c>
      <c r="DD657" s="1971"/>
      <c r="DE657" s="1971"/>
      <c r="DF657" s="1971"/>
      <c r="DG657" s="1972"/>
      <c r="DH657" s="1970">
        <f t="shared" si="37"/>
        <v>0</v>
      </c>
      <c r="DI657" s="1971"/>
      <c r="DJ657" s="1971"/>
      <c r="DK657" s="1971"/>
      <c r="DL657" s="1972"/>
      <c r="DM657" s="1970">
        <f t="shared" si="38"/>
        <v>0</v>
      </c>
      <c r="DN657" s="1971"/>
      <c r="DO657" s="1971"/>
      <c r="DP657" s="1971"/>
      <c r="DQ657" s="1972"/>
      <c r="DR657" s="1970">
        <f t="shared" si="39"/>
        <v>0</v>
      </c>
      <c r="DS657" s="1971"/>
      <c r="DT657" s="1971"/>
      <c r="DU657" s="1971"/>
      <c r="DV657" s="1972"/>
      <c r="DX657" s="1980" t="e">
        <f t="shared" si="22"/>
        <v>#VALUE!</v>
      </c>
      <c r="DY657" s="1980"/>
      <c r="DZ657" s="1980"/>
      <c r="EA657" s="1980"/>
      <c r="EB657" s="1980"/>
      <c r="EC657" s="1980" t="e">
        <f t="shared" si="23"/>
        <v>#VALUE!</v>
      </c>
      <c r="ED657" s="1980"/>
      <c r="EE657" s="1980"/>
      <c r="EF657" s="1980"/>
      <c r="EG657" s="1980"/>
      <c r="EH657" s="1980" t="e">
        <f t="shared" si="24"/>
        <v>#VALUE!</v>
      </c>
      <c r="EI657" s="1980"/>
      <c r="EJ657" s="1980"/>
      <c r="EK657" s="1980"/>
      <c r="EL657" s="1980"/>
      <c r="EM657" s="1980" t="e">
        <f t="shared" si="25"/>
        <v>#VALUE!</v>
      </c>
      <c r="EN657" s="1980"/>
      <c r="EO657" s="1980"/>
      <c r="EP657" s="1980"/>
      <c r="EQ657" s="1980"/>
      <c r="ER657" s="1980" t="e">
        <f t="shared" si="26"/>
        <v>#VALUE!</v>
      </c>
      <c r="ES657" s="1980"/>
      <c r="ET657" s="1980"/>
      <c r="EU657" s="1980"/>
      <c r="EV657" s="1980"/>
      <c r="EW657" s="1980" t="e">
        <f t="shared" si="27"/>
        <v>#VALUE!</v>
      </c>
      <c r="EX657" s="1980"/>
      <c r="EY657" s="1980"/>
      <c r="EZ657" s="1980"/>
      <c r="FA657" s="1980"/>
    </row>
    <row r="658" spans="1:157" ht="12.75">
      <c r="A658" s="35"/>
      <c r="B658" s="12" t="s">
        <v>18</v>
      </c>
      <c r="H658" s="2023" t="s">
        <v>2615</v>
      </c>
      <c r="I658" s="2016"/>
      <c r="J658" s="2016"/>
      <c r="K658" s="2016"/>
      <c r="L658" s="2016"/>
      <c r="M658" s="2016"/>
      <c r="N658" s="2016"/>
      <c r="O658" s="2016"/>
      <c r="P658" s="2016"/>
      <c r="Q658" s="2016"/>
      <c r="R658" s="2016"/>
      <c r="S658" s="14"/>
      <c r="T658" s="35"/>
      <c r="U658" s="12" t="s">
        <v>18</v>
      </c>
      <c r="AA658" s="2023" t="s">
        <v>2600</v>
      </c>
      <c r="AB658" s="2016"/>
      <c r="AC658" s="2016"/>
      <c r="AD658" s="2016"/>
      <c r="AE658" s="2016"/>
      <c r="AF658" s="2016"/>
      <c r="AG658" s="2016"/>
      <c r="AH658" s="2016"/>
      <c r="AI658" s="2016"/>
      <c r="AJ658" s="2016"/>
      <c r="AK658" s="2016"/>
      <c r="AZ658" s="61"/>
      <c r="BA658" s="61"/>
      <c r="BB658" s="61"/>
      <c r="BC658" s="61"/>
      <c r="BD658" s="61"/>
      <c r="BE658" s="61"/>
      <c r="BF658" s="61"/>
      <c r="BG658" s="61"/>
      <c r="BH658" s="61"/>
      <c r="BI658" s="61"/>
      <c r="BJ658" s="61"/>
      <c r="BK658" s="61"/>
      <c r="BL658" s="61"/>
      <c r="BM658" s="61"/>
      <c r="BN658" s="1977">
        <f>SUM(BN648:BR657)</f>
        <v>0</v>
      </c>
      <c r="BO658" s="1978"/>
      <c r="BP658" s="1978"/>
      <c r="BQ658" s="1978"/>
      <c r="BR658" s="1979"/>
      <c r="BS658" s="1973">
        <f>SUM(BS648:BW657)</f>
        <v>0</v>
      </c>
      <c r="BT658" s="1974"/>
      <c r="BU658" s="1974"/>
      <c r="BV658" s="1974"/>
      <c r="BW658" s="1975"/>
      <c r="BX658" s="1973">
        <f>SUM(BX648:CB657)</f>
        <v>0</v>
      </c>
      <c r="BY658" s="1974"/>
      <c r="BZ658" s="1974"/>
      <c r="CA658" s="1974"/>
      <c r="CB658" s="1975"/>
      <c r="CC658" s="1973">
        <f>SUM(CC648:CG657)</f>
        <v>0</v>
      </c>
      <c r="CD658" s="1974"/>
      <c r="CE658" s="1974"/>
      <c r="CF658" s="1974"/>
      <c r="CG658" s="1975"/>
      <c r="CH658" s="1973">
        <f>SUM(CH648:CL657)</f>
        <v>0</v>
      </c>
      <c r="CI658" s="1974"/>
      <c r="CJ658" s="1974"/>
      <c r="CK658" s="1974"/>
      <c r="CL658" s="1975"/>
      <c r="CM658" s="1973">
        <f>SUM(CM648:CQ657)</f>
        <v>0</v>
      </c>
      <c r="CN658" s="1974"/>
      <c r="CO658" s="1974"/>
      <c r="CP658" s="1974"/>
      <c r="CQ658" s="1975"/>
      <c r="CR658" s="1705"/>
      <c r="CS658" s="1981">
        <f>SUM(CS648:CW657)</f>
        <v>0</v>
      </c>
      <c r="CT658" s="1981"/>
      <c r="CU658" s="1981"/>
      <c r="CV658" s="1981"/>
      <c r="CW658" s="1981"/>
      <c r="CX658" s="1981">
        <f>SUM(CX648:DB657)</f>
        <v>0</v>
      </c>
      <c r="CY658" s="1981"/>
      <c r="CZ658" s="1981"/>
      <c r="DA658" s="1981"/>
      <c r="DB658" s="1981"/>
      <c r="DC658" s="1981">
        <f>SUM(DC648:DG657)</f>
        <v>0</v>
      </c>
      <c r="DD658" s="1981"/>
      <c r="DE658" s="1981"/>
      <c r="DF658" s="1981"/>
      <c r="DG658" s="1981"/>
      <c r="DH658" s="1981">
        <f>SUM(DH648:DL657)</f>
        <v>0</v>
      </c>
      <c r="DI658" s="1981"/>
      <c r="DJ658" s="1981"/>
      <c r="DK658" s="1981"/>
      <c r="DL658" s="1981"/>
      <c r="DM658" s="1981">
        <f>SUM(DM648:DQ657)</f>
        <v>0</v>
      </c>
      <c r="DN658" s="1981"/>
      <c r="DO658" s="1981"/>
      <c r="DP658" s="1981"/>
      <c r="DQ658" s="1981"/>
      <c r="DR658" s="1981">
        <f>SUM(DR648:DV657)</f>
        <v>0</v>
      </c>
      <c r="DS658" s="1981"/>
      <c r="DT658" s="1981"/>
      <c r="DU658" s="1981"/>
      <c r="DV658" s="1981"/>
      <c r="DX658" s="1980" t="e">
        <f t="shared" si="22"/>
        <v>#VALUE!</v>
      </c>
      <c r="DY658" s="1980"/>
      <c r="DZ658" s="1980"/>
      <c r="EA658" s="1980"/>
      <c r="EB658" s="1980"/>
      <c r="EC658" s="1980" t="e">
        <f t="shared" si="23"/>
        <v>#VALUE!</v>
      </c>
      <c r="ED658" s="1980"/>
      <c r="EE658" s="1980"/>
      <c r="EF658" s="1980"/>
      <c r="EG658" s="1980"/>
      <c r="EH658" s="1980" t="e">
        <f t="shared" si="24"/>
        <v>#VALUE!</v>
      </c>
      <c r="EI658" s="1980"/>
      <c r="EJ658" s="1980"/>
      <c r="EK658" s="1980"/>
      <c r="EL658" s="1980"/>
      <c r="EM658" s="1980" t="e">
        <f t="shared" si="25"/>
        <v>#VALUE!</v>
      </c>
      <c r="EN658" s="1980"/>
      <c r="EO658" s="1980"/>
      <c r="EP658" s="1980"/>
      <c r="EQ658" s="1980"/>
      <c r="ER658" s="1980" t="e">
        <f t="shared" si="26"/>
        <v>#VALUE!</v>
      </c>
      <c r="ES658" s="1980"/>
      <c r="ET658" s="1980"/>
      <c r="EU658" s="1980"/>
      <c r="EV658" s="1980"/>
      <c r="EW658" s="1980" t="e">
        <f t="shared" si="27"/>
        <v>#VALUE!</v>
      </c>
      <c r="EX658" s="1980"/>
      <c r="EY658" s="1980"/>
      <c r="EZ658" s="1980"/>
      <c r="FA658" s="1980"/>
    </row>
    <row r="659" spans="1:157" ht="12.75">
      <c r="A659" s="35"/>
      <c r="B659" s="12" t="s">
        <v>20</v>
      </c>
      <c r="N659" s="1992" t="s">
        <v>578</v>
      </c>
      <c r="O659" s="1992"/>
      <c r="T659" s="35"/>
      <c r="U659" s="12" t="s">
        <v>20</v>
      </c>
      <c r="AG659" s="1992" t="s">
        <v>578</v>
      </c>
      <c r="AH659" s="1992"/>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0" t="e">
        <f t="shared" si="22"/>
        <v>#VALUE!</v>
      </c>
      <c r="DY659" s="1980"/>
      <c r="DZ659" s="1980"/>
      <c r="EA659" s="1980"/>
      <c r="EB659" s="1980"/>
      <c r="EC659" s="1980" t="e">
        <f t="shared" si="23"/>
        <v>#VALUE!</v>
      </c>
      <c r="ED659" s="1980"/>
      <c r="EE659" s="1980"/>
      <c r="EF659" s="1980"/>
      <c r="EG659" s="1980"/>
      <c r="EH659" s="1980" t="e">
        <f t="shared" si="24"/>
        <v>#VALUE!</v>
      </c>
      <c r="EI659" s="1980"/>
      <c r="EJ659" s="1980"/>
      <c r="EK659" s="1980"/>
      <c r="EL659" s="1980"/>
      <c r="EM659" s="1980" t="e">
        <f t="shared" si="25"/>
        <v>#VALUE!</v>
      </c>
      <c r="EN659" s="1980"/>
      <c r="EO659" s="1980"/>
      <c r="EP659" s="1980"/>
      <c r="EQ659" s="1980"/>
      <c r="ER659" s="1980" t="e">
        <f t="shared" si="26"/>
        <v>#VALUE!</v>
      </c>
      <c r="ES659" s="1980"/>
      <c r="ET659" s="1980"/>
      <c r="EU659" s="1980"/>
      <c r="EV659" s="1980"/>
      <c r="EW659" s="1980" t="e">
        <f t="shared" si="27"/>
        <v>#VALUE!</v>
      </c>
      <c r="EX659" s="1980"/>
      <c r="EY659" s="1980"/>
      <c r="EZ659" s="1980"/>
      <c r="FA659" s="1980"/>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2301</v>
      </c>
      <c r="CU660" s="58"/>
      <c r="CV660" s="58"/>
      <c r="CW660" s="58"/>
      <c r="CX660" s="58"/>
      <c r="CY660" s="58"/>
      <c r="CZ660" s="58"/>
      <c r="DA660" s="58"/>
      <c r="DB660" s="58"/>
      <c r="DC660" s="58"/>
      <c r="DD660" s="58"/>
      <c r="DE660" s="58"/>
      <c r="DF660" s="58"/>
      <c r="DQ660" s="136" t="s">
        <v>2313</v>
      </c>
      <c r="DR660" s="1980">
        <f>SUM(CS658:DV658)</f>
        <v>0</v>
      </c>
      <c r="DS660" s="1980"/>
      <c r="DT660" s="1980"/>
      <c r="DU660" s="1980"/>
      <c r="DV660" s="1980"/>
      <c r="DX660" s="1980" t="e">
        <f t="shared" si="22"/>
        <v>#VALUE!</v>
      </c>
      <c r="DY660" s="1980"/>
      <c r="DZ660" s="1980"/>
      <c r="EA660" s="1980"/>
      <c r="EB660" s="1980"/>
      <c r="EC660" s="1980" t="e">
        <f t="shared" si="23"/>
        <v>#VALUE!</v>
      </c>
      <c r="ED660" s="1980"/>
      <c r="EE660" s="1980"/>
      <c r="EF660" s="1980"/>
      <c r="EG660" s="1980"/>
      <c r="EH660" s="1980" t="e">
        <f t="shared" si="24"/>
        <v>#VALUE!</v>
      </c>
      <c r="EI660" s="1980"/>
      <c r="EJ660" s="1980"/>
      <c r="EK660" s="1980"/>
      <c r="EL660" s="1980"/>
      <c r="EM660" s="1980" t="e">
        <f t="shared" si="25"/>
        <v>#VALUE!</v>
      </c>
      <c r="EN660" s="1980"/>
      <c r="EO660" s="1980"/>
      <c r="EP660" s="1980"/>
      <c r="EQ660" s="1980"/>
      <c r="ER660" s="1980" t="e">
        <f t="shared" si="26"/>
        <v>#VALUE!</v>
      </c>
      <c r="ES660" s="1980"/>
      <c r="ET660" s="1980"/>
      <c r="EU660" s="1980"/>
      <c r="EV660" s="1980"/>
      <c r="EW660" s="1980" t="e">
        <f t="shared" si="27"/>
        <v>#VALUE!</v>
      </c>
      <c r="EX660" s="1980"/>
      <c r="EY660" s="1980"/>
      <c r="EZ660" s="1980"/>
      <c r="FA660" s="1980"/>
    </row>
    <row r="661" spans="1:157" ht="12.75">
      <c r="A661" s="87" t="s">
        <v>124</v>
      </c>
      <c r="B661" s="12" t="s">
        <v>496</v>
      </c>
      <c r="G661" s="1982" t="str">
        <f>C639</f>
        <v>USA Multi-Family Development, Inc.</v>
      </c>
      <c r="H661" s="1982"/>
      <c r="I661" s="1982"/>
      <c r="J661" s="1982"/>
      <c r="K661" s="1982"/>
      <c r="L661" s="1982"/>
      <c r="M661" s="1982"/>
      <c r="N661" s="1982"/>
      <c r="O661" s="1982"/>
      <c r="P661" s="1982"/>
      <c r="Q661" s="1982"/>
      <c r="R661" s="1982"/>
      <c r="T661" s="87" t="s">
        <v>616</v>
      </c>
      <c r="U661" s="12" t="s">
        <v>496</v>
      </c>
      <c r="Z661" s="1982" t="str">
        <f>C640</f>
        <v>Riverside Charitable Corporation</v>
      </c>
      <c r="AA661" s="1982"/>
      <c r="AB661" s="1982"/>
      <c r="AC661" s="1982"/>
      <c r="AD661" s="1982"/>
      <c r="AE661" s="1982"/>
      <c r="AF661" s="1982"/>
      <c r="AG661" s="1982"/>
      <c r="AH661" s="1982"/>
      <c r="AI661" s="1982"/>
      <c r="AJ661" s="1982"/>
      <c r="AK661" s="1982"/>
      <c r="AZ661" s="61"/>
      <c r="BA661" s="61"/>
      <c r="BB661" s="61"/>
      <c r="BC661" s="61"/>
      <c r="BD661" s="61"/>
      <c r="BE661" s="61"/>
      <c r="BF661" s="61"/>
      <c r="BG661" s="61"/>
      <c r="BH661" s="61"/>
      <c r="BI661" s="61"/>
      <c r="BJ661" s="61"/>
      <c r="BK661" s="61"/>
      <c r="BL661" s="61"/>
      <c r="BM661" s="61"/>
      <c r="CR661" s="177"/>
      <c r="CS661" s="1419">
        <f>BR659+BW659+CB659+CG659+CL659+CQ659</f>
        <v>0</v>
      </c>
      <c r="CT661" s="134" t="s">
        <v>1930</v>
      </c>
      <c r="CU661" s="58"/>
      <c r="CV661" s="58"/>
      <c r="CW661" s="58"/>
      <c r="CX661" s="58"/>
      <c r="CY661" s="58"/>
      <c r="CZ661" s="58"/>
      <c r="DA661" s="58"/>
      <c r="DB661" s="58"/>
      <c r="DC661" s="58"/>
      <c r="DD661" s="58"/>
      <c r="DE661" s="58"/>
      <c r="DF661" s="58"/>
      <c r="DX661" s="1980" t="e">
        <f t="shared" si="22"/>
        <v>#VALUE!</v>
      </c>
      <c r="DY661" s="1980"/>
      <c r="DZ661" s="1980"/>
      <c r="EA661" s="1980"/>
      <c r="EB661" s="1980"/>
      <c r="EC661" s="1980" t="e">
        <f t="shared" si="23"/>
        <v>#VALUE!</v>
      </c>
      <c r="ED661" s="1980"/>
      <c r="EE661" s="1980"/>
      <c r="EF661" s="1980"/>
      <c r="EG661" s="1980"/>
      <c r="EH661" s="1980" t="e">
        <f t="shared" si="24"/>
        <v>#VALUE!</v>
      </c>
      <c r="EI661" s="1980"/>
      <c r="EJ661" s="1980"/>
      <c r="EK661" s="1980"/>
      <c r="EL661" s="1980"/>
      <c r="EM661" s="1980" t="e">
        <f t="shared" si="25"/>
        <v>#VALUE!</v>
      </c>
      <c r="EN661" s="1980"/>
      <c r="EO661" s="1980"/>
      <c r="EP661" s="1980"/>
      <c r="EQ661" s="1980"/>
      <c r="ER661" s="1980" t="e">
        <f t="shared" si="26"/>
        <v>#VALUE!</v>
      </c>
      <c r="ES661" s="1980"/>
      <c r="ET661" s="1980"/>
      <c r="EU661" s="1980"/>
      <c r="EV661" s="1980"/>
      <c r="EW661" s="1980" t="e">
        <f t="shared" si="27"/>
        <v>#VALUE!</v>
      </c>
      <c r="EX661" s="1980"/>
      <c r="EY661" s="1980"/>
      <c r="EZ661" s="1980"/>
      <c r="FA661" s="1980"/>
    </row>
    <row r="662" spans="1:157" ht="12.75">
      <c r="A662" s="35"/>
      <c r="B662" s="12" t="s">
        <v>90</v>
      </c>
      <c r="G662" s="2016" t="s">
        <v>2616</v>
      </c>
      <c r="H662" s="2016"/>
      <c r="I662" s="2016"/>
      <c r="J662" s="2016"/>
      <c r="K662" s="2016"/>
      <c r="L662" s="2016"/>
      <c r="M662" s="2016"/>
      <c r="N662" s="2016"/>
      <c r="O662" s="2016"/>
      <c r="P662" s="2016"/>
      <c r="Q662" s="2016"/>
      <c r="R662" s="2016"/>
      <c r="T662" s="35"/>
      <c r="U662" s="12" t="s">
        <v>90</v>
      </c>
      <c r="Z662" s="2023" t="s">
        <v>2607</v>
      </c>
      <c r="AA662" s="2016"/>
      <c r="AB662" s="2016"/>
      <c r="AC662" s="2016"/>
      <c r="AD662" s="2016"/>
      <c r="AE662" s="2016"/>
      <c r="AF662" s="2016"/>
      <c r="AG662" s="2016"/>
      <c r="AH662" s="2016"/>
      <c r="AI662" s="2016"/>
      <c r="AJ662" s="2016"/>
      <c r="AK662" s="201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0" t="e">
        <f t="shared" si="22"/>
        <v>#VALUE!</v>
      </c>
      <c r="DY662" s="1980"/>
      <c r="DZ662" s="1980"/>
      <c r="EA662" s="1980"/>
      <c r="EB662" s="1980"/>
      <c r="EC662" s="1980" t="e">
        <f t="shared" si="23"/>
        <v>#VALUE!</v>
      </c>
      <c r="ED662" s="1980"/>
      <c r="EE662" s="1980"/>
      <c r="EF662" s="1980"/>
      <c r="EG662" s="1980"/>
      <c r="EH662" s="1980" t="e">
        <f t="shared" si="24"/>
        <v>#VALUE!</v>
      </c>
      <c r="EI662" s="1980"/>
      <c r="EJ662" s="1980"/>
      <c r="EK662" s="1980"/>
      <c r="EL662" s="1980"/>
      <c r="EM662" s="1980" t="e">
        <f t="shared" si="25"/>
        <v>#VALUE!</v>
      </c>
      <c r="EN662" s="1980"/>
      <c r="EO662" s="1980"/>
      <c r="EP662" s="1980"/>
      <c r="EQ662" s="1980"/>
      <c r="ER662" s="1980" t="e">
        <f t="shared" si="26"/>
        <v>#VALUE!</v>
      </c>
      <c r="ES662" s="1980"/>
      <c r="ET662" s="1980"/>
      <c r="EU662" s="1980"/>
      <c r="EV662" s="1980"/>
      <c r="EW662" s="1980" t="e">
        <f t="shared" si="27"/>
        <v>#VALUE!</v>
      </c>
      <c r="EX662" s="1980"/>
      <c r="EY662" s="1980"/>
      <c r="EZ662" s="1980"/>
      <c r="FA662" s="1980"/>
    </row>
    <row r="663" spans="1:157" ht="12.75">
      <c r="A663" s="35"/>
      <c r="B663" s="12" t="s">
        <v>615</v>
      </c>
      <c r="G663" s="2025" t="s">
        <v>2542</v>
      </c>
      <c r="H663" s="1994"/>
      <c r="I663" s="1994"/>
      <c r="J663" s="1994"/>
      <c r="K663" s="1994"/>
      <c r="L663" s="1994"/>
      <c r="M663" s="1994"/>
      <c r="N663" s="1994"/>
      <c r="O663" s="1994"/>
      <c r="P663" s="1994"/>
      <c r="Q663" s="1994"/>
      <c r="R663" s="1994"/>
      <c r="T663" s="35"/>
      <c r="U663" s="12" t="s">
        <v>615</v>
      </c>
      <c r="Z663" s="2025" t="s">
        <v>2535</v>
      </c>
      <c r="AA663" s="1994"/>
      <c r="AB663" s="1994"/>
      <c r="AC663" s="1994"/>
      <c r="AD663" s="1994"/>
      <c r="AE663" s="1994"/>
      <c r="AF663" s="1994"/>
      <c r="AG663" s="1994"/>
      <c r="AH663" s="1994"/>
      <c r="AI663" s="1994"/>
      <c r="AJ663" s="1994"/>
      <c r="AK663" s="1994"/>
      <c r="AZ663" s="61"/>
      <c r="BA663" s="61"/>
      <c r="BB663" s="61"/>
      <c r="BC663" s="61"/>
      <c r="BD663" s="61"/>
      <c r="BE663" s="61"/>
      <c r="BF663" s="61"/>
      <c r="BG663" s="61"/>
      <c r="BH663" s="61"/>
      <c r="BI663" s="61"/>
      <c r="BJ663" s="61"/>
      <c r="BK663" s="61"/>
      <c r="BL663" s="61"/>
      <c r="BM663" s="61"/>
      <c r="BN663" s="1973">
        <f>BN635+BN644+BN658</f>
        <v>0</v>
      </c>
      <c r="BO663" s="1974"/>
      <c r="BP663" s="1974"/>
      <c r="BQ663" s="1974"/>
      <c r="BR663" s="1975"/>
      <c r="BS663" s="1973">
        <f>BS635+BS644+BS658</f>
        <v>111</v>
      </c>
      <c r="BT663" s="1974"/>
      <c r="BU663" s="1974"/>
      <c r="BV663" s="1974"/>
      <c r="BW663" s="1975"/>
      <c r="BX663" s="1973">
        <f>BX635+BX644+BX658</f>
        <v>55</v>
      </c>
      <c r="BY663" s="1974"/>
      <c r="BZ663" s="1974"/>
      <c r="CA663" s="1974"/>
      <c r="CB663" s="1975"/>
      <c r="CC663" s="1973">
        <f>CC635+CC644+CC658</f>
        <v>0</v>
      </c>
      <c r="CD663" s="1974"/>
      <c r="CE663" s="1974"/>
      <c r="CF663" s="1974"/>
      <c r="CG663" s="1975"/>
      <c r="CH663" s="1973">
        <f>CH635+CH644+CH658</f>
        <v>0</v>
      </c>
      <c r="CI663" s="1974"/>
      <c r="CJ663" s="1974"/>
      <c r="CK663" s="1974"/>
      <c r="CL663" s="1975"/>
      <c r="CM663" s="1996">
        <f>CM658+CM644+CM635</f>
        <v>0</v>
      </c>
      <c r="CN663" s="1997"/>
      <c r="CO663" s="1997"/>
      <c r="CP663" s="1997"/>
      <c r="CQ663" s="1998"/>
      <c r="CR663" s="177"/>
      <c r="CS663" s="1419">
        <f>CS637+CS661</f>
        <v>217</v>
      </c>
      <c r="CT663" s="134" t="s">
        <v>2306</v>
      </c>
      <c r="CU663" s="58"/>
      <c r="CV663" s="58"/>
      <c r="CW663" s="58"/>
      <c r="CX663" s="58"/>
      <c r="CY663" s="58"/>
      <c r="CZ663" s="58"/>
      <c r="DA663" s="58"/>
      <c r="DB663" s="58"/>
      <c r="DC663" s="58"/>
      <c r="DD663" s="58"/>
      <c r="DE663" s="58"/>
      <c r="DF663" s="58"/>
      <c r="DX663" s="1980">
        <f>SUMIF(DX638:EB662,"&gt;0")</f>
        <v>0</v>
      </c>
      <c r="DY663" s="1980"/>
      <c r="DZ663" s="1980"/>
      <c r="EA663" s="1980"/>
      <c r="EB663" s="1980"/>
      <c r="EC663" s="1980">
        <f>SUMIF(EC638:EG662,"&gt;0")</f>
        <v>1406.4054054054054</v>
      </c>
      <c r="ED663" s="1980"/>
      <c r="EE663" s="1980"/>
      <c r="EF663" s="1980"/>
      <c r="EG663" s="1980"/>
      <c r="EH663" s="1980">
        <f>SUMIF(EH638:EL662,"&gt;0")</f>
        <v>1663.7924528301887</v>
      </c>
      <c r="EI663" s="1980"/>
      <c r="EJ663" s="1980"/>
      <c r="EK663" s="1980"/>
      <c r="EL663" s="1980"/>
      <c r="EM663" s="1980">
        <f>SUMIF(EM638:EQ662,"&gt;0")</f>
        <v>0</v>
      </c>
      <c r="EN663" s="1980"/>
      <c r="EO663" s="1980"/>
      <c r="EP663" s="1980"/>
      <c r="EQ663" s="1980"/>
      <c r="ER663" s="1980">
        <f>SUMIF(ER638:EV662,"&gt;0")</f>
        <v>0</v>
      </c>
      <c r="ES663" s="1980"/>
      <c r="ET663" s="1980"/>
      <c r="EU663" s="1980"/>
      <c r="EV663" s="1980"/>
      <c r="EW663" s="1980">
        <f>SUMIF(EW638:FA662,"&gt;0")</f>
        <v>0</v>
      </c>
      <c r="EX663" s="1980"/>
      <c r="EY663" s="1980"/>
      <c r="EZ663" s="1980"/>
      <c r="FA663" s="1980"/>
    </row>
    <row r="664" spans="1:157" ht="12.75">
      <c r="A664" s="35"/>
      <c r="B664" s="12" t="s">
        <v>17</v>
      </c>
      <c r="G664" s="1994" t="s">
        <v>2598</v>
      </c>
      <c r="H664" s="1994"/>
      <c r="I664" s="1994"/>
      <c r="J664" s="1994"/>
      <c r="K664" s="1994"/>
      <c r="L664" s="1994"/>
      <c r="M664" s="1994"/>
      <c r="N664" s="1994"/>
      <c r="O664" s="1994"/>
      <c r="P664" s="1994"/>
      <c r="Q664" s="1994"/>
      <c r="R664" s="1994"/>
      <c r="T664" s="35"/>
      <c r="U664" s="12" t="s">
        <v>17</v>
      </c>
      <c r="Z664" s="2025" t="s">
        <v>2536</v>
      </c>
      <c r="AA664" s="1994"/>
      <c r="AB664" s="1994"/>
      <c r="AC664" s="1994"/>
      <c r="AD664" s="1994"/>
      <c r="AE664" s="1994"/>
      <c r="AF664" s="1994"/>
      <c r="AG664" s="1994"/>
      <c r="AH664" s="1994"/>
      <c r="AI664" s="1994"/>
      <c r="AJ664" s="1994"/>
      <c r="AK664" s="199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262" t="s">
        <v>2617</v>
      </c>
      <c r="H665" s="2262"/>
      <c r="I665" s="2262"/>
      <c r="J665" s="2262"/>
      <c r="K665" s="2262"/>
      <c r="L665" s="2262"/>
      <c r="O665" s="137" t="s">
        <v>212</v>
      </c>
      <c r="P665" s="1993"/>
      <c r="Q665" s="1993"/>
      <c r="R665" s="1993"/>
      <c r="T665" s="35"/>
      <c r="U665" s="12" t="s">
        <v>325</v>
      </c>
      <c r="Z665" s="2262">
        <v>7146281654</v>
      </c>
      <c r="AA665" s="2262"/>
      <c r="AB665" s="2262"/>
      <c r="AC665" s="2262"/>
      <c r="AD665" s="2262"/>
      <c r="AE665" s="2262"/>
      <c r="AH665" s="137" t="s">
        <v>212</v>
      </c>
      <c r="AI665" s="1993"/>
      <c r="AJ665" s="1993"/>
      <c r="AK665" s="199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23" t="s">
        <v>2065</v>
      </c>
      <c r="I666" s="2016"/>
      <c r="J666" s="2016"/>
      <c r="K666" s="2016"/>
      <c r="L666" s="2016"/>
      <c r="M666" s="2016"/>
      <c r="N666" s="2016"/>
      <c r="O666" s="2016"/>
      <c r="P666" s="2016"/>
      <c r="Q666" s="2016"/>
      <c r="R666" s="2016"/>
      <c r="T666" s="35"/>
      <c r="U666" s="12" t="s">
        <v>18</v>
      </c>
      <c r="AA666" s="2023" t="s">
        <v>2608</v>
      </c>
      <c r="AB666" s="2016"/>
      <c r="AC666" s="2016"/>
      <c r="AD666" s="2016"/>
      <c r="AE666" s="2016"/>
      <c r="AF666" s="2016"/>
      <c r="AG666" s="2016"/>
      <c r="AH666" s="2016"/>
      <c r="AI666" s="2016"/>
      <c r="AJ666" s="2016"/>
      <c r="AK666" s="2016"/>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92" t="s">
        <v>578</v>
      </c>
      <c r="O667" s="1992"/>
      <c r="T667" s="35"/>
      <c r="U667" s="12" t="s">
        <v>20</v>
      </c>
      <c r="AG667" s="1992" t="s">
        <v>578</v>
      </c>
      <c r="AH667" s="1992"/>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1982" t="str">
        <f>C641</f>
        <v>Riverside Charitable Corporation</v>
      </c>
      <c r="H669" s="1982"/>
      <c r="I669" s="1982"/>
      <c r="J669" s="1982"/>
      <c r="K669" s="1982"/>
      <c r="L669" s="1982"/>
      <c r="M669" s="1982"/>
      <c r="N669" s="1982"/>
      <c r="O669" s="1982"/>
      <c r="P669" s="1982"/>
      <c r="Q669" s="1982"/>
      <c r="R669" s="1982"/>
      <c r="T669" s="87" t="s">
        <v>619</v>
      </c>
      <c r="U669" s="12" t="s">
        <v>496</v>
      </c>
      <c r="Z669" s="1982">
        <f>C642</f>
        <v>0</v>
      </c>
      <c r="AA669" s="1982"/>
      <c r="AB669" s="1982"/>
      <c r="AC669" s="1982"/>
      <c r="AD669" s="1982"/>
      <c r="AE669" s="1982"/>
      <c r="AF669" s="1982"/>
      <c r="AG669" s="1982"/>
      <c r="AH669" s="1982"/>
      <c r="AI669" s="1982"/>
      <c r="AJ669" s="1982"/>
      <c r="AK669" s="1982"/>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23" t="s">
        <v>2607</v>
      </c>
      <c r="H670" s="2016"/>
      <c r="I670" s="2016"/>
      <c r="J670" s="2016"/>
      <c r="K670" s="2016"/>
      <c r="L670" s="2016"/>
      <c r="M670" s="2016"/>
      <c r="N670" s="2016"/>
      <c r="O670" s="2016"/>
      <c r="P670" s="2016"/>
      <c r="Q670" s="2016"/>
      <c r="R670" s="2016"/>
      <c r="T670" s="35"/>
      <c r="U670" s="12" t="s">
        <v>90</v>
      </c>
      <c r="Z670" s="2016"/>
      <c r="AA670" s="2016"/>
      <c r="AB670" s="2016"/>
      <c r="AC670" s="2016"/>
      <c r="AD670" s="2016"/>
      <c r="AE670" s="2016"/>
      <c r="AF670" s="2016"/>
      <c r="AG670" s="2016"/>
      <c r="AH670" s="2016"/>
      <c r="AI670" s="2016"/>
      <c r="AJ670" s="2016"/>
      <c r="AK670" s="2016"/>
      <c r="AZ670" s="58"/>
      <c r="BA670" s="446">
        <f t="shared" ref="BA670:BA694" si="40">IF($G728=0,"N/A",VLOOKUP($T$189,TC_Rent,(MATCH($B728,bedrooms,FALSE))))</f>
        <v>2522</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25" t="s">
        <v>2535</v>
      </c>
      <c r="H671" s="1994"/>
      <c r="I671" s="1994"/>
      <c r="J671" s="1994"/>
      <c r="K671" s="1994"/>
      <c r="L671" s="1994"/>
      <c r="M671" s="1994"/>
      <c r="N671" s="1994"/>
      <c r="O671" s="1994"/>
      <c r="P671" s="1994"/>
      <c r="Q671" s="1994"/>
      <c r="R671" s="1994"/>
      <c r="T671" s="35"/>
      <c r="U671" s="12" t="s">
        <v>615</v>
      </c>
      <c r="Z671" s="1994"/>
      <c r="AA671" s="1994"/>
      <c r="AB671" s="1994"/>
      <c r="AC671" s="1994"/>
      <c r="AD671" s="1994"/>
      <c r="AE671" s="1994"/>
      <c r="AF671" s="1994"/>
      <c r="AG671" s="1994"/>
      <c r="AH671" s="1994"/>
      <c r="AI671" s="1994"/>
      <c r="AJ671" s="1994"/>
      <c r="AK671" s="1994"/>
      <c r="AZ671" s="58"/>
      <c r="BA671" s="446">
        <f t="shared" si="40"/>
        <v>2522</v>
      </c>
      <c r="BB671" s="58"/>
      <c r="BC671" s="58"/>
      <c r="BD671" s="58"/>
      <c r="BE671" s="58"/>
      <c r="BF671" s="382"/>
      <c r="BG671" s="456">
        <f t="shared" ref="BG671:BG695" si="41">G728</f>
        <v>12</v>
      </c>
      <c r="BH671" s="460">
        <f>BG671/$BG$696</f>
        <v>7.3170731707317069E-2</v>
      </c>
      <c r="BI671" s="461">
        <f t="shared" ref="BI671:BI695" si="42">IF(BH671=0," ",BH671*AH728)</f>
        <v>2.1951219512195121E-2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25" t="s">
        <v>2536</v>
      </c>
      <c r="H672" s="1994"/>
      <c r="I672" s="1994"/>
      <c r="J672" s="1994"/>
      <c r="K672" s="1994"/>
      <c r="L672" s="1994"/>
      <c r="M672" s="1994"/>
      <c r="N672" s="1994"/>
      <c r="O672" s="1994"/>
      <c r="P672" s="1994"/>
      <c r="Q672" s="1994"/>
      <c r="R672" s="1994"/>
      <c r="T672" s="35"/>
      <c r="U672" s="12" t="s">
        <v>17</v>
      </c>
      <c r="Z672" s="1994"/>
      <c r="AA672" s="1994"/>
      <c r="AB672" s="1994"/>
      <c r="AC672" s="1994"/>
      <c r="AD672" s="1994"/>
      <c r="AE672" s="1994"/>
      <c r="AF672" s="1994"/>
      <c r="AG672" s="1994"/>
      <c r="AH672" s="1994"/>
      <c r="AI672" s="1994"/>
      <c r="AJ672" s="1994"/>
      <c r="AK672" s="1994"/>
      <c r="AZ672" s="58"/>
      <c r="BA672" s="446">
        <f t="shared" si="40"/>
        <v>2522</v>
      </c>
      <c r="BB672" s="58"/>
      <c r="BC672" s="58"/>
      <c r="BD672" s="58"/>
      <c r="BE672" s="58"/>
      <c r="BF672" s="382"/>
      <c r="BG672" s="457">
        <f t="shared" si="41"/>
        <v>29</v>
      </c>
      <c r="BH672" s="460">
        <f t="shared" ref="BH672:BH695" si="43">BG672/$BG$696</f>
        <v>0.17682926829268292</v>
      </c>
      <c r="BI672" s="461">
        <f t="shared" si="42"/>
        <v>8.8414634146341459E-2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262">
        <v>7146281654</v>
      </c>
      <c r="H673" s="2262"/>
      <c r="I673" s="2262"/>
      <c r="J673" s="2262"/>
      <c r="K673" s="2262"/>
      <c r="L673" s="2262"/>
      <c r="O673" s="137" t="s">
        <v>212</v>
      </c>
      <c r="P673" s="1993"/>
      <c r="Q673" s="1993"/>
      <c r="R673" s="1993"/>
      <c r="T673" s="35"/>
      <c r="U673" s="12" t="s">
        <v>325</v>
      </c>
      <c r="Z673" s="2026"/>
      <c r="AA673" s="2026"/>
      <c r="AB673" s="2026"/>
      <c r="AC673" s="2026"/>
      <c r="AD673" s="2026"/>
      <c r="AE673" s="2026"/>
      <c r="AH673" s="137" t="s">
        <v>212</v>
      </c>
      <c r="AI673" s="1993"/>
      <c r="AJ673" s="1993"/>
      <c r="AK673" s="1993"/>
      <c r="AZ673" s="58"/>
      <c r="BA673" s="446">
        <f t="shared" si="40"/>
        <v>2522</v>
      </c>
      <c r="BB673" s="58"/>
      <c r="BC673" s="58"/>
      <c r="BD673" s="58"/>
      <c r="BE673" s="58"/>
      <c r="BF673" s="382"/>
      <c r="BG673" s="457">
        <f t="shared" si="41"/>
        <v>29</v>
      </c>
      <c r="BH673" s="460">
        <f t="shared" si="43"/>
        <v>0.17682926829268292</v>
      </c>
      <c r="BI673" s="461">
        <f t="shared" si="42"/>
        <v>0.10609756097560975</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3" t="s">
        <v>2608</v>
      </c>
      <c r="I674" s="2016"/>
      <c r="J674" s="2016"/>
      <c r="K674" s="2016"/>
      <c r="L674" s="2016"/>
      <c r="M674" s="2016"/>
      <c r="N674" s="2016"/>
      <c r="O674" s="2016"/>
      <c r="P674" s="2016"/>
      <c r="Q674" s="2016"/>
      <c r="R674" s="2016"/>
      <c r="T674" s="35"/>
      <c r="U674" s="12" t="s">
        <v>18</v>
      </c>
      <c r="AA674" s="2016"/>
      <c r="AB674" s="2016"/>
      <c r="AC674" s="2016"/>
      <c r="AD674" s="2016"/>
      <c r="AE674" s="2016"/>
      <c r="AF674" s="2016"/>
      <c r="AG674" s="2016"/>
      <c r="AH674" s="2016"/>
      <c r="AI674" s="2016"/>
      <c r="AJ674" s="2016"/>
      <c r="AK674" s="2016"/>
      <c r="AZ674" s="58"/>
      <c r="BA674" s="446">
        <f t="shared" si="40"/>
        <v>3026</v>
      </c>
      <c r="BB674" s="58"/>
      <c r="BC674" s="58"/>
      <c r="BD674" s="58"/>
      <c r="BE674" s="58"/>
      <c r="BF674" s="382"/>
      <c r="BG674" s="457">
        <f t="shared" si="41"/>
        <v>41</v>
      </c>
      <c r="BH674" s="460">
        <f t="shared" si="43"/>
        <v>0.25</v>
      </c>
      <c r="BI674" s="461">
        <f t="shared" si="42"/>
        <v>0.17499999999999999</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2" t="s">
        <v>578</v>
      </c>
      <c r="O675" s="1992"/>
      <c r="T675" s="35"/>
      <c r="U675" s="12" t="s">
        <v>20</v>
      </c>
      <c r="AG675" s="1992" t="s">
        <v>706</v>
      </c>
      <c r="AH675" s="1992"/>
      <c r="AZ675" s="58"/>
      <c r="BA675" s="446">
        <f t="shared" si="40"/>
        <v>3026</v>
      </c>
      <c r="BB675" s="58"/>
      <c r="BC675" s="58"/>
      <c r="BD675" s="58"/>
      <c r="BE675" s="58"/>
      <c r="BF675" s="382"/>
      <c r="BG675" s="457">
        <f t="shared" si="41"/>
        <v>6</v>
      </c>
      <c r="BH675" s="460">
        <f t="shared" si="43"/>
        <v>3.6585365853658534E-2</v>
      </c>
      <c r="BI675" s="461">
        <f t="shared" si="42"/>
        <v>1.097560975609756E-2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3026</v>
      </c>
      <c r="BB676" s="58"/>
      <c r="BC676" s="58"/>
      <c r="BD676" s="58"/>
      <c r="BE676" s="58"/>
      <c r="BF676" s="382"/>
      <c r="BG676" s="457">
        <f t="shared" si="41"/>
        <v>14</v>
      </c>
      <c r="BH676" s="460">
        <f t="shared" si="43"/>
        <v>8.5365853658536592E-2</v>
      </c>
      <c r="BI676" s="461">
        <f t="shared" si="42"/>
        <v>4.2682926829268296E-2</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1982">
        <f>C643</f>
        <v>0</v>
      </c>
      <c r="H677" s="1982"/>
      <c r="I677" s="1982"/>
      <c r="J677" s="1982"/>
      <c r="K677" s="1982"/>
      <c r="L677" s="1982"/>
      <c r="M677" s="1982"/>
      <c r="N677" s="1982"/>
      <c r="O677" s="1982"/>
      <c r="P677" s="1982"/>
      <c r="Q677" s="1982"/>
      <c r="R677" s="1982"/>
      <c r="T677" s="87" t="s">
        <v>488</v>
      </c>
      <c r="U677" s="12" t="s">
        <v>496</v>
      </c>
      <c r="Z677" s="1982">
        <f>C644</f>
        <v>0</v>
      </c>
      <c r="AA677" s="1982"/>
      <c r="AB677" s="1982"/>
      <c r="AC677" s="1982"/>
      <c r="AD677" s="1982"/>
      <c r="AE677" s="1982"/>
      <c r="AF677" s="1982"/>
      <c r="AG677" s="1982"/>
      <c r="AH677" s="1982"/>
      <c r="AI677" s="1982"/>
      <c r="AJ677" s="1982"/>
      <c r="AK677" s="1982"/>
      <c r="AZ677" s="58"/>
      <c r="BA677" s="446">
        <f t="shared" si="40"/>
        <v>3026</v>
      </c>
      <c r="BB677" s="58"/>
      <c r="BC677" s="58"/>
      <c r="BD677" s="58"/>
      <c r="BE677" s="58"/>
      <c r="BF677" s="382"/>
      <c r="BG677" s="457">
        <f t="shared" si="41"/>
        <v>14</v>
      </c>
      <c r="BH677" s="460">
        <f t="shared" si="43"/>
        <v>8.5365853658536592E-2</v>
      </c>
      <c r="BI677" s="461">
        <f t="shared" si="42"/>
        <v>5.1219512195121955E-2</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16"/>
      <c r="H678" s="2016"/>
      <c r="I678" s="2016"/>
      <c r="J678" s="2016"/>
      <c r="K678" s="2016"/>
      <c r="L678" s="2016"/>
      <c r="M678" s="2016"/>
      <c r="N678" s="2016"/>
      <c r="O678" s="2016"/>
      <c r="P678" s="2016"/>
      <c r="Q678" s="2016"/>
      <c r="R678" s="2016"/>
      <c r="T678" s="35"/>
      <c r="U678" s="12" t="s">
        <v>90</v>
      </c>
      <c r="Z678" s="2016"/>
      <c r="AA678" s="2016"/>
      <c r="AB678" s="2016"/>
      <c r="AC678" s="2016"/>
      <c r="AD678" s="2016"/>
      <c r="AE678" s="2016"/>
      <c r="AF678" s="2016"/>
      <c r="AG678" s="2016"/>
      <c r="AH678" s="2016"/>
      <c r="AI678" s="2016"/>
      <c r="AJ678" s="2016"/>
      <c r="AK678" s="2016"/>
      <c r="AZ678" s="58"/>
      <c r="BA678" s="446" t="str">
        <f t="shared" si="40"/>
        <v>N/A</v>
      </c>
      <c r="BB678" s="58"/>
      <c r="BC678" s="58"/>
      <c r="BD678" s="58"/>
      <c r="BE678" s="58"/>
      <c r="BF678" s="382"/>
      <c r="BG678" s="457">
        <f t="shared" si="41"/>
        <v>19</v>
      </c>
      <c r="BH678" s="460">
        <f t="shared" si="43"/>
        <v>0.11585365853658537</v>
      </c>
      <c r="BI678" s="461">
        <f t="shared" si="42"/>
        <v>8.1097560975609759E-2</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16"/>
      <c r="H679" s="2016"/>
      <c r="I679" s="2016"/>
      <c r="J679" s="2016"/>
      <c r="K679" s="2016"/>
      <c r="L679" s="2016"/>
      <c r="M679" s="2016"/>
      <c r="N679" s="2016"/>
      <c r="O679" s="2016"/>
      <c r="P679" s="2016"/>
      <c r="Q679" s="2016"/>
      <c r="R679" s="2016"/>
      <c r="T679" s="35"/>
      <c r="U679" s="12" t="s">
        <v>615</v>
      </c>
      <c r="Z679" s="1994"/>
      <c r="AA679" s="1994"/>
      <c r="AB679" s="1994"/>
      <c r="AC679" s="1994"/>
      <c r="AD679" s="1994"/>
      <c r="AE679" s="1994"/>
      <c r="AF679" s="1994"/>
      <c r="AG679" s="1994"/>
      <c r="AH679" s="1994"/>
      <c r="AI679" s="1994"/>
      <c r="AJ679" s="1994"/>
      <c r="AK679" s="1994"/>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16"/>
      <c r="H680" s="2016"/>
      <c r="I680" s="2016"/>
      <c r="J680" s="2016"/>
      <c r="K680" s="2016"/>
      <c r="L680" s="2016"/>
      <c r="M680" s="2016"/>
      <c r="N680" s="2016"/>
      <c r="O680" s="2016"/>
      <c r="P680" s="2016"/>
      <c r="Q680" s="2016"/>
      <c r="R680" s="2016"/>
      <c r="T680" s="35"/>
      <c r="U680" s="12" t="s">
        <v>17</v>
      </c>
      <c r="Z680" s="1994"/>
      <c r="AA680" s="1994"/>
      <c r="AB680" s="1994"/>
      <c r="AC680" s="1994"/>
      <c r="AD680" s="1994"/>
      <c r="AE680" s="1994"/>
      <c r="AF680" s="1994"/>
      <c r="AG680" s="1994"/>
      <c r="AH680" s="1994"/>
      <c r="AI680" s="1994"/>
      <c r="AJ680" s="1994"/>
      <c r="AK680" s="1994"/>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26"/>
      <c r="H681" s="2026"/>
      <c r="I681" s="2026"/>
      <c r="J681" s="2026"/>
      <c r="K681" s="2026"/>
      <c r="L681" s="2026"/>
      <c r="O681" s="137" t="s">
        <v>212</v>
      </c>
      <c r="P681" s="1993"/>
      <c r="Q681" s="1993"/>
      <c r="R681" s="1993"/>
      <c r="T681" s="35"/>
      <c r="U681" s="12" t="s">
        <v>325</v>
      </c>
      <c r="Z681" s="2026"/>
      <c r="AA681" s="2026"/>
      <c r="AB681" s="2026"/>
      <c r="AC681" s="2026"/>
      <c r="AD681" s="2026"/>
      <c r="AE681" s="2026"/>
      <c r="AH681" s="137" t="s">
        <v>212</v>
      </c>
      <c r="AI681" s="1993"/>
      <c r="AJ681" s="1993"/>
      <c r="AK681" s="1993"/>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16"/>
      <c r="I682" s="2016"/>
      <c r="J682" s="2016"/>
      <c r="K682" s="2016"/>
      <c r="L682" s="2016"/>
      <c r="M682" s="2016"/>
      <c r="N682" s="2016"/>
      <c r="O682" s="2016"/>
      <c r="P682" s="2016"/>
      <c r="Q682" s="2016"/>
      <c r="R682" s="2016"/>
      <c r="T682" s="35"/>
      <c r="U682" s="12" t="s">
        <v>18</v>
      </c>
      <c r="AA682" s="2016"/>
      <c r="AB682" s="2016"/>
      <c r="AC682" s="2016"/>
      <c r="AD682" s="2016"/>
      <c r="AE682" s="2016"/>
      <c r="AF682" s="2016"/>
      <c r="AG682" s="2016"/>
      <c r="AH682" s="2016"/>
      <c r="AI682" s="2016"/>
      <c r="AJ682" s="2016"/>
      <c r="AK682" s="2016"/>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2" t="s">
        <v>706</v>
      </c>
      <c r="O683" s="1992"/>
      <c r="T683" s="35"/>
      <c r="U683" s="12" t="s">
        <v>20</v>
      </c>
      <c r="AG683" s="1992" t="s">
        <v>706</v>
      </c>
      <c r="AH683" s="1992"/>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1982">
        <f>C645</f>
        <v>0</v>
      </c>
      <c r="H685" s="1982"/>
      <c r="I685" s="1982"/>
      <c r="J685" s="1982"/>
      <c r="K685" s="1982"/>
      <c r="L685" s="1982"/>
      <c r="M685" s="1982"/>
      <c r="N685" s="1982"/>
      <c r="O685" s="1982"/>
      <c r="P685" s="1982"/>
      <c r="Q685" s="1982"/>
      <c r="R685" s="1982"/>
      <c r="T685" s="87" t="s">
        <v>681</v>
      </c>
      <c r="U685" s="12" t="s">
        <v>496</v>
      </c>
      <c r="Z685" s="1982">
        <f>C646</f>
        <v>0</v>
      </c>
      <c r="AA685" s="1982"/>
      <c r="AB685" s="1982"/>
      <c r="AC685" s="1982"/>
      <c r="AD685" s="1982"/>
      <c r="AE685" s="1982"/>
      <c r="AF685" s="1982"/>
      <c r="AG685" s="1982"/>
      <c r="AH685" s="1982"/>
      <c r="AI685" s="1982"/>
      <c r="AJ685" s="1982"/>
      <c r="AK685" s="1982"/>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6"/>
      <c r="H686" s="2016"/>
      <c r="I686" s="2016"/>
      <c r="J686" s="2016"/>
      <c r="K686" s="2016"/>
      <c r="L686" s="2016"/>
      <c r="M686" s="2016"/>
      <c r="N686" s="2016"/>
      <c r="O686" s="2016"/>
      <c r="P686" s="2016"/>
      <c r="Q686" s="2016"/>
      <c r="R686" s="2016"/>
      <c r="T686" s="35"/>
      <c r="U686" s="12" t="s">
        <v>90</v>
      </c>
      <c r="Z686" s="2016"/>
      <c r="AA686" s="2016"/>
      <c r="AB686" s="2016"/>
      <c r="AC686" s="2016"/>
      <c r="AD686" s="2016"/>
      <c r="AE686" s="2016"/>
      <c r="AF686" s="2016"/>
      <c r="AG686" s="2016"/>
      <c r="AH686" s="2016"/>
      <c r="AI686" s="2016"/>
      <c r="AJ686" s="2016"/>
      <c r="AK686" s="2016"/>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16"/>
      <c r="H687" s="2016"/>
      <c r="I687" s="2016"/>
      <c r="J687" s="2016"/>
      <c r="K687" s="2016"/>
      <c r="L687" s="2016"/>
      <c r="M687" s="2016"/>
      <c r="N687" s="2016"/>
      <c r="O687" s="2016"/>
      <c r="P687" s="2016"/>
      <c r="Q687" s="2016"/>
      <c r="R687" s="2016"/>
      <c r="T687" s="35"/>
      <c r="U687" s="12" t="s">
        <v>615</v>
      </c>
      <c r="Z687" s="1994"/>
      <c r="AA687" s="1994"/>
      <c r="AB687" s="1994"/>
      <c r="AC687" s="1994"/>
      <c r="AD687" s="1994"/>
      <c r="AE687" s="1994"/>
      <c r="AF687" s="1994"/>
      <c r="AG687" s="1994"/>
      <c r="AH687" s="1994"/>
      <c r="AI687" s="1994"/>
      <c r="AJ687" s="1994"/>
      <c r="AK687" s="1994"/>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6"/>
      <c r="H688" s="2016"/>
      <c r="I688" s="2016"/>
      <c r="J688" s="2016"/>
      <c r="K688" s="2016"/>
      <c r="L688" s="2016"/>
      <c r="M688" s="2016"/>
      <c r="N688" s="2016"/>
      <c r="O688" s="2016"/>
      <c r="P688" s="2016"/>
      <c r="Q688" s="2016"/>
      <c r="R688" s="2016"/>
      <c r="T688" s="35"/>
      <c r="U688" s="12" t="s">
        <v>17</v>
      </c>
      <c r="Z688" s="1994"/>
      <c r="AA688" s="1994"/>
      <c r="AB688" s="1994"/>
      <c r="AC688" s="1994"/>
      <c r="AD688" s="1994"/>
      <c r="AE688" s="1994"/>
      <c r="AF688" s="1994"/>
      <c r="AG688" s="1994"/>
      <c r="AH688" s="1994"/>
      <c r="AI688" s="1994"/>
      <c r="AJ688" s="1994"/>
      <c r="AK688" s="1994"/>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26"/>
      <c r="H689" s="2026"/>
      <c r="I689" s="2026"/>
      <c r="J689" s="2026"/>
      <c r="K689" s="2026"/>
      <c r="L689" s="2026"/>
      <c r="O689" s="137" t="s">
        <v>212</v>
      </c>
      <c r="P689" s="1993"/>
      <c r="Q689" s="1993"/>
      <c r="R689" s="1993"/>
      <c r="T689" s="35"/>
      <c r="U689" s="12" t="s">
        <v>325</v>
      </c>
      <c r="Z689" s="2026"/>
      <c r="AA689" s="2026"/>
      <c r="AB689" s="2026"/>
      <c r="AC689" s="2026"/>
      <c r="AD689" s="2026"/>
      <c r="AE689" s="2026"/>
      <c r="AH689" s="137" t="s">
        <v>212</v>
      </c>
      <c r="AI689" s="1993"/>
      <c r="AJ689" s="1993"/>
      <c r="AK689" s="199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6"/>
      <c r="I690" s="2016"/>
      <c r="J690" s="2016"/>
      <c r="K690" s="2016"/>
      <c r="L690" s="2016"/>
      <c r="M690" s="2016"/>
      <c r="N690" s="2016"/>
      <c r="O690" s="2016"/>
      <c r="P690" s="2016"/>
      <c r="Q690" s="2016"/>
      <c r="R690" s="2016"/>
      <c r="T690" s="35"/>
      <c r="U690" s="12" t="s">
        <v>18</v>
      </c>
      <c r="AA690" s="2016"/>
      <c r="AB690" s="2016"/>
      <c r="AC690" s="2016"/>
      <c r="AD690" s="2016"/>
      <c r="AE690" s="2016"/>
      <c r="AF690" s="2016"/>
      <c r="AG690" s="2016"/>
      <c r="AH690" s="2016"/>
      <c r="AI690" s="2016"/>
      <c r="AJ690" s="2016"/>
      <c r="AK690" s="2016"/>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2" t="s">
        <v>706</v>
      </c>
      <c r="O691" s="1992"/>
      <c r="T691" s="35"/>
      <c r="U691" s="12" t="s">
        <v>20</v>
      </c>
      <c r="AG691" s="1992" t="s">
        <v>706</v>
      </c>
      <c r="AH691" s="1992"/>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1982">
        <f>C647</f>
        <v>0</v>
      </c>
      <c r="H693" s="1982"/>
      <c r="I693" s="1982"/>
      <c r="J693" s="1982"/>
      <c r="K693" s="1982"/>
      <c r="L693" s="1982"/>
      <c r="M693" s="1982"/>
      <c r="N693" s="1982"/>
      <c r="O693" s="1982"/>
      <c r="P693" s="1982"/>
      <c r="Q693" s="1982"/>
      <c r="R693" s="1982"/>
      <c r="T693" s="87" t="s">
        <v>373</v>
      </c>
      <c r="U693" s="12" t="s">
        <v>496</v>
      </c>
      <c r="Z693" s="1982">
        <f>C648</f>
        <v>0</v>
      </c>
      <c r="AA693" s="1982"/>
      <c r="AB693" s="1982"/>
      <c r="AC693" s="1982"/>
      <c r="AD693" s="1982"/>
      <c r="AE693" s="1982"/>
      <c r="AF693" s="1982"/>
      <c r="AG693" s="1982"/>
      <c r="AH693" s="1982"/>
      <c r="AI693" s="1982"/>
      <c r="AJ693" s="1982"/>
      <c r="AK693" s="1982"/>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6"/>
      <c r="H694" s="2016"/>
      <c r="I694" s="2016"/>
      <c r="J694" s="2016"/>
      <c r="K694" s="2016"/>
      <c r="L694" s="2016"/>
      <c r="M694" s="2016"/>
      <c r="N694" s="2016"/>
      <c r="O694" s="2016"/>
      <c r="P694" s="2016"/>
      <c r="Q694" s="2016"/>
      <c r="R694" s="2016"/>
      <c r="T694" s="35"/>
      <c r="U694" s="12" t="s">
        <v>90</v>
      </c>
      <c r="Z694" s="2016"/>
      <c r="AA694" s="2016"/>
      <c r="AB694" s="2016"/>
      <c r="AC694" s="2016"/>
      <c r="AD694" s="2016"/>
      <c r="AE694" s="2016"/>
      <c r="AF694" s="2016"/>
      <c r="AG694" s="2016"/>
      <c r="AH694" s="2016"/>
      <c r="AI694" s="2016"/>
      <c r="AJ694" s="2016"/>
      <c r="AK694" s="2016"/>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16"/>
      <c r="H695" s="2016"/>
      <c r="I695" s="2016"/>
      <c r="J695" s="2016"/>
      <c r="K695" s="2016"/>
      <c r="L695" s="2016"/>
      <c r="M695" s="2016"/>
      <c r="N695" s="2016"/>
      <c r="O695" s="2016"/>
      <c r="P695" s="2016"/>
      <c r="Q695" s="2016"/>
      <c r="R695" s="2016"/>
      <c r="U695" s="12" t="s">
        <v>615</v>
      </c>
      <c r="Z695" s="1994"/>
      <c r="AA695" s="1994"/>
      <c r="AB695" s="1994"/>
      <c r="AC695" s="1994"/>
      <c r="AD695" s="1994"/>
      <c r="AE695" s="1994"/>
      <c r="AF695" s="1994"/>
      <c r="AG695" s="1994"/>
      <c r="AH695" s="1994"/>
      <c r="AI695" s="1994"/>
      <c r="AJ695" s="1994"/>
      <c r="AK695" s="1994"/>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16"/>
      <c r="H696" s="2016"/>
      <c r="I696" s="2016"/>
      <c r="J696" s="2016"/>
      <c r="K696" s="2016"/>
      <c r="L696" s="2016"/>
      <c r="M696" s="2016"/>
      <c r="N696" s="2016"/>
      <c r="O696" s="2016"/>
      <c r="P696" s="2016"/>
      <c r="Q696" s="2016"/>
      <c r="R696" s="2016"/>
      <c r="U696" s="12" t="s">
        <v>17</v>
      </c>
      <c r="Z696" s="1994"/>
      <c r="AA696" s="1994"/>
      <c r="AB696" s="1994"/>
      <c r="AC696" s="1994"/>
      <c r="AD696" s="1994"/>
      <c r="AE696" s="1994"/>
      <c r="AF696" s="1994"/>
      <c r="AG696" s="1994"/>
      <c r="AH696" s="1994"/>
      <c r="AI696" s="1994"/>
      <c r="AJ696" s="1994"/>
      <c r="AK696" s="1994"/>
      <c r="AZ696" s="58"/>
      <c r="BA696" s="58"/>
      <c r="BB696" s="58"/>
      <c r="BC696" s="58"/>
      <c r="BD696" s="58"/>
      <c r="BF696" s="453" t="s">
        <v>968</v>
      </c>
      <c r="BG696" s="462">
        <f>SUM(BG671:BG695)</f>
        <v>164</v>
      </c>
      <c r="BH696" s="463">
        <f>SUM(BH671:BH695)</f>
        <v>0.99999999999999989</v>
      </c>
      <c r="BI696" s="463">
        <f>SUM(BI671:BI695)</f>
        <v>0.57743902439024386</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26"/>
      <c r="H697" s="2026"/>
      <c r="I697" s="2026"/>
      <c r="J697" s="2026"/>
      <c r="K697" s="2026"/>
      <c r="L697" s="2026"/>
      <c r="O697" s="137" t="s">
        <v>212</v>
      </c>
      <c r="P697" s="1993"/>
      <c r="Q697" s="1993"/>
      <c r="R697" s="1993"/>
      <c r="U697" s="12" t="s">
        <v>325</v>
      </c>
      <c r="Z697" s="2026"/>
      <c r="AA697" s="2026"/>
      <c r="AB697" s="2026"/>
      <c r="AC697" s="2026"/>
      <c r="AD697" s="2026"/>
      <c r="AE697" s="2026"/>
      <c r="AH697" s="137" t="s">
        <v>212</v>
      </c>
      <c r="AI697" s="1993"/>
      <c r="AJ697" s="1993"/>
      <c r="AK697" s="1993"/>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6"/>
      <c r="I698" s="2016"/>
      <c r="J698" s="2016"/>
      <c r="K698" s="2016"/>
      <c r="L698" s="2016"/>
      <c r="M698" s="2016"/>
      <c r="N698" s="2016"/>
      <c r="O698" s="2016"/>
      <c r="P698" s="2016"/>
      <c r="Q698" s="2016"/>
      <c r="R698" s="2016"/>
      <c r="U698" s="12" t="s">
        <v>18</v>
      </c>
      <c r="AA698" s="2016"/>
      <c r="AB698" s="2016"/>
      <c r="AC698" s="2016"/>
      <c r="AD698" s="2016"/>
      <c r="AE698" s="2016"/>
      <c r="AF698" s="2016"/>
      <c r="AG698" s="2016"/>
      <c r="AH698" s="2016"/>
      <c r="AI698" s="2016"/>
      <c r="AJ698" s="2016"/>
      <c r="AK698" s="2016"/>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2" t="s">
        <v>706</v>
      </c>
      <c r="O699" s="1992"/>
      <c r="U699" s="12" t="s">
        <v>20</v>
      </c>
      <c r="AG699" s="1992" t="s">
        <v>706</v>
      </c>
      <c r="AH699" s="1992"/>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1926</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2" t="s">
        <v>578</v>
      </c>
      <c r="AF703" s="199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12</v>
      </c>
      <c r="BH703" s="460">
        <f>BG703/$BG$728</f>
        <v>7.3170731707317069E-2</v>
      </c>
      <c r="BI703" s="461">
        <f t="shared" ref="BI703:BI727" si="45">IF(BH703=0," ",BH703*AM728)</f>
        <v>2.1933811725111697E-2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2" t="s">
        <v>578</v>
      </c>
      <c r="AF704" s="199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29</v>
      </c>
      <c r="BH704" s="460">
        <f t="shared" ref="BH704:BH727" si="46">BG704/$BG$728</f>
        <v>0.17682926829268292</v>
      </c>
      <c r="BI704" s="461">
        <f t="shared" si="45"/>
        <v>8.8414634146341459E-2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75">
        <v>44636</v>
      </c>
      <c r="AF705" s="2275"/>
      <c r="AG705" s="2275"/>
      <c r="AH705" s="2275"/>
      <c r="AI705" s="227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29</v>
      </c>
      <c r="BH705" s="460">
        <f t="shared" si="46"/>
        <v>0.17682926829268292</v>
      </c>
      <c r="BI705" s="461">
        <f t="shared" si="45"/>
        <v>0.10608353803601477</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78">
        <v>44727</v>
      </c>
      <c r="AF706" s="2278"/>
      <c r="AG706" s="2278"/>
      <c r="AH706" s="2278"/>
      <c r="AI706" s="227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41</v>
      </c>
      <c r="BH706" s="460">
        <f t="shared" si="46"/>
        <v>0.25</v>
      </c>
      <c r="BI706" s="461">
        <f t="shared" si="45"/>
        <v>0.17496034892942108</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6</v>
      </c>
      <c r="BH707" s="460">
        <f t="shared" si="46"/>
        <v>3.6585365853658534E-2</v>
      </c>
      <c r="BI707" s="461">
        <f t="shared" si="45"/>
        <v>1.0978027823900182E-2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75">
        <v>44896</v>
      </c>
      <c r="AF708" s="2275"/>
      <c r="AG708" s="2275"/>
      <c r="AH708" s="2275"/>
      <c r="AI708" s="227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14</v>
      </c>
      <c r="BH708" s="460">
        <f t="shared" si="46"/>
        <v>8.5365853658536592E-2</v>
      </c>
      <c r="BI708" s="461">
        <f t="shared" si="45"/>
        <v>4.2682926829268296E-2</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19"/>
      <c r="AF709" s="2319"/>
      <c r="AG709" s="2319"/>
      <c r="AH709" s="2319"/>
      <c r="AI709" s="231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14</v>
      </c>
      <c r="BH709" s="460">
        <f t="shared" si="46"/>
        <v>8.5365853658536592E-2</v>
      </c>
      <c r="BI709" s="461">
        <f t="shared" si="45"/>
        <v>5.1230796511534192E-2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82" t="str">
        <f>H334</f>
        <v>California Municipal Finance Agency</v>
      </c>
      <c r="X710" s="1982"/>
      <c r="Y710" s="1982"/>
      <c r="Z710" s="1982"/>
      <c r="AA710" s="1982"/>
      <c r="AB710" s="1982"/>
      <c r="AC710" s="1982"/>
      <c r="AD710" s="1982"/>
      <c r="AE710" s="1982"/>
      <c r="AF710" s="1982"/>
      <c r="AG710" s="1982"/>
      <c r="AH710" s="1982"/>
      <c r="AI710" s="1982"/>
      <c r="AJ710" s="1982"/>
      <c r="AK710" s="198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19</v>
      </c>
      <c r="BH710" s="460">
        <f t="shared" si="46"/>
        <v>0.11585365853658537</v>
      </c>
      <c r="BI710" s="461">
        <f t="shared" si="45"/>
        <v>8.1128189834442963E-2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2" t="s">
        <v>706</v>
      </c>
      <c r="AF712" s="199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16"/>
      <c r="X713" s="2016"/>
      <c r="Y713" s="2016"/>
      <c r="Z713" s="2016"/>
      <c r="AA713" s="2016"/>
      <c r="AB713" s="2016"/>
      <c r="AC713" s="2016"/>
      <c r="AD713" s="2016"/>
      <c r="AE713" s="2016"/>
      <c r="AF713" s="2016"/>
      <c r="AG713" s="2016"/>
      <c r="AH713" s="2016"/>
      <c r="AI713" s="2016"/>
      <c r="AJ713" s="2016"/>
      <c r="AK713" s="201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16"/>
      <c r="K714" s="2016"/>
      <c r="L714" s="2016"/>
      <c r="M714" s="2016"/>
      <c r="N714" s="2016"/>
      <c r="O714" s="2016"/>
      <c r="P714" s="2016"/>
      <c r="Q714" s="2016"/>
      <c r="R714" s="2016"/>
      <c r="S714" s="2016"/>
      <c r="T714" s="2016"/>
      <c r="U714" s="2016"/>
      <c r="V714" s="2016"/>
      <c r="W714" s="2016"/>
      <c r="X714" s="201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26"/>
      <c r="K715" s="2026"/>
      <c r="L715" s="2026"/>
      <c r="M715" s="2026"/>
      <c r="N715" s="2026"/>
      <c r="O715" s="2026"/>
      <c r="P715" s="7" t="s">
        <v>212</v>
      </c>
      <c r="Q715" s="7"/>
      <c r="R715" s="1993"/>
      <c r="S715" s="1993"/>
      <c r="T715" s="199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16" t="s">
        <v>316</v>
      </c>
      <c r="X716" s="2016"/>
      <c r="Y716" s="2016"/>
      <c r="Z716" s="2016"/>
      <c r="AA716" s="2016"/>
      <c r="AB716" s="2016"/>
      <c r="AC716" s="2016"/>
      <c r="AD716" s="2016"/>
      <c r="AE716" s="2016"/>
      <c r="AF716" s="2016"/>
      <c r="AG716" s="2016"/>
      <c r="AH716" s="2016"/>
      <c r="AI716" s="2016"/>
      <c r="AJ716" s="2016"/>
      <c r="AK716" s="201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16" t="s">
        <v>343</v>
      </c>
      <c r="F717" s="2016"/>
      <c r="G717" s="2016"/>
      <c r="H717" s="2016"/>
      <c r="I717" s="2016"/>
      <c r="J717" s="2016"/>
      <c r="K717" s="2016"/>
      <c r="L717" s="2016"/>
      <c r="M717" s="2016"/>
      <c r="N717" s="2016"/>
      <c r="O717" s="2016"/>
      <c r="P717" s="2016"/>
      <c r="Q717" s="2016"/>
      <c r="R717" s="2016"/>
      <c r="S717" s="2016"/>
      <c r="T717" s="2016"/>
      <c r="U717" s="2016"/>
      <c r="V717" s="2016"/>
      <c r="W717" s="2016"/>
      <c r="X717" s="2016"/>
      <c r="Y717" s="2016"/>
      <c r="Z717" s="2016"/>
      <c r="AA717" s="2016"/>
      <c r="AB717" s="2016"/>
      <c r="AC717" s="2016"/>
      <c r="AD717" s="2016"/>
      <c r="AE717" s="2016"/>
      <c r="AF717" s="2016"/>
      <c r="AG717" s="2016"/>
      <c r="AH717" s="2016"/>
      <c r="AI717" s="2016"/>
      <c r="AJ717" s="2016"/>
      <c r="AK717" s="201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7" t="s">
        <v>100</v>
      </c>
      <c r="B719" s="1817"/>
      <c r="C719" s="1817"/>
      <c r="D719" s="1817"/>
      <c r="E719" s="1817"/>
      <c r="F719" s="1817"/>
      <c r="G719" s="1817"/>
      <c r="H719" s="1817"/>
      <c r="I719" s="1817"/>
      <c r="J719" s="1817"/>
      <c r="K719" s="1817"/>
      <c r="L719" s="1817"/>
      <c r="M719" s="1817"/>
      <c r="N719" s="1817"/>
      <c r="O719" s="1817"/>
      <c r="P719" s="1817"/>
      <c r="Q719" s="1817"/>
      <c r="R719" s="1817"/>
      <c r="S719" s="1817"/>
      <c r="T719" s="1817"/>
      <c r="U719" s="1817"/>
      <c r="V719" s="1817"/>
      <c r="W719" s="1817"/>
      <c r="X719" s="1817"/>
      <c r="Y719" s="1817"/>
      <c r="Z719" s="1817"/>
      <c r="AA719" s="1817"/>
      <c r="AB719" s="1817"/>
      <c r="AC719" s="1817"/>
      <c r="AD719" s="1817"/>
      <c r="AE719" s="1817"/>
      <c r="AF719" s="1817"/>
      <c r="AG719" s="1817"/>
      <c r="AH719" s="1817"/>
      <c r="AI719" s="1817"/>
      <c r="AJ719" s="1817"/>
      <c r="AK719" s="1817"/>
      <c r="AL719" s="1817"/>
      <c r="AM719" s="1817"/>
      <c r="AN719" s="1817"/>
      <c r="AO719" s="1817"/>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17"/>
      <c r="B720" s="1817"/>
      <c r="C720" s="1817"/>
      <c r="D720" s="1817"/>
      <c r="E720" s="1817"/>
      <c r="F720" s="1817"/>
      <c r="G720" s="1817"/>
      <c r="H720" s="1817"/>
      <c r="I720" s="1817"/>
      <c r="J720" s="1817"/>
      <c r="K720" s="1817"/>
      <c r="L720" s="1817"/>
      <c r="M720" s="1817"/>
      <c r="N720" s="1817"/>
      <c r="O720" s="1817"/>
      <c r="P720" s="1817"/>
      <c r="Q720" s="1817"/>
      <c r="R720" s="1817"/>
      <c r="S720" s="1817"/>
      <c r="T720" s="1817"/>
      <c r="U720" s="1817"/>
      <c r="V720" s="1817"/>
      <c r="W720" s="1817"/>
      <c r="X720" s="1817"/>
      <c r="Y720" s="1817"/>
      <c r="Z720" s="1817"/>
      <c r="AA720" s="1817"/>
      <c r="AB720" s="1817"/>
      <c r="AC720" s="1817"/>
      <c r="AD720" s="1817"/>
      <c r="AE720" s="1817"/>
      <c r="AF720" s="1817"/>
      <c r="AG720" s="1817"/>
      <c r="AH720" s="1817"/>
      <c r="AI720" s="1817"/>
      <c r="AJ720" s="1817"/>
      <c r="AK720" s="1817"/>
      <c r="AL720" s="1817"/>
      <c r="AM720" s="1817"/>
      <c r="AN720" s="1817"/>
      <c r="AO720" s="1817"/>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17"/>
      <c r="B721" s="1817"/>
      <c r="C721" s="1817"/>
      <c r="D721" s="1817"/>
      <c r="E721" s="1817"/>
      <c r="F721" s="1817"/>
      <c r="G721" s="1817"/>
      <c r="H721" s="1817"/>
      <c r="I721" s="1817"/>
      <c r="J721" s="1817"/>
      <c r="K721" s="1817"/>
      <c r="L721" s="1817"/>
      <c r="M721" s="1817"/>
      <c r="N721" s="1817"/>
      <c r="O721" s="1817"/>
      <c r="P721" s="1817"/>
      <c r="Q721" s="1817"/>
      <c r="R721" s="1817"/>
      <c r="S721" s="1817"/>
      <c r="T721" s="1817"/>
      <c r="U721" s="1817"/>
      <c r="V721" s="1817"/>
      <c r="W721" s="1817"/>
      <c r="X721" s="1817"/>
      <c r="Y721" s="1817"/>
      <c r="Z721" s="1817"/>
      <c r="AA721" s="1817"/>
      <c r="AB721" s="1817"/>
      <c r="AC721" s="1817"/>
      <c r="AD721" s="1817"/>
      <c r="AE721" s="1817"/>
      <c r="AF721" s="1817"/>
      <c r="AG721" s="1817"/>
      <c r="AH721" s="1817"/>
      <c r="AI721" s="1817"/>
      <c r="AJ721" s="1817"/>
      <c r="AK721" s="1817"/>
      <c r="AL721" s="1817"/>
      <c r="AM721" s="1817"/>
      <c r="AN721" s="1817"/>
      <c r="AO721" s="1817"/>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5" t="s">
        <v>407</v>
      </c>
      <c r="C724" s="2226"/>
      <c r="D724" s="2226"/>
      <c r="E724" s="2226"/>
      <c r="F724" s="2227"/>
      <c r="G724" s="2225" t="s">
        <v>291</v>
      </c>
      <c r="H724" s="2226"/>
      <c r="I724" s="2226"/>
      <c r="J724" s="2227"/>
      <c r="K724" s="2234" t="s">
        <v>2094</v>
      </c>
      <c r="L724" s="2235"/>
      <c r="M724" s="2235"/>
      <c r="N724" s="2236"/>
      <c r="O724" s="2225" t="s">
        <v>478</v>
      </c>
      <c r="P724" s="2226"/>
      <c r="Q724" s="2226"/>
      <c r="R724" s="2226"/>
      <c r="S724" s="2227"/>
      <c r="T724" s="2225" t="s">
        <v>292</v>
      </c>
      <c r="U724" s="2226"/>
      <c r="V724" s="2226"/>
      <c r="W724" s="2226"/>
      <c r="X724" s="2227"/>
      <c r="Y724" s="2225" t="s">
        <v>293</v>
      </c>
      <c r="Z724" s="2226"/>
      <c r="AA724" s="2226"/>
      <c r="AB724" s="2227"/>
      <c r="AC724" s="2225" t="s">
        <v>294</v>
      </c>
      <c r="AD724" s="2226"/>
      <c r="AE724" s="2226"/>
      <c r="AF724" s="2226"/>
      <c r="AG724" s="2227"/>
      <c r="AH724" s="2225" t="s">
        <v>408</v>
      </c>
      <c r="AI724" s="2226"/>
      <c r="AJ724" s="2226"/>
      <c r="AK724" s="2226"/>
      <c r="AL724" s="2227"/>
      <c r="AM724" s="2225" t="s">
        <v>682</v>
      </c>
      <c r="AN724" s="2226"/>
      <c r="AO724" s="2227"/>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28"/>
      <c r="C725" s="2229"/>
      <c r="D725" s="2229"/>
      <c r="E725" s="2229"/>
      <c r="F725" s="2230"/>
      <c r="G725" s="2228"/>
      <c r="H725" s="2229"/>
      <c r="I725" s="2229"/>
      <c r="J725" s="2230"/>
      <c r="K725" s="2237"/>
      <c r="L725" s="2238"/>
      <c r="M725" s="2238"/>
      <c r="N725" s="2239"/>
      <c r="O725" s="2228"/>
      <c r="P725" s="2229"/>
      <c r="Q725" s="2229"/>
      <c r="R725" s="2229"/>
      <c r="S725" s="2230"/>
      <c r="T725" s="2228"/>
      <c r="U725" s="2229"/>
      <c r="V725" s="2229"/>
      <c r="W725" s="2229"/>
      <c r="X725" s="2230"/>
      <c r="Y725" s="2228"/>
      <c r="Z725" s="2229"/>
      <c r="AA725" s="2229"/>
      <c r="AB725" s="2230"/>
      <c r="AC725" s="2228"/>
      <c r="AD725" s="2229"/>
      <c r="AE725" s="2229"/>
      <c r="AF725" s="2229"/>
      <c r="AG725" s="2230"/>
      <c r="AH725" s="2228"/>
      <c r="AI725" s="2229"/>
      <c r="AJ725" s="2229"/>
      <c r="AK725" s="2229"/>
      <c r="AL725" s="2230"/>
      <c r="AM725" s="2228"/>
      <c r="AN725" s="2229"/>
      <c r="AO725" s="2230"/>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28"/>
      <c r="C726" s="2229"/>
      <c r="D726" s="2229"/>
      <c r="E726" s="2229"/>
      <c r="F726" s="2230"/>
      <c r="G726" s="2228"/>
      <c r="H726" s="2229"/>
      <c r="I726" s="2229"/>
      <c r="J726" s="2230"/>
      <c r="K726" s="2237"/>
      <c r="L726" s="2238"/>
      <c r="M726" s="2238"/>
      <c r="N726" s="2239"/>
      <c r="O726" s="2228"/>
      <c r="P726" s="2229"/>
      <c r="Q726" s="2229"/>
      <c r="R726" s="2229"/>
      <c r="S726" s="2230"/>
      <c r="T726" s="2228"/>
      <c r="U726" s="2229"/>
      <c r="V726" s="2229"/>
      <c r="W726" s="2229"/>
      <c r="X726" s="2230"/>
      <c r="Y726" s="2228"/>
      <c r="Z726" s="2229"/>
      <c r="AA726" s="2229"/>
      <c r="AB726" s="2230"/>
      <c r="AC726" s="2228"/>
      <c r="AD726" s="2229"/>
      <c r="AE726" s="2229"/>
      <c r="AF726" s="2229"/>
      <c r="AG726" s="2230"/>
      <c r="AH726" s="2228"/>
      <c r="AI726" s="2229"/>
      <c r="AJ726" s="2229"/>
      <c r="AK726" s="2229"/>
      <c r="AL726" s="2230"/>
      <c r="AM726" s="2228"/>
      <c r="AN726" s="2229"/>
      <c r="AO726" s="2230"/>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31"/>
      <c r="C727" s="2232"/>
      <c r="D727" s="2232"/>
      <c r="E727" s="2232"/>
      <c r="F727" s="2233"/>
      <c r="G727" s="2231"/>
      <c r="H727" s="2232"/>
      <c r="I727" s="2232"/>
      <c r="J727" s="2233"/>
      <c r="K727" s="2237"/>
      <c r="L727" s="2238"/>
      <c r="M727" s="2238"/>
      <c r="N727" s="2239"/>
      <c r="O727" s="2231"/>
      <c r="P727" s="2232"/>
      <c r="Q727" s="2232"/>
      <c r="R727" s="2232"/>
      <c r="S727" s="2233"/>
      <c r="T727" s="2231"/>
      <c r="U727" s="2232"/>
      <c r="V727" s="2232"/>
      <c r="W727" s="2232"/>
      <c r="X727" s="2233"/>
      <c r="Y727" s="2231"/>
      <c r="Z727" s="2232"/>
      <c r="AA727" s="2232"/>
      <c r="AB727" s="2233"/>
      <c r="AC727" s="2231"/>
      <c r="AD727" s="2232"/>
      <c r="AE727" s="2232"/>
      <c r="AF727" s="2232"/>
      <c r="AG727" s="2233"/>
      <c r="AH727" s="2231"/>
      <c r="AI727" s="2232"/>
      <c r="AJ727" s="2232"/>
      <c r="AK727" s="2232"/>
      <c r="AL727" s="2233"/>
      <c r="AM727" s="2231"/>
      <c r="AN727" s="2232"/>
      <c r="AO727" s="2233"/>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43" t="s">
        <v>334</v>
      </c>
      <c r="C728" s="2144"/>
      <c r="D728" s="2144"/>
      <c r="E728" s="2144"/>
      <c r="F728" s="2145"/>
      <c r="G728" s="2272">
        <v>12</v>
      </c>
      <c r="H728" s="2273"/>
      <c r="I728" s="2273"/>
      <c r="J728" s="2274"/>
      <c r="K728" s="2208">
        <v>540</v>
      </c>
      <c r="L728" s="2209"/>
      <c r="M728" s="2209"/>
      <c r="N728" s="2210"/>
      <c r="O728" s="2182">
        <v>704</v>
      </c>
      <c r="P728" s="2183"/>
      <c r="Q728" s="2183"/>
      <c r="R728" s="2183"/>
      <c r="S728" s="2184"/>
      <c r="T728" s="1986">
        <f t="shared" ref="T728:T752" si="47">G728*O728</f>
        <v>8448</v>
      </c>
      <c r="U728" s="1987"/>
      <c r="V728" s="1987"/>
      <c r="W728" s="1987"/>
      <c r="X728" s="1988"/>
      <c r="Y728" s="2182">
        <v>52</v>
      </c>
      <c r="Z728" s="2183"/>
      <c r="AA728" s="2183"/>
      <c r="AB728" s="2184"/>
      <c r="AC728" s="1986">
        <f t="shared" ref="AC728:AC752" si="48">O728+Y728</f>
        <v>756</v>
      </c>
      <c r="AD728" s="1987"/>
      <c r="AE728" s="1987"/>
      <c r="AF728" s="1987"/>
      <c r="AG728" s="1988"/>
      <c r="AH728" s="1989">
        <v>0.3</v>
      </c>
      <c r="AI728" s="1990"/>
      <c r="AJ728" s="1990"/>
      <c r="AK728" s="1990"/>
      <c r="AL728" s="1991"/>
      <c r="AM728" s="1967">
        <f t="shared" ref="AM728:AM752" si="49">IF($AH728&gt;0,($AC728/$BA670), " ")</f>
        <v>0.29976209357652656</v>
      </c>
      <c r="AN728" s="1968"/>
      <c r="AO728" s="1969"/>
      <c r="AP728" s="239"/>
      <c r="AQ728" s="239"/>
      <c r="AR728" s="239"/>
      <c r="AS728" s="239"/>
      <c r="AT728" s="239"/>
      <c r="AU728" s="239"/>
      <c r="AV728" s="239"/>
      <c r="AW728" s="239"/>
      <c r="AX728" s="239"/>
      <c r="AY728" s="239"/>
      <c r="AZ728" s="58"/>
      <c r="BA728" s="58"/>
      <c r="BB728" s="58"/>
      <c r="BC728" s="58"/>
      <c r="BD728" s="58"/>
      <c r="BE728" s="58"/>
      <c r="BF728" s="58"/>
      <c r="BG728" s="1416">
        <f>SUM(BG703:BG727)</f>
        <v>164</v>
      </c>
      <c r="BH728" s="463">
        <f>SUM(BH703:BH727)</f>
        <v>0.99999999999999989</v>
      </c>
      <c r="BI728" s="463">
        <f>SUM(BI703:BI727)</f>
        <v>0.57741227383603455</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43" t="s">
        <v>334</v>
      </c>
      <c r="C729" s="2144"/>
      <c r="D729" s="2144"/>
      <c r="E729" s="2144"/>
      <c r="F729" s="2145"/>
      <c r="G729" s="2272">
        <v>29</v>
      </c>
      <c r="H729" s="2273"/>
      <c r="I729" s="2273"/>
      <c r="J729" s="2274"/>
      <c r="K729" s="2208">
        <v>540</v>
      </c>
      <c r="L729" s="2209"/>
      <c r="M729" s="2209"/>
      <c r="N729" s="2210"/>
      <c r="O729" s="2182">
        <v>1209</v>
      </c>
      <c r="P729" s="2183"/>
      <c r="Q729" s="2183"/>
      <c r="R729" s="2183"/>
      <c r="S729" s="2184"/>
      <c r="T729" s="1986">
        <f t="shared" si="47"/>
        <v>35061</v>
      </c>
      <c r="U729" s="1987"/>
      <c r="V729" s="1987"/>
      <c r="W729" s="1987"/>
      <c r="X729" s="1988"/>
      <c r="Y729" s="2182">
        <v>52</v>
      </c>
      <c r="Z729" s="2183"/>
      <c r="AA729" s="2183"/>
      <c r="AB729" s="2184"/>
      <c r="AC729" s="1986">
        <f t="shared" si="48"/>
        <v>1261</v>
      </c>
      <c r="AD729" s="1987"/>
      <c r="AE729" s="1987"/>
      <c r="AF729" s="1987"/>
      <c r="AG729" s="1988"/>
      <c r="AH729" s="1989">
        <v>0.5</v>
      </c>
      <c r="AI729" s="1990"/>
      <c r="AJ729" s="1990"/>
      <c r="AK729" s="1990"/>
      <c r="AL729" s="1991"/>
      <c r="AM729" s="1967">
        <f t="shared" si="49"/>
        <v>0.5</v>
      </c>
      <c r="AN729" s="1968"/>
      <c r="AO729" s="196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43" t="s">
        <v>334</v>
      </c>
      <c r="C730" s="2144"/>
      <c r="D730" s="2144"/>
      <c r="E730" s="2144"/>
      <c r="F730" s="2145"/>
      <c r="G730" s="2272">
        <v>29</v>
      </c>
      <c r="H730" s="2273"/>
      <c r="I730" s="2273"/>
      <c r="J730" s="2274"/>
      <c r="K730" s="2208">
        <v>540</v>
      </c>
      <c r="L730" s="2209"/>
      <c r="M730" s="2209"/>
      <c r="N730" s="2210"/>
      <c r="O730" s="2182">
        <v>1461</v>
      </c>
      <c r="P730" s="2183"/>
      <c r="Q730" s="2183"/>
      <c r="R730" s="2183"/>
      <c r="S730" s="2184"/>
      <c r="T730" s="1986">
        <f t="shared" si="47"/>
        <v>42369</v>
      </c>
      <c r="U730" s="1987"/>
      <c r="V730" s="1987"/>
      <c r="W730" s="1987"/>
      <c r="X730" s="1988"/>
      <c r="Y730" s="2182">
        <v>52</v>
      </c>
      <c r="Z730" s="2183"/>
      <c r="AA730" s="2183"/>
      <c r="AB730" s="2184"/>
      <c r="AC730" s="1986">
        <f t="shared" si="48"/>
        <v>1513</v>
      </c>
      <c r="AD730" s="1987"/>
      <c r="AE730" s="1987"/>
      <c r="AF730" s="1987"/>
      <c r="AG730" s="1988"/>
      <c r="AH730" s="1989">
        <v>0.6</v>
      </c>
      <c r="AI730" s="1990"/>
      <c r="AJ730" s="1990"/>
      <c r="AK730" s="1990"/>
      <c r="AL730" s="1991"/>
      <c r="AM730" s="1967">
        <f t="shared" si="49"/>
        <v>0.59992069785884217</v>
      </c>
      <c r="AN730" s="1968"/>
      <c r="AO730" s="196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43" t="s">
        <v>334</v>
      </c>
      <c r="C731" s="2144"/>
      <c r="D731" s="2144"/>
      <c r="E731" s="2144"/>
      <c r="F731" s="2145"/>
      <c r="G731" s="2272">
        <v>41</v>
      </c>
      <c r="H731" s="2273"/>
      <c r="I731" s="2273"/>
      <c r="J731" s="2274"/>
      <c r="K731" s="2208">
        <v>540</v>
      </c>
      <c r="L731" s="2209"/>
      <c r="M731" s="2209"/>
      <c r="N731" s="2210"/>
      <c r="O731" s="2182">
        <v>1713</v>
      </c>
      <c r="P731" s="2183"/>
      <c r="Q731" s="2183"/>
      <c r="R731" s="2183"/>
      <c r="S731" s="2184"/>
      <c r="T731" s="1986">
        <f t="shared" si="47"/>
        <v>70233</v>
      </c>
      <c r="U731" s="1987"/>
      <c r="V731" s="1987"/>
      <c r="W731" s="1987"/>
      <c r="X731" s="1988"/>
      <c r="Y731" s="2182">
        <v>52</v>
      </c>
      <c r="Z731" s="2183"/>
      <c r="AA731" s="2183"/>
      <c r="AB731" s="2184"/>
      <c r="AC731" s="1986">
        <f t="shared" si="48"/>
        <v>1765</v>
      </c>
      <c r="AD731" s="1987"/>
      <c r="AE731" s="1987"/>
      <c r="AF731" s="1987"/>
      <c r="AG731" s="1988"/>
      <c r="AH731" s="1989">
        <v>0.7</v>
      </c>
      <c r="AI731" s="1990"/>
      <c r="AJ731" s="1990"/>
      <c r="AK731" s="1990"/>
      <c r="AL731" s="1991"/>
      <c r="AM731" s="1967">
        <f t="shared" si="49"/>
        <v>0.69984139571768433</v>
      </c>
      <c r="AN731" s="1968"/>
      <c r="AO731" s="196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43" t="s">
        <v>168</v>
      </c>
      <c r="C732" s="2144"/>
      <c r="D732" s="2144"/>
      <c r="E732" s="2144"/>
      <c r="F732" s="2145"/>
      <c r="G732" s="2272">
        <v>6</v>
      </c>
      <c r="H732" s="2273"/>
      <c r="I732" s="2273"/>
      <c r="J732" s="2274"/>
      <c r="K732" s="2208">
        <v>711</v>
      </c>
      <c r="L732" s="2209"/>
      <c r="M732" s="2209"/>
      <c r="N732" s="2210"/>
      <c r="O732" s="2182">
        <v>830</v>
      </c>
      <c r="P732" s="2183"/>
      <c r="Q732" s="2183"/>
      <c r="R732" s="2183"/>
      <c r="S732" s="2184"/>
      <c r="T732" s="1986">
        <f t="shared" si="47"/>
        <v>4980</v>
      </c>
      <c r="U732" s="1987"/>
      <c r="V732" s="1987"/>
      <c r="W732" s="1987"/>
      <c r="X732" s="1988"/>
      <c r="Y732" s="2182">
        <v>78</v>
      </c>
      <c r="Z732" s="2183"/>
      <c r="AA732" s="2183"/>
      <c r="AB732" s="2184"/>
      <c r="AC732" s="1986">
        <f t="shared" si="48"/>
        <v>908</v>
      </c>
      <c r="AD732" s="1987"/>
      <c r="AE732" s="1987"/>
      <c r="AF732" s="1987"/>
      <c r="AG732" s="1988"/>
      <c r="AH732" s="1989">
        <v>0.3</v>
      </c>
      <c r="AI732" s="1990"/>
      <c r="AJ732" s="1990"/>
      <c r="AK732" s="1990"/>
      <c r="AL732" s="1991"/>
      <c r="AM732" s="1967">
        <f t="shared" si="49"/>
        <v>0.30006609385327165</v>
      </c>
      <c r="AN732" s="1968"/>
      <c r="AO732" s="196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43" t="s">
        <v>168</v>
      </c>
      <c r="C733" s="2144"/>
      <c r="D733" s="2144"/>
      <c r="E733" s="2144"/>
      <c r="F733" s="2145"/>
      <c r="G733" s="2272">
        <v>14</v>
      </c>
      <c r="H733" s="2273"/>
      <c r="I733" s="2273"/>
      <c r="J733" s="2274"/>
      <c r="K733" s="2208">
        <v>711</v>
      </c>
      <c r="L733" s="2209"/>
      <c r="M733" s="2209"/>
      <c r="N733" s="2210"/>
      <c r="O733" s="2182">
        <v>1435</v>
      </c>
      <c r="P733" s="2183"/>
      <c r="Q733" s="2183"/>
      <c r="R733" s="2183"/>
      <c r="S733" s="2184"/>
      <c r="T733" s="1986">
        <f t="shared" si="47"/>
        <v>20090</v>
      </c>
      <c r="U733" s="1987"/>
      <c r="V733" s="1987"/>
      <c r="W733" s="1987"/>
      <c r="X733" s="1988"/>
      <c r="Y733" s="2182">
        <v>78</v>
      </c>
      <c r="Z733" s="2183"/>
      <c r="AA733" s="2183"/>
      <c r="AB733" s="2184"/>
      <c r="AC733" s="1986">
        <f t="shared" si="48"/>
        <v>1513</v>
      </c>
      <c r="AD733" s="1987"/>
      <c r="AE733" s="1987"/>
      <c r="AF733" s="1987"/>
      <c r="AG733" s="1988"/>
      <c r="AH733" s="1989">
        <v>0.5</v>
      </c>
      <c r="AI733" s="1990"/>
      <c r="AJ733" s="1990"/>
      <c r="AK733" s="1990"/>
      <c r="AL733" s="1991"/>
      <c r="AM733" s="1967">
        <f t="shared" si="49"/>
        <v>0.5</v>
      </c>
      <c r="AN733" s="1968"/>
      <c r="AO733" s="196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43" t="s">
        <v>168</v>
      </c>
      <c r="C734" s="2144"/>
      <c r="D734" s="2144"/>
      <c r="E734" s="2144"/>
      <c r="F734" s="2145"/>
      <c r="G734" s="2272">
        <v>14</v>
      </c>
      <c r="H734" s="2273"/>
      <c r="I734" s="2273"/>
      <c r="J734" s="2274"/>
      <c r="K734" s="2208">
        <v>711</v>
      </c>
      <c r="L734" s="2209"/>
      <c r="M734" s="2209"/>
      <c r="N734" s="2210"/>
      <c r="O734" s="2182">
        <v>1738</v>
      </c>
      <c r="P734" s="2183"/>
      <c r="Q734" s="2183"/>
      <c r="R734" s="2183"/>
      <c r="S734" s="2184"/>
      <c r="T734" s="1986">
        <f t="shared" si="47"/>
        <v>24332</v>
      </c>
      <c r="U734" s="1987"/>
      <c r="V734" s="1987"/>
      <c r="W734" s="1987"/>
      <c r="X734" s="1988"/>
      <c r="Y734" s="2182">
        <v>78</v>
      </c>
      <c r="Z734" s="2183"/>
      <c r="AA734" s="2183"/>
      <c r="AB734" s="2184"/>
      <c r="AC734" s="1986">
        <f t="shared" si="48"/>
        <v>1816</v>
      </c>
      <c r="AD734" s="1987"/>
      <c r="AE734" s="1987"/>
      <c r="AF734" s="1987"/>
      <c r="AG734" s="1988"/>
      <c r="AH734" s="1989">
        <v>0.6</v>
      </c>
      <c r="AI734" s="1990"/>
      <c r="AJ734" s="1990"/>
      <c r="AK734" s="1990"/>
      <c r="AL734" s="1991"/>
      <c r="AM734" s="1967">
        <f t="shared" si="49"/>
        <v>0.60013218770654331</v>
      </c>
      <c r="AN734" s="1968"/>
      <c r="AO734" s="196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43" t="s">
        <v>168</v>
      </c>
      <c r="C735" s="2144"/>
      <c r="D735" s="2144"/>
      <c r="E735" s="2144"/>
      <c r="F735" s="2145"/>
      <c r="G735" s="2272">
        <v>19</v>
      </c>
      <c r="H735" s="2273"/>
      <c r="I735" s="2273"/>
      <c r="J735" s="2274"/>
      <c r="K735" s="2208">
        <v>711</v>
      </c>
      <c r="L735" s="2209"/>
      <c r="M735" s="2209"/>
      <c r="N735" s="2210"/>
      <c r="O735" s="2182">
        <v>2041</v>
      </c>
      <c r="P735" s="2183"/>
      <c r="Q735" s="2183"/>
      <c r="R735" s="2183"/>
      <c r="S735" s="2184"/>
      <c r="T735" s="1986">
        <f t="shared" si="47"/>
        <v>38779</v>
      </c>
      <c r="U735" s="1987"/>
      <c r="V735" s="1987"/>
      <c r="W735" s="1987"/>
      <c r="X735" s="1988"/>
      <c r="Y735" s="2182">
        <v>78</v>
      </c>
      <c r="Z735" s="2183"/>
      <c r="AA735" s="2183"/>
      <c r="AB735" s="2184"/>
      <c r="AC735" s="1986">
        <f t="shared" si="48"/>
        <v>2119</v>
      </c>
      <c r="AD735" s="1987"/>
      <c r="AE735" s="1987"/>
      <c r="AF735" s="1987"/>
      <c r="AG735" s="1988"/>
      <c r="AH735" s="1989">
        <v>0.7</v>
      </c>
      <c r="AI735" s="1990"/>
      <c r="AJ735" s="1990"/>
      <c r="AK735" s="1990"/>
      <c r="AL735" s="1991"/>
      <c r="AM735" s="1967">
        <f t="shared" si="49"/>
        <v>0.70026437541308661</v>
      </c>
      <c r="AN735" s="1968"/>
      <c r="AO735" s="196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43"/>
      <c r="C736" s="2144"/>
      <c r="D736" s="2144"/>
      <c r="E736" s="2144"/>
      <c r="F736" s="2145"/>
      <c r="G736" s="2272"/>
      <c r="H736" s="2273"/>
      <c r="I736" s="2273"/>
      <c r="J736" s="2274"/>
      <c r="K736" s="2208"/>
      <c r="L736" s="2209"/>
      <c r="M736" s="2209"/>
      <c r="N736" s="2210"/>
      <c r="O736" s="2182"/>
      <c r="P736" s="2183"/>
      <c r="Q736" s="2183"/>
      <c r="R736" s="2183"/>
      <c r="S736" s="2184"/>
      <c r="T736" s="1986">
        <f t="shared" si="47"/>
        <v>0</v>
      </c>
      <c r="U736" s="1987"/>
      <c r="V736" s="1987"/>
      <c r="W736" s="1987"/>
      <c r="X736" s="1988"/>
      <c r="Y736" s="2182"/>
      <c r="Z736" s="2183"/>
      <c r="AA736" s="2183"/>
      <c r="AB736" s="2184"/>
      <c r="AC736" s="1986">
        <f t="shared" si="48"/>
        <v>0</v>
      </c>
      <c r="AD736" s="1987"/>
      <c r="AE736" s="1987"/>
      <c r="AF736" s="1987"/>
      <c r="AG736" s="1988"/>
      <c r="AH736" s="1989"/>
      <c r="AI736" s="1990"/>
      <c r="AJ736" s="1990"/>
      <c r="AK736" s="1990"/>
      <c r="AL736" s="1991"/>
      <c r="AM736" s="1967" t="str">
        <f t="shared" si="49"/>
        <v xml:space="preserve"> </v>
      </c>
      <c r="AN736" s="1968"/>
      <c r="AO736" s="196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43"/>
      <c r="C737" s="2144"/>
      <c r="D737" s="2144"/>
      <c r="E737" s="2144"/>
      <c r="F737" s="2145"/>
      <c r="G737" s="2272"/>
      <c r="H737" s="2273"/>
      <c r="I737" s="2273"/>
      <c r="J737" s="2274"/>
      <c r="K737" s="2208"/>
      <c r="L737" s="2209"/>
      <c r="M737" s="2209"/>
      <c r="N737" s="2210"/>
      <c r="O737" s="2182"/>
      <c r="P737" s="2183"/>
      <c r="Q737" s="2183"/>
      <c r="R737" s="2183"/>
      <c r="S737" s="2184"/>
      <c r="T737" s="1986">
        <f t="shared" si="47"/>
        <v>0</v>
      </c>
      <c r="U737" s="1987"/>
      <c r="V737" s="1987"/>
      <c r="W737" s="1987"/>
      <c r="X737" s="1988"/>
      <c r="Y737" s="2182"/>
      <c r="Z737" s="2183"/>
      <c r="AA737" s="2183"/>
      <c r="AB737" s="2184"/>
      <c r="AC737" s="1986">
        <f t="shared" si="48"/>
        <v>0</v>
      </c>
      <c r="AD737" s="1987"/>
      <c r="AE737" s="1987"/>
      <c r="AF737" s="1987"/>
      <c r="AG737" s="1988"/>
      <c r="AH737" s="1989"/>
      <c r="AI737" s="1990"/>
      <c r="AJ737" s="1990"/>
      <c r="AK737" s="1990"/>
      <c r="AL737" s="1991"/>
      <c r="AM737" s="1967" t="str">
        <f t="shared" si="49"/>
        <v xml:space="preserve"> </v>
      </c>
      <c r="AN737" s="1968"/>
      <c r="AO737" s="196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43"/>
      <c r="C738" s="2144"/>
      <c r="D738" s="2144"/>
      <c r="E738" s="2144"/>
      <c r="F738" s="2145"/>
      <c r="G738" s="2272"/>
      <c r="H738" s="2273"/>
      <c r="I738" s="2273"/>
      <c r="J738" s="2274"/>
      <c r="K738" s="2208"/>
      <c r="L738" s="2209"/>
      <c r="M738" s="2209"/>
      <c r="N738" s="2210"/>
      <c r="O738" s="2182"/>
      <c r="P738" s="2183"/>
      <c r="Q738" s="2183"/>
      <c r="R738" s="2183"/>
      <c r="S738" s="2184"/>
      <c r="T738" s="1986">
        <f t="shared" si="47"/>
        <v>0</v>
      </c>
      <c r="U738" s="1987"/>
      <c r="V738" s="1987"/>
      <c r="W738" s="1987"/>
      <c r="X738" s="1988"/>
      <c r="Y738" s="2182"/>
      <c r="Z738" s="2183"/>
      <c r="AA738" s="2183"/>
      <c r="AB738" s="2184"/>
      <c r="AC738" s="1986">
        <f t="shared" si="48"/>
        <v>0</v>
      </c>
      <c r="AD738" s="1987"/>
      <c r="AE738" s="1987"/>
      <c r="AF738" s="1987"/>
      <c r="AG738" s="1988"/>
      <c r="AH738" s="1989"/>
      <c r="AI738" s="1990"/>
      <c r="AJ738" s="1990"/>
      <c r="AK738" s="1990"/>
      <c r="AL738" s="1991"/>
      <c r="AM738" s="1967" t="str">
        <f t="shared" si="49"/>
        <v xml:space="preserve"> </v>
      </c>
      <c r="AN738" s="1968"/>
      <c r="AO738" s="196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43"/>
      <c r="C739" s="2144"/>
      <c r="D739" s="2144"/>
      <c r="E739" s="2144"/>
      <c r="F739" s="2145"/>
      <c r="G739" s="2272"/>
      <c r="H739" s="2273"/>
      <c r="I739" s="2273"/>
      <c r="J739" s="2274"/>
      <c r="K739" s="2208"/>
      <c r="L739" s="2209"/>
      <c r="M739" s="2209"/>
      <c r="N739" s="2210"/>
      <c r="O739" s="2182"/>
      <c r="P739" s="2183"/>
      <c r="Q739" s="2183"/>
      <c r="R739" s="2183"/>
      <c r="S739" s="2184"/>
      <c r="T739" s="1986">
        <f t="shared" si="47"/>
        <v>0</v>
      </c>
      <c r="U739" s="1987"/>
      <c r="V739" s="1987"/>
      <c r="W739" s="1987"/>
      <c r="X739" s="1988"/>
      <c r="Y739" s="2182"/>
      <c r="Z739" s="2183"/>
      <c r="AA739" s="2183"/>
      <c r="AB739" s="2184"/>
      <c r="AC739" s="1986">
        <f t="shared" si="48"/>
        <v>0</v>
      </c>
      <c r="AD739" s="1987"/>
      <c r="AE739" s="1987"/>
      <c r="AF739" s="1987"/>
      <c r="AG739" s="1988"/>
      <c r="AH739" s="1989">
        <v>0</v>
      </c>
      <c r="AI739" s="1990"/>
      <c r="AJ739" s="1990"/>
      <c r="AK739" s="1990"/>
      <c r="AL739" s="1991"/>
      <c r="AM739" s="1967" t="str">
        <f t="shared" si="49"/>
        <v xml:space="preserve"> </v>
      </c>
      <c r="AN739" s="1968"/>
      <c r="AO739" s="196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43"/>
      <c r="C740" s="2144"/>
      <c r="D740" s="2144"/>
      <c r="E740" s="2144"/>
      <c r="F740" s="2145"/>
      <c r="G740" s="2272"/>
      <c r="H740" s="2273"/>
      <c r="I740" s="2273"/>
      <c r="J740" s="2274"/>
      <c r="K740" s="2208"/>
      <c r="L740" s="2209"/>
      <c r="M740" s="2209"/>
      <c r="N740" s="2210"/>
      <c r="O740" s="2182"/>
      <c r="P740" s="2183"/>
      <c r="Q740" s="2183"/>
      <c r="R740" s="2183"/>
      <c r="S740" s="2184"/>
      <c r="T740" s="1986">
        <f t="shared" si="47"/>
        <v>0</v>
      </c>
      <c r="U740" s="1987"/>
      <c r="V740" s="1987"/>
      <c r="W740" s="1987"/>
      <c r="X740" s="1988"/>
      <c r="Y740" s="2182"/>
      <c r="Z740" s="2183"/>
      <c r="AA740" s="2183"/>
      <c r="AB740" s="2184"/>
      <c r="AC740" s="1986">
        <f t="shared" si="48"/>
        <v>0</v>
      </c>
      <c r="AD740" s="1987"/>
      <c r="AE740" s="1987"/>
      <c r="AF740" s="1987"/>
      <c r="AG740" s="1988"/>
      <c r="AH740" s="1989">
        <v>0</v>
      </c>
      <c r="AI740" s="1990"/>
      <c r="AJ740" s="1990"/>
      <c r="AK740" s="1990"/>
      <c r="AL740" s="1991"/>
      <c r="AM740" s="1967" t="str">
        <f t="shared" si="49"/>
        <v xml:space="preserve"> </v>
      </c>
      <c r="AN740" s="1968"/>
      <c r="AO740" s="196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43"/>
      <c r="C741" s="2144"/>
      <c r="D741" s="2144"/>
      <c r="E741" s="2144"/>
      <c r="F741" s="2145"/>
      <c r="G741" s="2272"/>
      <c r="H741" s="2273"/>
      <c r="I741" s="2273"/>
      <c r="J741" s="2274"/>
      <c r="K741" s="2208"/>
      <c r="L741" s="2209"/>
      <c r="M741" s="2209"/>
      <c r="N741" s="2210"/>
      <c r="O741" s="2182"/>
      <c r="P741" s="2183"/>
      <c r="Q741" s="2183"/>
      <c r="R741" s="2183"/>
      <c r="S741" s="2184"/>
      <c r="T741" s="1986">
        <f t="shared" si="47"/>
        <v>0</v>
      </c>
      <c r="U741" s="1987"/>
      <c r="V741" s="1987"/>
      <c r="W741" s="1987"/>
      <c r="X741" s="1988"/>
      <c r="Y741" s="2182"/>
      <c r="Z741" s="2183"/>
      <c r="AA741" s="2183"/>
      <c r="AB741" s="2184"/>
      <c r="AC741" s="1986">
        <f t="shared" si="48"/>
        <v>0</v>
      </c>
      <c r="AD741" s="1987"/>
      <c r="AE741" s="1987"/>
      <c r="AF741" s="1987"/>
      <c r="AG741" s="1988"/>
      <c r="AH741" s="1989">
        <v>0</v>
      </c>
      <c r="AI741" s="1990"/>
      <c r="AJ741" s="1990"/>
      <c r="AK741" s="1990"/>
      <c r="AL741" s="1991"/>
      <c r="AM741" s="1967" t="str">
        <f t="shared" si="49"/>
        <v xml:space="preserve"> </v>
      </c>
      <c r="AN741" s="1968"/>
      <c r="AO741" s="196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43"/>
      <c r="C742" s="2144"/>
      <c r="D742" s="2144"/>
      <c r="E742" s="2144"/>
      <c r="F742" s="2145"/>
      <c r="G742" s="2272"/>
      <c r="H742" s="2273"/>
      <c r="I742" s="2273"/>
      <c r="J742" s="2274"/>
      <c r="K742" s="2208"/>
      <c r="L742" s="2209"/>
      <c r="M742" s="2209"/>
      <c r="N742" s="2210"/>
      <c r="O742" s="2182"/>
      <c r="P742" s="2183"/>
      <c r="Q742" s="2183"/>
      <c r="R742" s="2183"/>
      <c r="S742" s="2184"/>
      <c r="T742" s="1986">
        <f t="shared" si="47"/>
        <v>0</v>
      </c>
      <c r="U742" s="1987"/>
      <c r="V742" s="1987"/>
      <c r="W742" s="1987"/>
      <c r="X742" s="1988"/>
      <c r="Y742" s="2182"/>
      <c r="Z742" s="2183"/>
      <c r="AA742" s="2183"/>
      <c r="AB742" s="2184"/>
      <c r="AC742" s="1986">
        <f t="shared" si="48"/>
        <v>0</v>
      </c>
      <c r="AD742" s="1987"/>
      <c r="AE742" s="1987"/>
      <c r="AF742" s="1987"/>
      <c r="AG742" s="1988"/>
      <c r="AH742" s="1989">
        <v>0</v>
      </c>
      <c r="AI742" s="1990"/>
      <c r="AJ742" s="1990"/>
      <c r="AK742" s="1990"/>
      <c r="AL742" s="1991"/>
      <c r="AM742" s="1967" t="str">
        <f t="shared" si="49"/>
        <v xml:space="preserve"> </v>
      </c>
      <c r="AN742" s="1968"/>
      <c r="AO742" s="196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43"/>
      <c r="C743" s="2144"/>
      <c r="D743" s="2144"/>
      <c r="E743" s="2144"/>
      <c r="F743" s="2145"/>
      <c r="G743" s="2272"/>
      <c r="H743" s="2273"/>
      <c r="I743" s="2273"/>
      <c r="J743" s="2274"/>
      <c r="K743" s="2208"/>
      <c r="L743" s="2209"/>
      <c r="M743" s="2209"/>
      <c r="N743" s="2210"/>
      <c r="O743" s="2182"/>
      <c r="P743" s="2183"/>
      <c r="Q743" s="2183"/>
      <c r="R743" s="2183"/>
      <c r="S743" s="2184"/>
      <c r="T743" s="1986">
        <f t="shared" si="47"/>
        <v>0</v>
      </c>
      <c r="U743" s="1987"/>
      <c r="V743" s="1987"/>
      <c r="W743" s="1987"/>
      <c r="X743" s="1988"/>
      <c r="Y743" s="2182"/>
      <c r="Z743" s="2183"/>
      <c r="AA743" s="2183"/>
      <c r="AB743" s="2184"/>
      <c r="AC743" s="1986">
        <f t="shared" si="48"/>
        <v>0</v>
      </c>
      <c r="AD743" s="1987"/>
      <c r="AE743" s="1987"/>
      <c r="AF743" s="1987"/>
      <c r="AG743" s="1988"/>
      <c r="AH743" s="1989">
        <v>0</v>
      </c>
      <c r="AI743" s="1990"/>
      <c r="AJ743" s="1990"/>
      <c r="AK743" s="1990"/>
      <c r="AL743" s="1991"/>
      <c r="AM743" s="1967" t="str">
        <f t="shared" si="49"/>
        <v xml:space="preserve"> </v>
      </c>
      <c r="AN743" s="1968"/>
      <c r="AO743" s="196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43"/>
      <c r="C744" s="2144"/>
      <c r="D744" s="2144"/>
      <c r="E744" s="2144"/>
      <c r="F744" s="2145"/>
      <c r="G744" s="2272"/>
      <c r="H744" s="2273"/>
      <c r="I744" s="2273"/>
      <c r="J744" s="2274"/>
      <c r="K744" s="2208"/>
      <c r="L744" s="2209"/>
      <c r="M744" s="2209"/>
      <c r="N744" s="2210"/>
      <c r="O744" s="2182"/>
      <c r="P744" s="2183"/>
      <c r="Q744" s="2183"/>
      <c r="R744" s="2183"/>
      <c r="S744" s="2184"/>
      <c r="T744" s="1986">
        <f t="shared" si="47"/>
        <v>0</v>
      </c>
      <c r="U744" s="1987"/>
      <c r="V744" s="1987"/>
      <c r="W744" s="1987"/>
      <c r="X744" s="1988"/>
      <c r="Y744" s="2182"/>
      <c r="Z744" s="2183"/>
      <c r="AA744" s="2183"/>
      <c r="AB744" s="2184"/>
      <c r="AC744" s="1986">
        <f t="shared" si="48"/>
        <v>0</v>
      </c>
      <c r="AD744" s="1987"/>
      <c r="AE744" s="1987"/>
      <c r="AF744" s="1987"/>
      <c r="AG744" s="1988"/>
      <c r="AH744" s="1989">
        <v>0</v>
      </c>
      <c r="AI744" s="1990"/>
      <c r="AJ744" s="1990"/>
      <c r="AK744" s="1990"/>
      <c r="AL744" s="1991"/>
      <c r="AM744" s="1967" t="str">
        <f t="shared" si="49"/>
        <v xml:space="preserve"> </v>
      </c>
      <c r="AN744" s="1968"/>
      <c r="AO744" s="196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43"/>
      <c r="C745" s="2144"/>
      <c r="D745" s="2144"/>
      <c r="E745" s="2144"/>
      <c r="F745" s="2145"/>
      <c r="G745" s="2272"/>
      <c r="H745" s="2273"/>
      <c r="I745" s="2273"/>
      <c r="J745" s="2274"/>
      <c r="K745" s="2208"/>
      <c r="L745" s="2209"/>
      <c r="M745" s="2209"/>
      <c r="N745" s="2210"/>
      <c r="O745" s="2182"/>
      <c r="P745" s="2183"/>
      <c r="Q745" s="2183"/>
      <c r="R745" s="2183"/>
      <c r="S745" s="2184"/>
      <c r="T745" s="1986">
        <f t="shared" si="47"/>
        <v>0</v>
      </c>
      <c r="U745" s="1987"/>
      <c r="V745" s="1987"/>
      <c r="W745" s="1987"/>
      <c r="X745" s="1988"/>
      <c r="Y745" s="2182"/>
      <c r="Z745" s="2183"/>
      <c r="AA745" s="2183"/>
      <c r="AB745" s="2184"/>
      <c r="AC745" s="1986">
        <f t="shared" si="48"/>
        <v>0</v>
      </c>
      <c r="AD745" s="1987"/>
      <c r="AE745" s="1987"/>
      <c r="AF745" s="1987"/>
      <c r="AG745" s="1988"/>
      <c r="AH745" s="1989">
        <v>0</v>
      </c>
      <c r="AI745" s="1990"/>
      <c r="AJ745" s="1990"/>
      <c r="AK745" s="1990"/>
      <c r="AL745" s="1991"/>
      <c r="AM745" s="1967" t="str">
        <f t="shared" si="49"/>
        <v xml:space="preserve"> </v>
      </c>
      <c r="AN745" s="1968"/>
      <c r="AO745" s="196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43"/>
      <c r="C746" s="2144"/>
      <c r="D746" s="2144"/>
      <c r="E746" s="2144"/>
      <c r="F746" s="2145"/>
      <c r="G746" s="2272"/>
      <c r="H746" s="2273"/>
      <c r="I746" s="2273"/>
      <c r="J746" s="2274"/>
      <c r="K746" s="2208"/>
      <c r="L746" s="2209"/>
      <c r="M746" s="2209"/>
      <c r="N746" s="2210"/>
      <c r="O746" s="2182"/>
      <c r="P746" s="2183"/>
      <c r="Q746" s="2183"/>
      <c r="R746" s="2183"/>
      <c r="S746" s="2184"/>
      <c r="T746" s="1986">
        <f t="shared" si="47"/>
        <v>0</v>
      </c>
      <c r="U746" s="1987"/>
      <c r="V746" s="1987"/>
      <c r="W746" s="1987"/>
      <c r="X746" s="1988"/>
      <c r="Y746" s="2182"/>
      <c r="Z746" s="2183"/>
      <c r="AA746" s="2183"/>
      <c r="AB746" s="2184"/>
      <c r="AC746" s="1986">
        <f t="shared" si="48"/>
        <v>0</v>
      </c>
      <c r="AD746" s="1987"/>
      <c r="AE746" s="1987"/>
      <c r="AF746" s="1987"/>
      <c r="AG746" s="1988"/>
      <c r="AH746" s="1989">
        <v>0</v>
      </c>
      <c r="AI746" s="1990"/>
      <c r="AJ746" s="1990"/>
      <c r="AK746" s="1990"/>
      <c r="AL746" s="1991"/>
      <c r="AM746" s="1967" t="str">
        <f t="shared" si="49"/>
        <v xml:space="preserve"> </v>
      </c>
      <c r="AN746" s="1968"/>
      <c r="AO746" s="196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43"/>
      <c r="C747" s="2144"/>
      <c r="D747" s="2144"/>
      <c r="E747" s="2144"/>
      <c r="F747" s="2145"/>
      <c r="G747" s="2272"/>
      <c r="H747" s="2273"/>
      <c r="I747" s="2273"/>
      <c r="J747" s="2274"/>
      <c r="K747" s="2208"/>
      <c r="L747" s="2209"/>
      <c r="M747" s="2209"/>
      <c r="N747" s="2210"/>
      <c r="O747" s="2182"/>
      <c r="P747" s="2183"/>
      <c r="Q747" s="2183"/>
      <c r="R747" s="2183"/>
      <c r="S747" s="2184"/>
      <c r="T747" s="1986">
        <f t="shared" si="47"/>
        <v>0</v>
      </c>
      <c r="U747" s="1987"/>
      <c r="V747" s="1987"/>
      <c r="W747" s="1987"/>
      <c r="X747" s="1988"/>
      <c r="Y747" s="2182"/>
      <c r="Z747" s="2183"/>
      <c r="AA747" s="2183"/>
      <c r="AB747" s="2184"/>
      <c r="AC747" s="1986">
        <f t="shared" si="48"/>
        <v>0</v>
      </c>
      <c r="AD747" s="1987"/>
      <c r="AE747" s="1987"/>
      <c r="AF747" s="1987"/>
      <c r="AG747" s="1988"/>
      <c r="AH747" s="1989">
        <v>0</v>
      </c>
      <c r="AI747" s="1990"/>
      <c r="AJ747" s="1990"/>
      <c r="AK747" s="1990"/>
      <c r="AL747" s="1991"/>
      <c r="AM747" s="1967" t="str">
        <f t="shared" si="49"/>
        <v xml:space="preserve"> </v>
      </c>
      <c r="AN747" s="1968"/>
      <c r="AO747" s="196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43"/>
      <c r="C748" s="2144"/>
      <c r="D748" s="2144"/>
      <c r="E748" s="2144"/>
      <c r="F748" s="2145"/>
      <c r="G748" s="2272"/>
      <c r="H748" s="2273"/>
      <c r="I748" s="2273"/>
      <c r="J748" s="2274"/>
      <c r="K748" s="2208"/>
      <c r="L748" s="2209"/>
      <c r="M748" s="2209"/>
      <c r="N748" s="2210"/>
      <c r="O748" s="2182"/>
      <c r="P748" s="2183"/>
      <c r="Q748" s="2183"/>
      <c r="R748" s="2183"/>
      <c r="S748" s="2184"/>
      <c r="T748" s="1986">
        <f t="shared" si="47"/>
        <v>0</v>
      </c>
      <c r="U748" s="1987"/>
      <c r="V748" s="1987"/>
      <c r="W748" s="1987"/>
      <c r="X748" s="1988"/>
      <c r="Y748" s="2182"/>
      <c r="Z748" s="2183"/>
      <c r="AA748" s="2183"/>
      <c r="AB748" s="2184"/>
      <c r="AC748" s="1986">
        <f t="shared" si="48"/>
        <v>0</v>
      </c>
      <c r="AD748" s="1987"/>
      <c r="AE748" s="1987"/>
      <c r="AF748" s="1987"/>
      <c r="AG748" s="1988"/>
      <c r="AH748" s="1989">
        <v>0</v>
      </c>
      <c r="AI748" s="1990"/>
      <c r="AJ748" s="1990"/>
      <c r="AK748" s="1990"/>
      <c r="AL748" s="1991"/>
      <c r="AM748" s="1967" t="str">
        <f t="shared" si="49"/>
        <v xml:space="preserve"> </v>
      </c>
      <c r="AN748" s="1968"/>
      <c r="AO748" s="196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43"/>
      <c r="C749" s="2144"/>
      <c r="D749" s="2144"/>
      <c r="E749" s="2144"/>
      <c r="F749" s="2145"/>
      <c r="G749" s="2272"/>
      <c r="H749" s="2273"/>
      <c r="I749" s="2273"/>
      <c r="J749" s="2274"/>
      <c r="K749" s="2208"/>
      <c r="L749" s="2209"/>
      <c r="M749" s="2209"/>
      <c r="N749" s="2210"/>
      <c r="O749" s="2182"/>
      <c r="P749" s="2183"/>
      <c r="Q749" s="2183"/>
      <c r="R749" s="2183"/>
      <c r="S749" s="2184"/>
      <c r="T749" s="1986">
        <f t="shared" si="47"/>
        <v>0</v>
      </c>
      <c r="U749" s="1987"/>
      <c r="V749" s="1987"/>
      <c r="W749" s="1987"/>
      <c r="X749" s="1988"/>
      <c r="Y749" s="2182"/>
      <c r="Z749" s="2183"/>
      <c r="AA749" s="2183"/>
      <c r="AB749" s="2184"/>
      <c r="AC749" s="1986">
        <f t="shared" si="48"/>
        <v>0</v>
      </c>
      <c r="AD749" s="1987"/>
      <c r="AE749" s="1987"/>
      <c r="AF749" s="1987"/>
      <c r="AG749" s="1988"/>
      <c r="AH749" s="1989">
        <v>0</v>
      </c>
      <c r="AI749" s="1990"/>
      <c r="AJ749" s="1990"/>
      <c r="AK749" s="1990"/>
      <c r="AL749" s="1991"/>
      <c r="AM749" s="1967" t="str">
        <f t="shared" si="49"/>
        <v xml:space="preserve"> </v>
      </c>
      <c r="AN749" s="1968"/>
      <c r="AO749" s="196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3"/>
      <c r="C750" s="2144"/>
      <c r="D750" s="2144"/>
      <c r="E750" s="2144"/>
      <c r="F750" s="2145"/>
      <c r="G750" s="2272"/>
      <c r="H750" s="2273"/>
      <c r="I750" s="2273"/>
      <c r="J750" s="2274"/>
      <c r="K750" s="2208"/>
      <c r="L750" s="2209"/>
      <c r="M750" s="2209"/>
      <c r="N750" s="2210"/>
      <c r="O750" s="2182"/>
      <c r="P750" s="2183"/>
      <c r="Q750" s="2183"/>
      <c r="R750" s="2183"/>
      <c r="S750" s="2184"/>
      <c r="T750" s="1986">
        <f t="shared" si="47"/>
        <v>0</v>
      </c>
      <c r="U750" s="1987"/>
      <c r="V750" s="1987"/>
      <c r="W750" s="1987"/>
      <c r="X750" s="1988"/>
      <c r="Y750" s="2182"/>
      <c r="Z750" s="2183"/>
      <c r="AA750" s="2183"/>
      <c r="AB750" s="2184"/>
      <c r="AC750" s="1986">
        <f t="shared" si="48"/>
        <v>0</v>
      </c>
      <c r="AD750" s="1987"/>
      <c r="AE750" s="1987"/>
      <c r="AF750" s="1987"/>
      <c r="AG750" s="1988"/>
      <c r="AH750" s="1989">
        <v>0</v>
      </c>
      <c r="AI750" s="1990"/>
      <c r="AJ750" s="1990"/>
      <c r="AK750" s="1990"/>
      <c r="AL750" s="1991"/>
      <c r="AM750" s="1967" t="str">
        <f t="shared" si="49"/>
        <v xml:space="preserve"> </v>
      </c>
      <c r="AN750" s="1968"/>
      <c r="AO750" s="196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43"/>
      <c r="C751" s="2144"/>
      <c r="D751" s="2144"/>
      <c r="E751" s="2144"/>
      <c r="F751" s="2145"/>
      <c r="G751" s="2272"/>
      <c r="H751" s="2273"/>
      <c r="I751" s="2273"/>
      <c r="J751" s="2274"/>
      <c r="K751" s="2208"/>
      <c r="L751" s="2209"/>
      <c r="M751" s="2209"/>
      <c r="N751" s="2210"/>
      <c r="O751" s="2182"/>
      <c r="P751" s="2183"/>
      <c r="Q751" s="2183"/>
      <c r="R751" s="2183"/>
      <c r="S751" s="2184"/>
      <c r="T751" s="1986">
        <f t="shared" si="47"/>
        <v>0</v>
      </c>
      <c r="U751" s="1987"/>
      <c r="V751" s="1987"/>
      <c r="W751" s="1987"/>
      <c r="X751" s="1988"/>
      <c r="Y751" s="2182"/>
      <c r="Z751" s="2183"/>
      <c r="AA751" s="2183"/>
      <c r="AB751" s="2184"/>
      <c r="AC751" s="1986">
        <f t="shared" si="48"/>
        <v>0</v>
      </c>
      <c r="AD751" s="1987"/>
      <c r="AE751" s="1987"/>
      <c r="AF751" s="1987"/>
      <c r="AG751" s="1988"/>
      <c r="AH751" s="1989">
        <v>0</v>
      </c>
      <c r="AI751" s="1990"/>
      <c r="AJ751" s="1990"/>
      <c r="AK751" s="1990"/>
      <c r="AL751" s="1991"/>
      <c r="AM751" s="1967" t="str">
        <f t="shared" si="49"/>
        <v xml:space="preserve"> </v>
      </c>
      <c r="AN751" s="1968"/>
      <c r="AO751" s="196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43"/>
      <c r="C752" s="2144"/>
      <c r="D752" s="2144"/>
      <c r="E752" s="2144"/>
      <c r="F752" s="2145"/>
      <c r="G752" s="2272"/>
      <c r="H752" s="2273"/>
      <c r="I752" s="2273"/>
      <c r="J752" s="2274"/>
      <c r="K752" s="2208"/>
      <c r="L752" s="2209"/>
      <c r="M752" s="2209"/>
      <c r="N752" s="2210"/>
      <c r="O752" s="2182"/>
      <c r="P752" s="2183"/>
      <c r="Q752" s="2183"/>
      <c r="R752" s="2183"/>
      <c r="S752" s="2184"/>
      <c r="T752" s="1986">
        <f t="shared" si="47"/>
        <v>0</v>
      </c>
      <c r="U752" s="1987"/>
      <c r="V752" s="1987"/>
      <c r="W752" s="1987"/>
      <c r="X752" s="1988"/>
      <c r="Y752" s="2182"/>
      <c r="Z752" s="2183"/>
      <c r="AA752" s="2183"/>
      <c r="AB752" s="2184"/>
      <c r="AC752" s="1986">
        <f t="shared" si="48"/>
        <v>0</v>
      </c>
      <c r="AD752" s="1987"/>
      <c r="AE752" s="1987"/>
      <c r="AF752" s="1987"/>
      <c r="AG752" s="1988"/>
      <c r="AH752" s="1989">
        <v>0</v>
      </c>
      <c r="AI752" s="1990"/>
      <c r="AJ752" s="1990"/>
      <c r="AK752" s="1990"/>
      <c r="AL752" s="1991"/>
      <c r="AM752" s="1967" t="str">
        <f t="shared" si="49"/>
        <v xml:space="preserve"> </v>
      </c>
      <c r="AN752" s="1968"/>
      <c r="AO752" s="196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4" t="s">
        <v>130</v>
      </c>
      <c r="C753" s="2285"/>
      <c r="D753" s="2285"/>
      <c r="E753" s="2285"/>
      <c r="F753" s="2286"/>
      <c r="G753" s="2374">
        <f>SUM(G728:J752)</f>
        <v>164</v>
      </c>
      <c r="H753" s="2375"/>
      <c r="I753" s="2375"/>
      <c r="J753" s="2376"/>
      <c r="O753" s="1489" t="s">
        <v>129</v>
      </c>
      <c r="P753" s="1490"/>
      <c r="Q753" s="1490"/>
      <c r="R753" s="1490"/>
      <c r="S753" s="1491"/>
      <c r="T753" s="1986">
        <f>SUM(T728:X752)</f>
        <v>244292</v>
      </c>
      <c r="U753" s="1987"/>
      <c r="V753" s="1987"/>
      <c r="W753" s="1987"/>
      <c r="X753" s="1988"/>
      <c r="AC753" s="1493" t="s">
        <v>969</v>
      </c>
      <c r="AD753" s="1492"/>
      <c r="AE753" s="1492"/>
      <c r="AF753" s="1492"/>
      <c r="AG753" s="1494"/>
      <c r="AH753" s="2151">
        <f>BI696</f>
        <v>0.57743902439024386</v>
      </c>
      <c r="AI753" s="2152"/>
      <c r="AJ753" s="2152"/>
      <c r="AK753" s="2152"/>
      <c r="AL753" s="2153"/>
      <c r="AM753" s="2151">
        <f>BI728</f>
        <v>0.57741227383603455</v>
      </c>
      <c r="AN753" s="2152"/>
      <c r="AO753" s="2153"/>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73" t="s">
        <v>2451</v>
      </c>
      <c r="C754" s="2373"/>
      <c r="D754" s="2373"/>
      <c r="E754" s="2373"/>
      <c r="F754" s="2373"/>
      <c r="G754" s="2373"/>
      <c r="H754" s="2373"/>
      <c r="I754" s="2373"/>
      <c r="J754" s="2373"/>
      <c r="K754" s="2373"/>
      <c r="L754" s="2373"/>
      <c r="M754" s="2373"/>
      <c r="N754" s="2373"/>
      <c r="O754" s="2373"/>
      <c r="P754" s="2373"/>
      <c r="Q754" s="2373"/>
      <c r="R754" s="2373"/>
      <c r="S754" s="2373"/>
      <c r="T754" s="2373"/>
      <c r="U754" s="2373"/>
      <c r="V754" s="2373"/>
      <c r="W754" s="2373"/>
      <c r="X754" s="2373"/>
      <c r="Y754" s="2373"/>
      <c r="Z754" s="2373"/>
      <c r="AA754" s="2373"/>
      <c r="AB754" s="2373"/>
      <c r="AC754" s="2373"/>
      <c r="AD754" s="2373"/>
      <c r="AE754" s="2373"/>
      <c r="AF754" s="2373"/>
      <c r="AG754" s="2373"/>
      <c r="AH754" s="2373"/>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73"/>
      <c r="C755" s="2373"/>
      <c r="D755" s="2373"/>
      <c r="E755" s="2373"/>
      <c r="F755" s="2373"/>
      <c r="G755" s="2373"/>
      <c r="H755" s="2373"/>
      <c r="I755" s="2373"/>
      <c r="J755" s="2373"/>
      <c r="K755" s="2373"/>
      <c r="L755" s="2373"/>
      <c r="M755" s="2373"/>
      <c r="N755" s="2373"/>
      <c r="O755" s="2373"/>
      <c r="P755" s="2373"/>
      <c r="Q755" s="2373"/>
      <c r="R755" s="2373"/>
      <c r="S755" s="2373"/>
      <c r="T755" s="2373"/>
      <c r="U755" s="2373"/>
      <c r="V755" s="2373"/>
      <c r="W755" s="2373"/>
      <c r="X755" s="2373"/>
      <c r="Y755" s="2373"/>
      <c r="Z755" s="2373"/>
      <c r="AA755" s="2373"/>
      <c r="AB755" s="2373"/>
      <c r="AC755" s="2373"/>
      <c r="AD755" s="2373"/>
      <c r="AE755" s="2373"/>
      <c r="AF755" s="2373"/>
      <c r="AG755" s="2373"/>
      <c r="AH755" s="2373"/>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2449</v>
      </c>
      <c r="D756" s="1754"/>
      <c r="E756" s="1754"/>
      <c r="F756" s="1754"/>
      <c r="G756" s="1755"/>
      <c r="H756" s="1755"/>
      <c r="I756" s="1755"/>
      <c r="J756" s="1755"/>
      <c r="K756" s="1754"/>
      <c r="L756" s="1754"/>
      <c r="M756" s="1754"/>
      <c r="N756" s="1754"/>
      <c r="O756" s="2003">
        <f>CS637</f>
        <v>217</v>
      </c>
      <c r="P756" s="2003"/>
      <c r="Q756" s="2003"/>
      <c r="R756" s="2003"/>
      <c r="S756" s="1756"/>
      <c r="T756" s="1756"/>
      <c r="U756" s="179" t="s">
        <v>2450</v>
      </c>
      <c r="V756" s="1754"/>
      <c r="W756" s="1754"/>
      <c r="X756" s="1754"/>
      <c r="Y756" s="1755"/>
      <c r="Z756" s="1755"/>
      <c r="AA756" s="1755"/>
      <c r="AB756" s="1755"/>
      <c r="AC756" s="1754"/>
      <c r="AD756" s="1754"/>
      <c r="AE756" s="1754"/>
      <c r="AF756" s="1754"/>
      <c r="AG756" s="2365"/>
      <c r="AH756" s="2365"/>
      <c r="AI756" s="2365"/>
      <c r="AJ756" s="2365"/>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215" t="s">
        <v>626</v>
      </c>
      <c r="AE758" s="2215"/>
      <c r="AF758" s="2215"/>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2448</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372" t="s">
        <v>2452</v>
      </c>
      <c r="D762" s="2372"/>
      <c r="E762" s="2372"/>
      <c r="F762" s="2372"/>
      <c r="G762" s="2372"/>
      <c r="H762" s="2372"/>
      <c r="I762" s="2372"/>
      <c r="J762" s="2372"/>
      <c r="K762" s="2372"/>
      <c r="L762" s="2372"/>
      <c r="M762" s="2372"/>
      <c r="N762" s="2372"/>
      <c r="O762" s="2372"/>
      <c r="P762" s="2372"/>
      <c r="Q762" s="2372"/>
      <c r="R762" s="2372"/>
      <c r="S762" s="2372"/>
      <c r="T762" s="2372"/>
      <c r="U762" s="2372"/>
      <c r="V762" s="2372"/>
      <c r="W762" s="2372"/>
      <c r="X762" s="2372"/>
      <c r="Y762" s="2372"/>
      <c r="Z762" s="2372"/>
      <c r="AA762" s="2372"/>
      <c r="AB762" s="2372"/>
      <c r="AC762" s="2372"/>
      <c r="AD762" s="2372"/>
      <c r="AE762" s="2372"/>
      <c r="AF762" s="2372"/>
      <c r="AG762" s="2372"/>
      <c r="AH762" s="2372"/>
      <c r="AI762" s="2372"/>
      <c r="AJ762" s="2372"/>
      <c r="AK762" s="2372"/>
      <c r="AL762" s="2372"/>
      <c r="AM762" s="2372"/>
      <c r="AN762" s="2372"/>
      <c r="AO762" s="2372"/>
      <c r="AP762" s="2372"/>
      <c r="AQ762" s="2372"/>
      <c r="AR762" s="2372"/>
      <c r="AS762" s="239"/>
      <c r="AT762" s="239"/>
      <c r="AU762" s="239"/>
      <c r="AV762" s="239"/>
      <c r="AW762" s="239"/>
      <c r="AX762" s="239"/>
      <c r="AY762" s="239"/>
      <c r="CR762" s="177"/>
    </row>
    <row r="763" spans="1:16383" s="58" customFormat="1" ht="12.75" customHeight="1">
      <c r="A763" s="239"/>
      <c r="B763" s="1757"/>
      <c r="C763" s="2372"/>
      <c r="D763" s="2372"/>
      <c r="E763" s="2372"/>
      <c r="F763" s="2372"/>
      <c r="G763" s="2372"/>
      <c r="H763" s="2372"/>
      <c r="I763" s="2372"/>
      <c r="J763" s="2372"/>
      <c r="K763" s="2372"/>
      <c r="L763" s="2372"/>
      <c r="M763" s="2372"/>
      <c r="N763" s="2372"/>
      <c r="O763" s="2372"/>
      <c r="P763" s="2372"/>
      <c r="Q763" s="2372"/>
      <c r="R763" s="2372"/>
      <c r="S763" s="2372"/>
      <c r="T763" s="2372"/>
      <c r="U763" s="2372"/>
      <c r="V763" s="2372"/>
      <c r="W763" s="2372"/>
      <c r="X763" s="2372"/>
      <c r="Y763" s="2372"/>
      <c r="Z763" s="2372"/>
      <c r="AA763" s="2372"/>
      <c r="AB763" s="2372"/>
      <c r="AC763" s="2372"/>
      <c r="AD763" s="2372"/>
      <c r="AE763" s="2372"/>
      <c r="AF763" s="2372"/>
      <c r="AG763" s="2372"/>
      <c r="AH763" s="2372"/>
      <c r="AI763" s="2372"/>
      <c r="AJ763" s="2372"/>
      <c r="AK763" s="2372"/>
      <c r="AL763" s="2372"/>
      <c r="AM763" s="2372"/>
      <c r="AN763" s="2372"/>
      <c r="AO763" s="2372"/>
      <c r="AP763" s="2372"/>
      <c r="AQ763" s="2372"/>
      <c r="AR763" s="2372"/>
      <c r="AS763" s="239"/>
      <c r="AT763" s="239"/>
      <c r="AU763" s="239"/>
      <c r="AV763" s="239"/>
      <c r="AW763" s="239"/>
      <c r="AX763" s="239"/>
      <c r="AY763" s="239"/>
      <c r="CR763" s="177"/>
    </row>
    <row r="764" spans="1:16383" s="58" customFormat="1" ht="12.75" customHeight="1">
      <c r="B764" s="1757"/>
      <c r="C764" s="2372"/>
      <c r="D764" s="2372"/>
      <c r="E764" s="2372"/>
      <c r="F764" s="2372"/>
      <c r="G764" s="2372"/>
      <c r="H764" s="2372"/>
      <c r="I764" s="2372"/>
      <c r="J764" s="2372"/>
      <c r="K764" s="2372"/>
      <c r="L764" s="2372"/>
      <c r="M764" s="2372"/>
      <c r="N764" s="2372"/>
      <c r="O764" s="2372"/>
      <c r="P764" s="2372"/>
      <c r="Q764" s="2372"/>
      <c r="R764" s="2372"/>
      <c r="S764" s="2372"/>
      <c r="T764" s="2372"/>
      <c r="U764" s="2372"/>
      <c r="V764" s="2372"/>
      <c r="W764" s="2372"/>
      <c r="X764" s="2372"/>
      <c r="Y764" s="2372"/>
      <c r="Z764" s="2372"/>
      <c r="AA764" s="2372"/>
      <c r="AB764" s="2372"/>
      <c r="AC764" s="2372"/>
      <c r="AD764" s="2372"/>
      <c r="AE764" s="2372"/>
      <c r="AF764" s="2372"/>
      <c r="AG764" s="2372"/>
      <c r="AH764" s="2372"/>
      <c r="AI764" s="2372"/>
      <c r="AJ764" s="2372"/>
      <c r="AK764" s="2372"/>
      <c r="AL764" s="2372"/>
      <c r="AM764" s="2372"/>
      <c r="AN764" s="2372"/>
      <c r="AO764" s="2372"/>
      <c r="AP764" s="2372"/>
      <c r="AQ764" s="2372"/>
      <c r="AR764" s="2372"/>
      <c r="AS764" s="239"/>
      <c r="AT764" s="239"/>
      <c r="AU764" s="239"/>
      <c r="AV764" s="239"/>
      <c r="AW764" s="239"/>
      <c r="AX764" s="239"/>
      <c r="AY764" s="239"/>
      <c r="CR764" s="177"/>
    </row>
    <row r="765" spans="1:16383" s="58" customFormat="1" ht="12.75" customHeight="1">
      <c r="B765" s="1757"/>
      <c r="C765" s="2372" t="s">
        <v>2453</v>
      </c>
      <c r="D765" s="2372"/>
      <c r="E765" s="2372"/>
      <c r="F765" s="2372"/>
      <c r="G765" s="2372"/>
      <c r="H765" s="2372"/>
      <c r="I765" s="2372"/>
      <c r="J765" s="2372"/>
      <c r="K765" s="2372"/>
      <c r="L765" s="2372"/>
      <c r="M765" s="2372"/>
      <c r="N765" s="2372"/>
      <c r="O765" s="2372"/>
      <c r="P765" s="2372"/>
      <c r="Q765" s="2372"/>
      <c r="R765" s="2372"/>
      <c r="S765" s="2372"/>
      <c r="T765" s="2372"/>
      <c r="U765" s="2372"/>
      <c r="V765" s="2372"/>
      <c r="W765" s="2372"/>
      <c r="X765" s="2372"/>
      <c r="Y765" s="2372"/>
      <c r="Z765" s="2372"/>
      <c r="AA765" s="2372"/>
      <c r="AB765" s="2372"/>
      <c r="AC765" s="2372"/>
      <c r="AD765" s="2372"/>
      <c r="AE765" s="2372"/>
      <c r="AF765" s="2372"/>
      <c r="AG765" s="2372"/>
      <c r="AH765" s="2372"/>
      <c r="AI765" s="2372"/>
      <c r="AJ765" s="2372"/>
      <c r="AK765" s="2372"/>
      <c r="AL765" s="2372"/>
      <c r="AM765" s="2372"/>
      <c r="AN765" s="2372"/>
      <c r="AO765" s="2372"/>
      <c r="AP765" s="2372"/>
      <c r="AQ765" s="2372"/>
      <c r="AR765" s="2372"/>
      <c r="AS765" s="239"/>
      <c r="AT765" s="239"/>
      <c r="AU765" s="239"/>
      <c r="AV765" s="239"/>
      <c r="AW765" s="239"/>
      <c r="AX765" s="239"/>
      <c r="AY765" s="239"/>
      <c r="CR765" s="177"/>
    </row>
    <row r="766" spans="1:16383" s="58" customFormat="1" ht="12.75" customHeight="1">
      <c r="B766" s="1757"/>
      <c r="C766" s="2372"/>
      <c r="D766" s="2372"/>
      <c r="E766" s="2372"/>
      <c r="F766" s="2372"/>
      <c r="G766" s="2372"/>
      <c r="H766" s="2372"/>
      <c r="I766" s="2372"/>
      <c r="J766" s="2372"/>
      <c r="K766" s="2372"/>
      <c r="L766" s="2372"/>
      <c r="M766" s="2372"/>
      <c r="N766" s="2372"/>
      <c r="O766" s="2372"/>
      <c r="P766" s="2372"/>
      <c r="Q766" s="2372"/>
      <c r="R766" s="2372"/>
      <c r="S766" s="2372"/>
      <c r="T766" s="2372"/>
      <c r="U766" s="2372"/>
      <c r="V766" s="2372"/>
      <c r="W766" s="2372"/>
      <c r="X766" s="2372"/>
      <c r="Y766" s="2372"/>
      <c r="Z766" s="2372"/>
      <c r="AA766" s="2372"/>
      <c r="AB766" s="2372"/>
      <c r="AC766" s="2372"/>
      <c r="AD766" s="2372"/>
      <c r="AE766" s="2372"/>
      <c r="AF766" s="2372"/>
      <c r="AG766" s="2372"/>
      <c r="AH766" s="2372"/>
      <c r="AI766" s="2372"/>
      <c r="AJ766" s="2372"/>
      <c r="AK766" s="2372"/>
      <c r="AL766" s="2372"/>
      <c r="AM766" s="2372"/>
      <c r="AN766" s="2372"/>
      <c r="AO766" s="2372"/>
      <c r="AP766" s="2372"/>
      <c r="AQ766" s="2372"/>
      <c r="AR766" s="2372"/>
      <c r="AS766" s="239"/>
      <c r="AT766" s="239"/>
      <c r="AU766" s="239"/>
      <c r="AV766" s="239"/>
      <c r="AW766" s="239"/>
      <c r="AX766" s="239"/>
      <c r="AY766" s="239"/>
      <c r="CR766" s="177"/>
    </row>
    <row r="767" spans="1:16383" s="58" customFormat="1" ht="12.75" customHeight="1">
      <c r="B767" s="1757"/>
      <c r="C767" s="2372"/>
      <c r="D767" s="2372"/>
      <c r="E767" s="2372"/>
      <c r="F767" s="2372"/>
      <c r="G767" s="2372"/>
      <c r="H767" s="2372"/>
      <c r="I767" s="2372"/>
      <c r="J767" s="2372"/>
      <c r="K767" s="2372"/>
      <c r="L767" s="2372"/>
      <c r="M767" s="2372"/>
      <c r="N767" s="2372"/>
      <c r="O767" s="2372"/>
      <c r="P767" s="2372"/>
      <c r="Q767" s="2372"/>
      <c r="R767" s="2372"/>
      <c r="S767" s="2372"/>
      <c r="T767" s="2372"/>
      <c r="U767" s="2372"/>
      <c r="V767" s="2372"/>
      <c r="W767" s="2372"/>
      <c r="X767" s="2372"/>
      <c r="Y767" s="2372"/>
      <c r="Z767" s="2372"/>
      <c r="AA767" s="2372"/>
      <c r="AB767" s="2372"/>
      <c r="AC767" s="2372"/>
      <c r="AD767" s="2372"/>
      <c r="AE767" s="2372"/>
      <c r="AF767" s="2372"/>
      <c r="AG767" s="2372"/>
      <c r="AH767" s="2372"/>
      <c r="AI767" s="2372"/>
      <c r="AJ767" s="2372"/>
      <c r="AK767" s="2372"/>
      <c r="AL767" s="2372"/>
      <c r="AM767" s="2372"/>
      <c r="AN767" s="2372"/>
      <c r="AO767" s="2372"/>
      <c r="AP767" s="2372"/>
      <c r="AQ767" s="2372"/>
      <c r="AR767" s="2372"/>
      <c r="AS767" s="239"/>
      <c r="AT767" s="239"/>
      <c r="AU767" s="239"/>
      <c r="AV767" s="239"/>
      <c r="AW767" s="239"/>
      <c r="AX767" s="239"/>
      <c r="AY767" s="239"/>
      <c r="CR767" s="177"/>
    </row>
    <row r="768" spans="1:16383" ht="12.75" customHeight="1">
      <c r="J768" s="2225" t="s">
        <v>407</v>
      </c>
      <c r="K768" s="2226"/>
      <c r="L768" s="2226"/>
      <c r="M768" s="2226"/>
      <c r="N768" s="2227"/>
      <c r="O768" s="2317" t="s">
        <v>291</v>
      </c>
      <c r="P768" s="2317"/>
      <c r="Q768" s="2317"/>
      <c r="R768" s="2317"/>
      <c r="S768" s="2317"/>
      <c r="T768" s="2234" t="s">
        <v>2094</v>
      </c>
      <c r="U768" s="2235"/>
      <c r="V768" s="2235"/>
      <c r="W768" s="2236"/>
      <c r="X768" s="2225" t="s">
        <v>478</v>
      </c>
      <c r="Y768" s="2226"/>
      <c r="Z768" s="2226"/>
      <c r="AA768" s="2226"/>
      <c r="AB768" s="2227"/>
      <c r="AC768" s="2225" t="s">
        <v>292</v>
      </c>
      <c r="AD768" s="2226"/>
      <c r="AE768" s="2226"/>
      <c r="AF768" s="2226"/>
      <c r="AG768" s="2227"/>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8"/>
      <c r="K769" s="2229"/>
      <c r="L769" s="2229"/>
      <c r="M769" s="2229"/>
      <c r="N769" s="2230"/>
      <c r="O769" s="2317"/>
      <c r="P769" s="2317"/>
      <c r="Q769" s="2317"/>
      <c r="R769" s="2317"/>
      <c r="S769" s="2317"/>
      <c r="T769" s="2237"/>
      <c r="U769" s="2238"/>
      <c r="V769" s="2238"/>
      <c r="W769" s="2239"/>
      <c r="X769" s="2228"/>
      <c r="Y769" s="2229"/>
      <c r="Z769" s="2229"/>
      <c r="AA769" s="2229"/>
      <c r="AB769" s="2230"/>
      <c r="AC769" s="2228"/>
      <c r="AD769" s="2229"/>
      <c r="AE769" s="2229"/>
      <c r="AF769" s="2229"/>
      <c r="AG769" s="2230"/>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8"/>
      <c r="K770" s="2229"/>
      <c r="L770" s="2229"/>
      <c r="M770" s="2229"/>
      <c r="N770" s="2230"/>
      <c r="O770" s="2317"/>
      <c r="P770" s="2317"/>
      <c r="Q770" s="2317"/>
      <c r="R770" s="2317"/>
      <c r="S770" s="2317"/>
      <c r="T770" s="2237"/>
      <c r="U770" s="2238"/>
      <c r="V770" s="2238"/>
      <c r="W770" s="2239"/>
      <c r="X770" s="2228"/>
      <c r="Y770" s="2229"/>
      <c r="Z770" s="2229"/>
      <c r="AA770" s="2229"/>
      <c r="AB770" s="2230"/>
      <c r="AC770" s="2228"/>
      <c r="AD770" s="2229"/>
      <c r="AE770" s="2229"/>
      <c r="AF770" s="2229"/>
      <c r="AG770" s="2230"/>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1"/>
      <c r="K771" s="2232"/>
      <c r="L771" s="2232"/>
      <c r="M771" s="2232"/>
      <c r="N771" s="2233"/>
      <c r="O771" s="2317"/>
      <c r="P771" s="2317"/>
      <c r="Q771" s="2317"/>
      <c r="R771" s="2317"/>
      <c r="S771" s="2317"/>
      <c r="T771" s="2240"/>
      <c r="U771" s="2241"/>
      <c r="V771" s="2241"/>
      <c r="W771" s="2242"/>
      <c r="X771" s="2231"/>
      <c r="Y771" s="2232"/>
      <c r="Z771" s="2232"/>
      <c r="AA771" s="2232"/>
      <c r="AB771" s="2233"/>
      <c r="AC771" s="2231"/>
      <c r="AD771" s="2232"/>
      <c r="AE771" s="2232"/>
      <c r="AF771" s="2232"/>
      <c r="AG771" s="2233"/>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43" t="s">
        <v>168</v>
      </c>
      <c r="K772" s="2144"/>
      <c r="L772" s="2144"/>
      <c r="M772" s="2144"/>
      <c r="N772" s="2145"/>
      <c r="O772" s="2243">
        <v>2</v>
      </c>
      <c r="P772" s="2243"/>
      <c r="Q772" s="2243"/>
      <c r="R772" s="2243"/>
      <c r="S772" s="2243"/>
      <c r="T772" s="2208">
        <v>711</v>
      </c>
      <c r="U772" s="2209"/>
      <c r="V772" s="2209"/>
      <c r="W772" s="2210"/>
      <c r="X772" s="2182">
        <v>2041</v>
      </c>
      <c r="Y772" s="2183"/>
      <c r="Z772" s="2183"/>
      <c r="AA772" s="2183"/>
      <c r="AB772" s="2184"/>
      <c r="AC772" s="1986">
        <f>X772*O772</f>
        <v>4082</v>
      </c>
      <c r="AD772" s="1987"/>
      <c r="AE772" s="1987"/>
      <c r="AF772" s="1987"/>
      <c r="AG772" s="1988"/>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3"/>
      <c r="K773" s="2144"/>
      <c r="L773" s="2144"/>
      <c r="M773" s="2144"/>
      <c r="N773" s="2145"/>
      <c r="O773" s="2243"/>
      <c r="P773" s="2243"/>
      <c r="Q773" s="2243"/>
      <c r="R773" s="2243"/>
      <c r="S773" s="2243"/>
      <c r="T773" s="2208"/>
      <c r="U773" s="2209"/>
      <c r="V773" s="2209"/>
      <c r="W773" s="2210"/>
      <c r="X773" s="2182"/>
      <c r="Y773" s="2183"/>
      <c r="Z773" s="2183"/>
      <c r="AA773" s="2183"/>
      <c r="AB773" s="2184"/>
      <c r="AC773" s="1986">
        <f>X773*O773</f>
        <v>0</v>
      </c>
      <c r="AD773" s="1987"/>
      <c r="AE773" s="1987"/>
      <c r="AF773" s="1987"/>
      <c r="AG773" s="1988"/>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3"/>
      <c r="K774" s="2144"/>
      <c r="L774" s="2144"/>
      <c r="M774" s="2144"/>
      <c r="N774" s="2145"/>
      <c r="O774" s="2243"/>
      <c r="P774" s="2243"/>
      <c r="Q774" s="2243"/>
      <c r="R774" s="2243"/>
      <c r="S774" s="2243"/>
      <c r="T774" s="2208"/>
      <c r="U774" s="2209"/>
      <c r="V774" s="2209"/>
      <c r="W774" s="2210"/>
      <c r="X774" s="2182"/>
      <c r="Y774" s="2183"/>
      <c r="Z774" s="2183"/>
      <c r="AA774" s="2183"/>
      <c r="AB774" s="2184"/>
      <c r="AC774" s="1986">
        <f>X774*O774</f>
        <v>0</v>
      </c>
      <c r="AD774" s="1987"/>
      <c r="AE774" s="1987"/>
      <c r="AF774" s="1987"/>
      <c r="AG774" s="1988"/>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3"/>
      <c r="K775" s="2144"/>
      <c r="L775" s="2144"/>
      <c r="M775" s="2144"/>
      <c r="N775" s="2145"/>
      <c r="O775" s="2243"/>
      <c r="P775" s="2243"/>
      <c r="Q775" s="2243"/>
      <c r="R775" s="2243"/>
      <c r="S775" s="2243"/>
      <c r="T775" s="2208"/>
      <c r="U775" s="2209"/>
      <c r="V775" s="2209"/>
      <c r="W775" s="2210"/>
      <c r="X775" s="2182"/>
      <c r="Y775" s="2183"/>
      <c r="Z775" s="2183"/>
      <c r="AA775" s="2183"/>
      <c r="AB775" s="2184"/>
      <c r="AC775" s="1986">
        <f>X775*O775</f>
        <v>0</v>
      </c>
      <c r="AD775" s="1987"/>
      <c r="AE775" s="1987"/>
      <c r="AF775" s="1987"/>
      <c r="AG775" s="1988"/>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4" t="s">
        <v>130</v>
      </c>
      <c r="K776" s="2285"/>
      <c r="L776" s="2285"/>
      <c r="M776" s="2285"/>
      <c r="N776" s="2286"/>
      <c r="O776" s="2281">
        <f>SUM(O772:S775)</f>
        <v>2</v>
      </c>
      <c r="P776" s="2282"/>
      <c r="Q776" s="2282"/>
      <c r="R776" s="2282"/>
      <c r="S776" s="2283"/>
      <c r="X776" s="2222" t="s">
        <v>129</v>
      </c>
      <c r="Y776" s="2223"/>
      <c r="Z776" s="2223"/>
      <c r="AA776" s="2223"/>
      <c r="AB776" s="2224"/>
      <c r="AC776" s="1986">
        <f>SUM(AC772:AG775)</f>
        <v>4082</v>
      </c>
      <c r="AD776" s="1987"/>
      <c r="AE776" s="1987"/>
      <c r="AF776" s="1987"/>
      <c r="AG776" s="1988"/>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01" t="s">
        <v>706</v>
      </c>
      <c r="K778" s="2301"/>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5" t="s">
        <v>407</v>
      </c>
      <c r="K782" s="2226"/>
      <c r="L782" s="2226"/>
      <c r="M782" s="2226"/>
      <c r="N782" s="2227"/>
      <c r="O782" s="2317" t="s">
        <v>291</v>
      </c>
      <c r="P782" s="2317"/>
      <c r="Q782" s="2317"/>
      <c r="R782" s="2317"/>
      <c r="S782" s="2317"/>
      <c r="T782" s="2234" t="s">
        <v>2094</v>
      </c>
      <c r="U782" s="2235"/>
      <c r="V782" s="2235"/>
      <c r="W782" s="2236"/>
      <c r="X782" s="2225" t="s">
        <v>478</v>
      </c>
      <c r="Y782" s="2226"/>
      <c r="Z782" s="2226"/>
      <c r="AA782" s="2226"/>
      <c r="AB782" s="2227"/>
      <c r="AC782" s="2225" t="s">
        <v>292</v>
      </c>
      <c r="AD782" s="2226"/>
      <c r="AE782" s="2226"/>
      <c r="AF782" s="2226"/>
      <c r="AG782" s="2227"/>
      <c r="AH782" s="2364" t="s">
        <v>2311</v>
      </c>
      <c r="AI782" s="2226"/>
      <c r="AJ782" s="2226"/>
      <c r="AK782" s="2226"/>
      <c r="AL782" s="222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8"/>
      <c r="K783" s="2229"/>
      <c r="L783" s="2229"/>
      <c r="M783" s="2229"/>
      <c r="N783" s="2230"/>
      <c r="O783" s="2317"/>
      <c r="P783" s="2317"/>
      <c r="Q783" s="2317"/>
      <c r="R783" s="2317"/>
      <c r="S783" s="2317"/>
      <c r="T783" s="2237"/>
      <c r="U783" s="2238"/>
      <c r="V783" s="2238"/>
      <c r="W783" s="2239"/>
      <c r="X783" s="2228"/>
      <c r="Y783" s="2229"/>
      <c r="Z783" s="2229"/>
      <c r="AA783" s="2229"/>
      <c r="AB783" s="2230"/>
      <c r="AC783" s="2228"/>
      <c r="AD783" s="2229"/>
      <c r="AE783" s="2229"/>
      <c r="AF783" s="2229"/>
      <c r="AG783" s="2230"/>
      <c r="AH783" s="2228"/>
      <c r="AI783" s="2229"/>
      <c r="AJ783" s="2229"/>
      <c r="AK783" s="2229"/>
      <c r="AL783" s="223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8"/>
      <c r="K784" s="2229"/>
      <c r="L784" s="2229"/>
      <c r="M784" s="2229"/>
      <c r="N784" s="2230"/>
      <c r="O784" s="2317"/>
      <c r="P784" s="2317"/>
      <c r="Q784" s="2317"/>
      <c r="R784" s="2317"/>
      <c r="S784" s="2317"/>
      <c r="T784" s="2237"/>
      <c r="U784" s="2238"/>
      <c r="V784" s="2238"/>
      <c r="W784" s="2239"/>
      <c r="X784" s="2228"/>
      <c r="Y784" s="2229"/>
      <c r="Z784" s="2229"/>
      <c r="AA784" s="2229"/>
      <c r="AB784" s="2230"/>
      <c r="AC784" s="2228"/>
      <c r="AD784" s="2229"/>
      <c r="AE784" s="2229"/>
      <c r="AF784" s="2229"/>
      <c r="AG784" s="2230"/>
      <c r="AH784" s="2228"/>
      <c r="AI784" s="2229"/>
      <c r="AJ784" s="2229"/>
      <c r="AK784" s="2229"/>
      <c r="AL784" s="223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1"/>
      <c r="K785" s="2232"/>
      <c r="L785" s="2232"/>
      <c r="M785" s="2232"/>
      <c r="N785" s="2233"/>
      <c r="O785" s="2317"/>
      <c r="P785" s="2317"/>
      <c r="Q785" s="2317"/>
      <c r="R785" s="2317"/>
      <c r="S785" s="2317"/>
      <c r="T785" s="2240"/>
      <c r="U785" s="2241"/>
      <c r="V785" s="2241"/>
      <c r="W785" s="2242"/>
      <c r="X785" s="2231"/>
      <c r="Y785" s="2232"/>
      <c r="Z785" s="2232"/>
      <c r="AA785" s="2232"/>
      <c r="AB785" s="2233"/>
      <c r="AC785" s="2231"/>
      <c r="AD785" s="2232"/>
      <c r="AE785" s="2232"/>
      <c r="AF785" s="2232"/>
      <c r="AG785" s="2233"/>
      <c r="AH785" s="2231"/>
      <c r="AI785" s="2232"/>
      <c r="AJ785" s="2232"/>
      <c r="AK785" s="2232"/>
      <c r="AL785" s="223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3"/>
      <c r="K786" s="2144"/>
      <c r="L786" s="2144"/>
      <c r="M786" s="2144"/>
      <c r="N786" s="2145"/>
      <c r="O786" s="2243"/>
      <c r="P786" s="2243"/>
      <c r="Q786" s="2243"/>
      <c r="R786" s="2243"/>
      <c r="S786" s="2243"/>
      <c r="T786" s="2208"/>
      <c r="U786" s="2209"/>
      <c r="V786" s="2209"/>
      <c r="W786" s="2210"/>
      <c r="X786" s="2182"/>
      <c r="Y786" s="2183"/>
      <c r="Z786" s="2183"/>
      <c r="AA786" s="2183"/>
      <c r="AB786" s="2184"/>
      <c r="AC786" s="1986">
        <f t="shared" ref="AC786:AC795" si="50">X786*O786</f>
        <v>0</v>
      </c>
      <c r="AD786" s="1987"/>
      <c r="AE786" s="1987"/>
      <c r="AF786" s="1987"/>
      <c r="AG786" s="1988"/>
      <c r="AH786" s="1989"/>
      <c r="AI786" s="1990"/>
      <c r="AJ786" s="1990"/>
      <c r="AK786" s="1990"/>
      <c r="AL786" s="199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3"/>
      <c r="K787" s="2144"/>
      <c r="L787" s="2144"/>
      <c r="M787" s="2144"/>
      <c r="N787" s="2145"/>
      <c r="O787" s="2243"/>
      <c r="P787" s="2243"/>
      <c r="Q787" s="2243"/>
      <c r="R787" s="2243"/>
      <c r="S787" s="2243"/>
      <c r="T787" s="2208"/>
      <c r="U787" s="2209"/>
      <c r="V787" s="2209"/>
      <c r="W787" s="2210"/>
      <c r="X787" s="2182"/>
      <c r="Y787" s="2183"/>
      <c r="Z787" s="2183"/>
      <c r="AA787" s="2183"/>
      <c r="AB787" s="2184"/>
      <c r="AC787" s="1986">
        <f t="shared" si="50"/>
        <v>0</v>
      </c>
      <c r="AD787" s="1987"/>
      <c r="AE787" s="1987"/>
      <c r="AF787" s="1987"/>
      <c r="AG787" s="1988"/>
      <c r="AH787" s="1989"/>
      <c r="AI787" s="1990"/>
      <c r="AJ787" s="1990"/>
      <c r="AK787" s="1990"/>
      <c r="AL787" s="199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3"/>
      <c r="K788" s="2144"/>
      <c r="L788" s="2144"/>
      <c r="M788" s="2144"/>
      <c r="N788" s="2145"/>
      <c r="O788" s="2243"/>
      <c r="P788" s="2243"/>
      <c r="Q788" s="2243"/>
      <c r="R788" s="2243"/>
      <c r="S788" s="2243"/>
      <c r="T788" s="2208"/>
      <c r="U788" s="2209"/>
      <c r="V788" s="2209"/>
      <c r="W788" s="2210"/>
      <c r="X788" s="2182"/>
      <c r="Y788" s="2183"/>
      <c r="Z788" s="2183"/>
      <c r="AA788" s="2183"/>
      <c r="AB788" s="2184"/>
      <c r="AC788" s="1986">
        <f t="shared" si="50"/>
        <v>0</v>
      </c>
      <c r="AD788" s="1987"/>
      <c r="AE788" s="1987"/>
      <c r="AF788" s="1987"/>
      <c r="AG788" s="1988"/>
      <c r="AH788" s="1989"/>
      <c r="AI788" s="1990"/>
      <c r="AJ788" s="1990"/>
      <c r="AK788" s="1990"/>
      <c r="AL788" s="199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3"/>
      <c r="K789" s="2144"/>
      <c r="L789" s="2144"/>
      <c r="M789" s="2144"/>
      <c r="N789" s="2145"/>
      <c r="O789" s="2243"/>
      <c r="P789" s="2243"/>
      <c r="Q789" s="2243"/>
      <c r="R789" s="2243"/>
      <c r="S789" s="2243"/>
      <c r="T789" s="2208"/>
      <c r="U789" s="2209"/>
      <c r="V789" s="2209"/>
      <c r="W789" s="2210"/>
      <c r="X789" s="2182"/>
      <c r="Y789" s="2183"/>
      <c r="Z789" s="2183"/>
      <c r="AA789" s="2183"/>
      <c r="AB789" s="2184"/>
      <c r="AC789" s="1986">
        <f t="shared" si="50"/>
        <v>0</v>
      </c>
      <c r="AD789" s="1987"/>
      <c r="AE789" s="1987"/>
      <c r="AF789" s="1987"/>
      <c r="AG789" s="1988"/>
      <c r="AH789" s="1989"/>
      <c r="AI789" s="1990"/>
      <c r="AJ789" s="1990"/>
      <c r="AK789" s="1990"/>
      <c r="AL789" s="199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3"/>
      <c r="K790" s="2144"/>
      <c r="L790" s="2144"/>
      <c r="M790" s="2144"/>
      <c r="N790" s="2145"/>
      <c r="O790" s="2243"/>
      <c r="P790" s="2243"/>
      <c r="Q790" s="2243"/>
      <c r="R790" s="2243"/>
      <c r="S790" s="2243"/>
      <c r="T790" s="2208"/>
      <c r="U790" s="2209"/>
      <c r="V790" s="2209"/>
      <c r="W790" s="2210"/>
      <c r="X790" s="2182"/>
      <c r="Y790" s="2183"/>
      <c r="Z790" s="2183"/>
      <c r="AA790" s="2183"/>
      <c r="AB790" s="2184"/>
      <c r="AC790" s="1986">
        <f t="shared" si="50"/>
        <v>0</v>
      </c>
      <c r="AD790" s="1987"/>
      <c r="AE790" s="1987"/>
      <c r="AF790" s="1987"/>
      <c r="AG790" s="1988"/>
      <c r="AH790" s="1989"/>
      <c r="AI790" s="1990"/>
      <c r="AJ790" s="1990"/>
      <c r="AK790" s="1990"/>
      <c r="AL790" s="199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3"/>
      <c r="K791" s="2144"/>
      <c r="L791" s="2144"/>
      <c r="M791" s="2144"/>
      <c r="N791" s="2145"/>
      <c r="O791" s="2243"/>
      <c r="P791" s="2243"/>
      <c r="Q791" s="2243"/>
      <c r="R791" s="2243"/>
      <c r="S791" s="2243"/>
      <c r="T791" s="2208"/>
      <c r="U791" s="2209"/>
      <c r="V791" s="2209"/>
      <c r="W791" s="2210"/>
      <c r="X791" s="2182"/>
      <c r="Y791" s="2183"/>
      <c r="Z791" s="2183"/>
      <c r="AA791" s="2183"/>
      <c r="AB791" s="2184"/>
      <c r="AC791" s="1986">
        <f t="shared" si="50"/>
        <v>0</v>
      </c>
      <c r="AD791" s="1987"/>
      <c r="AE791" s="1987"/>
      <c r="AF791" s="1987"/>
      <c r="AG791" s="1988"/>
      <c r="AH791" s="1989"/>
      <c r="AI791" s="1990"/>
      <c r="AJ791" s="1990"/>
      <c r="AK791" s="1990"/>
      <c r="AL791" s="199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3"/>
      <c r="K792" s="2144"/>
      <c r="L792" s="2144"/>
      <c r="M792" s="2144"/>
      <c r="N792" s="2145"/>
      <c r="O792" s="2243"/>
      <c r="P792" s="2243"/>
      <c r="Q792" s="2243"/>
      <c r="R792" s="2243"/>
      <c r="S792" s="2243"/>
      <c r="T792" s="2208"/>
      <c r="U792" s="2209"/>
      <c r="V792" s="2209"/>
      <c r="W792" s="2210"/>
      <c r="X792" s="2182"/>
      <c r="Y792" s="2183"/>
      <c r="Z792" s="2183"/>
      <c r="AA792" s="2183"/>
      <c r="AB792" s="2184"/>
      <c r="AC792" s="1986">
        <f t="shared" si="50"/>
        <v>0</v>
      </c>
      <c r="AD792" s="1987"/>
      <c r="AE792" s="1987"/>
      <c r="AF792" s="1987"/>
      <c r="AG792" s="1988"/>
      <c r="AH792" s="1989"/>
      <c r="AI792" s="1990"/>
      <c r="AJ792" s="1990"/>
      <c r="AK792" s="1990"/>
      <c r="AL792" s="199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3"/>
      <c r="K793" s="2144"/>
      <c r="L793" s="2144"/>
      <c r="M793" s="2144"/>
      <c r="N793" s="2145"/>
      <c r="O793" s="2243"/>
      <c r="P793" s="2243"/>
      <c r="Q793" s="2243"/>
      <c r="R793" s="2243"/>
      <c r="S793" s="2243"/>
      <c r="T793" s="2208"/>
      <c r="U793" s="2209"/>
      <c r="V793" s="2209"/>
      <c r="W793" s="2210"/>
      <c r="X793" s="2182"/>
      <c r="Y793" s="2183"/>
      <c r="Z793" s="2183"/>
      <c r="AA793" s="2183"/>
      <c r="AB793" s="2184"/>
      <c r="AC793" s="1986">
        <f t="shared" si="50"/>
        <v>0</v>
      </c>
      <c r="AD793" s="1987"/>
      <c r="AE793" s="1987"/>
      <c r="AF793" s="1987"/>
      <c r="AG793" s="1988"/>
      <c r="AH793" s="1989"/>
      <c r="AI793" s="1990"/>
      <c r="AJ793" s="1990"/>
      <c r="AK793" s="1990"/>
      <c r="AL793" s="199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3"/>
      <c r="K794" s="2144"/>
      <c r="L794" s="2144"/>
      <c r="M794" s="2144"/>
      <c r="N794" s="2145"/>
      <c r="O794" s="2243"/>
      <c r="P794" s="2243"/>
      <c r="Q794" s="2243"/>
      <c r="R794" s="2243"/>
      <c r="S794" s="2243"/>
      <c r="T794" s="2208"/>
      <c r="U794" s="2209"/>
      <c r="V794" s="2209"/>
      <c r="W794" s="2210"/>
      <c r="X794" s="2182"/>
      <c r="Y794" s="2183"/>
      <c r="Z794" s="2183"/>
      <c r="AA794" s="2183"/>
      <c r="AB794" s="2184"/>
      <c r="AC794" s="1986">
        <f t="shared" si="50"/>
        <v>0</v>
      </c>
      <c r="AD794" s="1987"/>
      <c r="AE794" s="1987"/>
      <c r="AF794" s="1987"/>
      <c r="AG794" s="1988"/>
      <c r="AH794" s="1989"/>
      <c r="AI794" s="1990"/>
      <c r="AJ794" s="1990"/>
      <c r="AK794" s="1990"/>
      <c r="AL794" s="199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3"/>
      <c r="K795" s="2144"/>
      <c r="L795" s="2144"/>
      <c r="M795" s="2144"/>
      <c r="N795" s="2145"/>
      <c r="O795" s="2243"/>
      <c r="P795" s="2243"/>
      <c r="Q795" s="2243"/>
      <c r="R795" s="2243"/>
      <c r="S795" s="2243"/>
      <c r="T795" s="2208"/>
      <c r="U795" s="2209"/>
      <c r="V795" s="2209"/>
      <c r="W795" s="2210"/>
      <c r="X795" s="2182"/>
      <c r="Y795" s="2183"/>
      <c r="Z795" s="2183"/>
      <c r="AA795" s="2183"/>
      <c r="AB795" s="2184"/>
      <c r="AC795" s="1986">
        <f t="shared" si="50"/>
        <v>0</v>
      </c>
      <c r="AD795" s="1987"/>
      <c r="AE795" s="1987"/>
      <c r="AF795" s="1987"/>
      <c r="AG795" s="1988"/>
      <c r="AH795" s="1989"/>
      <c r="AI795" s="1990"/>
      <c r="AJ795" s="1990"/>
      <c r="AK795" s="1990"/>
      <c r="AL795" s="199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4" t="s">
        <v>130</v>
      </c>
      <c r="K796" s="2285"/>
      <c r="L796" s="2285"/>
      <c r="M796" s="2285"/>
      <c r="N796" s="2286"/>
      <c r="O796" s="2371">
        <f>SUM(O786:S795)</f>
        <v>0</v>
      </c>
      <c r="P796" s="2371"/>
      <c r="Q796" s="2371"/>
      <c r="R796" s="2371"/>
      <c r="S796" s="2371"/>
      <c r="X796" s="1506" t="s">
        <v>129</v>
      </c>
      <c r="Y796" s="1507"/>
      <c r="Z796" s="1507"/>
      <c r="AA796" s="1507"/>
      <c r="AB796" s="1508"/>
      <c r="AC796" s="1986">
        <f>SUM(AC786:AG795)</f>
        <v>0</v>
      </c>
      <c r="AD796" s="1987"/>
      <c r="AE796" s="1987"/>
      <c r="AF796" s="1987"/>
      <c r="AG796" s="198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18">
        <f>T753+AC776+AC796</f>
        <v>248374</v>
      </c>
      <c r="Z798" s="2318"/>
      <c r="AA798" s="2318"/>
      <c r="AB798" s="2318"/>
      <c r="AC798" s="231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18">
        <f>(T753+AC776+AC796)*12</f>
        <v>2980488</v>
      </c>
      <c r="Z799" s="2318"/>
      <c r="AA799" s="2318"/>
      <c r="AB799" s="2318"/>
      <c r="AC799" s="2318"/>
      <c r="AZ799" s="58"/>
      <c r="BA799" s="51" t="s">
        <v>667</v>
      </c>
      <c r="BB799" s="51"/>
      <c r="BC799" s="51"/>
      <c r="BD799" s="51"/>
      <c r="BE799" s="51"/>
      <c r="BF799" s="51"/>
      <c r="BG799" s="51"/>
      <c r="BH799" s="51"/>
      <c r="BI799" s="51"/>
      <c r="BJ799" s="51"/>
      <c r="BK799" s="51"/>
      <c r="BL799" s="51"/>
      <c r="BM799" s="51"/>
      <c r="BN799" s="2315" t="s">
        <v>502</v>
      </c>
      <c r="BO799" s="2316"/>
      <c r="BP799" s="58"/>
      <c r="BQ799" s="58"/>
      <c r="BR799" s="58"/>
      <c r="BS799" s="51" t="s">
        <v>669</v>
      </c>
      <c r="BT799" s="51"/>
      <c r="BU799" s="51"/>
      <c r="BV799" s="51"/>
      <c r="BW799" s="51"/>
      <c r="BX799" s="51"/>
      <c r="BY799" s="51"/>
      <c r="BZ799" s="51"/>
      <c r="CA799" s="51"/>
      <c r="CB799" s="2312" t="str">
        <f>T189</f>
        <v>Orange</v>
      </c>
      <c r="CC799" s="2313"/>
      <c r="CD799" s="2313"/>
      <c r="CE799" s="2313"/>
      <c r="CF799" s="2313"/>
      <c r="CG799" s="2313"/>
      <c r="CH799" s="231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30"/>
      <c r="AA804" s="2331"/>
      <c r="AB804" s="2331"/>
      <c r="AC804" s="2331"/>
      <c r="AD804" s="2331"/>
      <c r="AE804" s="233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66"/>
      <c r="AA805" s="2331"/>
      <c r="AB805" s="2331"/>
      <c r="AC805" s="2331"/>
      <c r="AD805" s="2331"/>
      <c r="AE805" s="233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79">
        <v>0</v>
      </c>
      <c r="AA806" s="2180"/>
      <c r="AB806" s="2180"/>
      <c r="AC806" s="2180"/>
      <c r="AD806" s="2180"/>
      <c r="AE806" s="218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91">
        <f>'Subsidy Contract Calculation'!I30</f>
        <v>0</v>
      </c>
      <c r="AA807" s="2292"/>
      <c r="AB807" s="2292"/>
      <c r="AC807" s="2292"/>
      <c r="AD807" s="2292"/>
      <c r="AE807" s="229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3">
        <v>19920</v>
      </c>
      <c r="AA811" s="1984"/>
      <c r="AB811" s="1984"/>
      <c r="AC811" s="1984"/>
      <c r="AD811" s="1984"/>
      <c r="AE811" s="198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3">
        <v>4980</v>
      </c>
      <c r="AA812" s="1984"/>
      <c r="AB812" s="1984"/>
      <c r="AC812" s="1984"/>
      <c r="AD812" s="1984"/>
      <c r="AE812" s="198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3"/>
      <c r="AA813" s="1984"/>
      <c r="AB813" s="1984"/>
      <c r="AC813" s="1984"/>
      <c r="AD813" s="1984"/>
      <c r="AE813" s="198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69" t="s">
        <v>2618</v>
      </c>
      <c r="Q814" s="2176"/>
      <c r="R814" s="2176"/>
      <c r="S814" s="2176"/>
      <c r="T814" s="2176"/>
      <c r="U814" s="2176"/>
      <c r="V814" s="2176"/>
      <c r="W814" s="2176"/>
      <c r="X814" s="2176"/>
      <c r="Y814" s="2177"/>
      <c r="Z814" s="1983">
        <v>8898</v>
      </c>
      <c r="AA814" s="1984"/>
      <c r="AB814" s="1984"/>
      <c r="AC814" s="1984"/>
      <c r="AD814" s="1984"/>
      <c r="AE814" s="198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91">
        <f>SUM(Z811:AE814)</f>
        <v>33798</v>
      </c>
      <c r="AA815" s="2292"/>
      <c r="AB815" s="2292"/>
      <c r="AC815" s="2292"/>
      <c r="AD815" s="2292"/>
      <c r="AE815" s="229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91">
        <f>Z815+Y799+Z807</f>
        <v>3014286</v>
      </c>
      <c r="AA816" s="2292"/>
      <c r="AB816" s="2292"/>
      <c r="AC816" s="2292"/>
      <c r="AD816" s="2292"/>
      <c r="AE816" s="229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67" t="s">
        <v>131</v>
      </c>
      <c r="N821" s="2367"/>
      <c r="O821" s="2367"/>
      <c r="P821" s="2368"/>
      <c r="Q821" s="2277" t="s">
        <v>298</v>
      </c>
      <c r="R821" s="2277"/>
      <c r="S821" s="2277"/>
      <c r="T821" s="2277"/>
      <c r="U821" s="2277" t="s">
        <v>299</v>
      </c>
      <c r="V821" s="2277"/>
      <c r="W821" s="2277"/>
      <c r="X821" s="2277"/>
      <c r="Y821" s="2277" t="s">
        <v>300</v>
      </c>
      <c r="Z821" s="2277"/>
      <c r="AA821" s="2277"/>
      <c r="AB821" s="2277"/>
      <c r="AC821" s="2277" t="s">
        <v>371</v>
      </c>
      <c r="AD821" s="2277"/>
      <c r="AE821" s="2277"/>
      <c r="AF821" s="2277"/>
      <c r="AG821" s="2216" t="s">
        <v>344</v>
      </c>
      <c r="AH821" s="2216"/>
      <c r="AI821" s="2216"/>
      <c r="AJ821" s="221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69"/>
      <c r="N822" s="2369"/>
      <c r="O822" s="2369"/>
      <c r="P822" s="2370"/>
      <c r="Q822" s="2277"/>
      <c r="R822" s="2277"/>
      <c r="S822" s="2277"/>
      <c r="T822" s="2277"/>
      <c r="U822" s="2277"/>
      <c r="V822" s="2277"/>
      <c r="W822" s="2277"/>
      <c r="X822" s="2277"/>
      <c r="Y822" s="2277"/>
      <c r="Z822" s="2277"/>
      <c r="AA822" s="2277"/>
      <c r="AB822" s="2277"/>
      <c r="AC822" s="2277"/>
      <c r="AD822" s="2277"/>
      <c r="AE822" s="2277"/>
      <c r="AF822" s="2277"/>
      <c r="AG822" s="2216"/>
      <c r="AH822" s="2216"/>
      <c r="AI822" s="2216"/>
      <c r="AJ822" s="221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1" t="s">
        <v>43</v>
      </c>
      <c r="D823" s="2212"/>
      <c r="E823" s="2212"/>
      <c r="F823" s="2212"/>
      <c r="G823" s="2212"/>
      <c r="H823" s="2212"/>
      <c r="I823" s="80"/>
      <c r="J823" s="80"/>
      <c r="K823" s="80"/>
      <c r="L823" s="81"/>
      <c r="M823" s="2207"/>
      <c r="N823" s="2207"/>
      <c r="O823" s="2207"/>
      <c r="P823" s="2207"/>
      <c r="Q823" s="2207"/>
      <c r="R823" s="2207"/>
      <c r="S823" s="2207"/>
      <c r="T823" s="2207"/>
      <c r="U823" s="2207"/>
      <c r="V823" s="2207"/>
      <c r="W823" s="2207"/>
      <c r="X823" s="2207"/>
      <c r="Y823" s="2207"/>
      <c r="Z823" s="2207"/>
      <c r="AA823" s="2207"/>
      <c r="AB823" s="2207"/>
      <c r="AC823" s="2010"/>
      <c r="AD823" s="2011"/>
      <c r="AE823" s="2011"/>
      <c r="AF823" s="2012"/>
      <c r="AG823" s="2010"/>
      <c r="AH823" s="2011"/>
      <c r="AI823" s="2011"/>
      <c r="AJ823" s="201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3" t="s">
        <v>44</v>
      </c>
      <c r="D824" s="2214"/>
      <c r="E824" s="2214"/>
      <c r="F824" s="2214"/>
      <c r="G824" s="2214"/>
      <c r="H824" s="2214"/>
      <c r="I824" s="77"/>
      <c r="J824" s="77"/>
      <c r="K824" s="77"/>
      <c r="L824" s="78"/>
      <c r="M824" s="2207"/>
      <c r="N824" s="2207"/>
      <c r="O824" s="2207"/>
      <c r="P824" s="2207"/>
      <c r="Q824" s="2207"/>
      <c r="R824" s="2207"/>
      <c r="S824" s="2207"/>
      <c r="T824" s="2207"/>
      <c r="U824" s="2207"/>
      <c r="V824" s="2207"/>
      <c r="W824" s="2207"/>
      <c r="X824" s="2207"/>
      <c r="Y824" s="2207"/>
      <c r="Z824" s="2207"/>
      <c r="AA824" s="2207"/>
      <c r="AB824" s="2207"/>
      <c r="AC824" s="2010"/>
      <c r="AD824" s="2011"/>
      <c r="AE824" s="2011"/>
      <c r="AF824" s="2012"/>
      <c r="AG824" s="2010"/>
      <c r="AH824" s="2011"/>
      <c r="AI824" s="2011"/>
      <c r="AJ824" s="201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3" t="s">
        <v>45</v>
      </c>
      <c r="D825" s="2214"/>
      <c r="E825" s="2214"/>
      <c r="F825" s="2214"/>
      <c r="G825" s="2214"/>
      <c r="H825" s="2214"/>
      <c r="I825" s="96"/>
      <c r="J825" s="96"/>
      <c r="K825" s="96"/>
      <c r="L825" s="97"/>
      <c r="M825" s="2207"/>
      <c r="N825" s="2207"/>
      <c r="O825" s="2207"/>
      <c r="P825" s="2207"/>
      <c r="Q825" s="2207">
        <v>7</v>
      </c>
      <c r="R825" s="2207"/>
      <c r="S825" s="2207"/>
      <c r="T825" s="2207"/>
      <c r="U825" s="2207">
        <v>12</v>
      </c>
      <c r="V825" s="2207"/>
      <c r="W825" s="2207"/>
      <c r="X825" s="2207"/>
      <c r="Y825" s="2207"/>
      <c r="Z825" s="2207"/>
      <c r="AA825" s="2207"/>
      <c r="AB825" s="2207"/>
      <c r="AC825" s="2010"/>
      <c r="AD825" s="2011"/>
      <c r="AE825" s="2011"/>
      <c r="AF825" s="2012"/>
      <c r="AG825" s="2010"/>
      <c r="AH825" s="2011"/>
      <c r="AI825" s="2011"/>
      <c r="AJ825" s="201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3" t="s">
        <v>820</v>
      </c>
      <c r="D826" s="2214"/>
      <c r="E826" s="2214"/>
      <c r="F826" s="2214"/>
      <c r="G826" s="2214"/>
      <c r="H826" s="2214"/>
      <c r="I826" s="96"/>
      <c r="J826" s="96"/>
      <c r="K826" s="96"/>
      <c r="L826" s="97"/>
      <c r="M826" s="2207"/>
      <c r="N826" s="2207"/>
      <c r="O826" s="2207"/>
      <c r="P826" s="2207"/>
      <c r="Q826" s="2207"/>
      <c r="R826" s="2207"/>
      <c r="S826" s="2207"/>
      <c r="T826" s="2207"/>
      <c r="U826" s="2207"/>
      <c r="V826" s="2207"/>
      <c r="W826" s="2207"/>
      <c r="X826" s="2207"/>
      <c r="Y826" s="2207"/>
      <c r="Z826" s="2207"/>
      <c r="AA826" s="2207"/>
      <c r="AB826" s="2207"/>
      <c r="AC826" s="2010"/>
      <c r="AD826" s="2011"/>
      <c r="AE826" s="2011"/>
      <c r="AF826" s="2012"/>
      <c r="AG826" s="2010"/>
      <c r="AH826" s="2011"/>
      <c r="AI826" s="2011"/>
      <c r="AJ826" s="201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3" t="s">
        <v>492</v>
      </c>
      <c r="D827" s="2214"/>
      <c r="E827" s="2214"/>
      <c r="F827" s="2214"/>
      <c r="G827" s="2214"/>
      <c r="H827" s="2214"/>
      <c r="I827" s="96"/>
      <c r="J827" s="96"/>
      <c r="K827" s="96"/>
      <c r="L827" s="97"/>
      <c r="M827" s="2207"/>
      <c r="N827" s="2207"/>
      <c r="O827" s="2207"/>
      <c r="P827" s="2207"/>
      <c r="Q827" s="2207">
        <v>35</v>
      </c>
      <c r="R827" s="2207"/>
      <c r="S827" s="2207"/>
      <c r="T827" s="2207"/>
      <c r="U827" s="2207">
        <v>49</v>
      </c>
      <c r="V827" s="2207"/>
      <c r="W827" s="2207"/>
      <c r="X827" s="2207"/>
      <c r="Y827" s="2207"/>
      <c r="Z827" s="2207"/>
      <c r="AA827" s="2207"/>
      <c r="AB827" s="2207"/>
      <c r="AC827" s="2010"/>
      <c r="AD827" s="2011"/>
      <c r="AE827" s="2011"/>
      <c r="AF827" s="2012"/>
      <c r="AG827" s="2010"/>
      <c r="AH827" s="2011"/>
      <c r="AI827" s="2011"/>
      <c r="AJ827" s="201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8" t="s">
        <v>841</v>
      </c>
      <c r="D828" s="2214"/>
      <c r="E828" s="2214"/>
      <c r="F828" s="2214"/>
      <c r="G828" s="2214"/>
      <c r="H828" s="2214"/>
      <c r="I828" s="96"/>
      <c r="J828" s="96"/>
      <c r="K828" s="96"/>
      <c r="L828" s="97"/>
      <c r="M828" s="2207"/>
      <c r="N828" s="2207"/>
      <c r="O828" s="2207"/>
      <c r="P828" s="2207"/>
      <c r="Q828" s="2207"/>
      <c r="R828" s="2207"/>
      <c r="S828" s="2207"/>
      <c r="T828" s="2207"/>
      <c r="U828" s="2207"/>
      <c r="V828" s="2207"/>
      <c r="W828" s="2207"/>
      <c r="X828" s="2207"/>
      <c r="Y828" s="2207"/>
      <c r="Z828" s="2207"/>
      <c r="AA828" s="2207"/>
      <c r="AB828" s="2207"/>
      <c r="AC828" s="2010"/>
      <c r="AD828" s="2011"/>
      <c r="AE828" s="2011"/>
      <c r="AF828" s="2012"/>
      <c r="AG828" s="2010"/>
      <c r="AH828" s="2011"/>
      <c r="AI828" s="2011"/>
      <c r="AJ828" s="201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07" t="s">
        <v>2568</v>
      </c>
      <c r="G829" s="2149"/>
      <c r="H829" s="2149"/>
      <c r="I829" s="2149"/>
      <c r="J829" s="2149"/>
      <c r="K829" s="2149"/>
      <c r="L829" s="2150"/>
      <c r="M829" s="2207"/>
      <c r="N829" s="2207"/>
      <c r="O829" s="2207"/>
      <c r="P829" s="2207"/>
      <c r="Q829" s="2207">
        <v>10</v>
      </c>
      <c r="R829" s="2207"/>
      <c r="S829" s="2207"/>
      <c r="T829" s="2207"/>
      <c r="U829" s="2207">
        <v>17</v>
      </c>
      <c r="V829" s="2207"/>
      <c r="W829" s="2207"/>
      <c r="X829" s="2207"/>
      <c r="Y829" s="2207"/>
      <c r="Z829" s="2207"/>
      <c r="AA829" s="2207"/>
      <c r="AB829" s="2207"/>
      <c r="AC829" s="2010"/>
      <c r="AD829" s="2011"/>
      <c r="AE829" s="2011"/>
      <c r="AF829" s="2012"/>
      <c r="AG829" s="2010"/>
      <c r="AH829" s="2011"/>
      <c r="AI829" s="2011"/>
      <c r="AJ829" s="201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4" t="s">
        <v>129</v>
      </c>
      <c r="D830" s="2285"/>
      <c r="E830" s="2285"/>
      <c r="F830" s="2285"/>
      <c r="G830" s="2285"/>
      <c r="H830" s="2285"/>
      <c r="I830" s="2285"/>
      <c r="J830" s="2285"/>
      <c r="K830" s="2285"/>
      <c r="L830" s="2286"/>
      <c r="M830" s="2280">
        <f>SUM(M823:P829)</f>
        <v>0</v>
      </c>
      <c r="N830" s="2280"/>
      <c r="O830" s="2280"/>
      <c r="P830" s="2280"/>
      <c r="Q830" s="2280">
        <f>SUM(Q823:T829)</f>
        <v>52</v>
      </c>
      <c r="R830" s="2280"/>
      <c r="S830" s="2280"/>
      <c r="T830" s="2280"/>
      <c r="U830" s="2280">
        <f>SUM(U823:X829)</f>
        <v>78</v>
      </c>
      <c r="V830" s="2280"/>
      <c r="W830" s="2280"/>
      <c r="X830" s="2280"/>
      <c r="Y830" s="2280">
        <f>SUM(Y823:AB829)</f>
        <v>0</v>
      </c>
      <c r="Z830" s="2280"/>
      <c r="AA830" s="2280"/>
      <c r="AB830" s="2280"/>
      <c r="AC830" s="2280">
        <f>SUM(AC823:AF829)</f>
        <v>0</v>
      </c>
      <c r="AD830" s="2280"/>
      <c r="AE830" s="2280"/>
      <c r="AF830" s="2280"/>
      <c r="AG830" s="2280">
        <f>SUM(AG823:AJ829)</f>
        <v>0</v>
      </c>
      <c r="AH830" s="2280"/>
      <c r="AI830" s="2280"/>
      <c r="AJ830" s="228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4" t="s">
        <v>2569</v>
      </c>
      <c r="D835" s="2345"/>
      <c r="E835" s="2345"/>
      <c r="F835" s="2345"/>
      <c r="G835" s="2345"/>
      <c r="H835" s="2345"/>
      <c r="I835" s="2345"/>
      <c r="J835" s="2345"/>
      <c r="K835" s="2345"/>
      <c r="L835" s="2345"/>
      <c r="M835" s="2345"/>
      <c r="N835" s="2345"/>
      <c r="O835" s="2345"/>
      <c r="P835" s="2345"/>
      <c r="Q835" s="2345"/>
      <c r="R835" s="2345"/>
      <c r="S835" s="2345"/>
      <c r="T835" s="2345"/>
      <c r="U835" s="2345"/>
      <c r="V835" s="2345"/>
      <c r="W835" s="2345"/>
      <c r="X835" s="2345"/>
      <c r="Y835" s="2345"/>
      <c r="Z835" s="2345"/>
      <c r="AA835" s="2345"/>
      <c r="AB835" s="2345"/>
      <c r="AC835" s="2345"/>
      <c r="AD835" s="2345"/>
      <c r="AE835" s="2345"/>
      <c r="AF835" s="2345"/>
      <c r="AG835" s="2345"/>
      <c r="AH835" s="2345"/>
      <c r="AI835" s="2345"/>
      <c r="AJ835" s="234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02">
        <v>1992</v>
      </c>
      <c r="X840" s="2002"/>
      <c r="Y840" s="2002"/>
      <c r="Z840" s="2002"/>
      <c r="AA840" s="2002"/>
      <c r="AB840" s="2002"/>
      <c r="AC840" s="200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02"/>
      <c r="X841" s="2002"/>
      <c r="Y841" s="2002"/>
      <c r="Z841" s="2002"/>
      <c r="AA841" s="2002"/>
      <c r="AB841" s="2002"/>
      <c r="AC841" s="200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02">
        <v>10000</v>
      </c>
      <c r="X842" s="2002"/>
      <c r="Y842" s="2002"/>
      <c r="Z842" s="2002"/>
      <c r="AA842" s="2002"/>
      <c r="AB842" s="2002"/>
      <c r="AC842" s="200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02">
        <v>9960</v>
      </c>
      <c r="X843" s="2002"/>
      <c r="Y843" s="2002"/>
      <c r="Z843" s="2002"/>
      <c r="AA843" s="2002"/>
      <c r="AB843" s="2002"/>
      <c r="AC843" s="200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07" t="s">
        <v>2619</v>
      </c>
      <c r="N844" s="2149"/>
      <c r="O844" s="2149"/>
      <c r="P844" s="2149"/>
      <c r="Q844" s="2149"/>
      <c r="R844" s="2149"/>
      <c r="S844" s="2149"/>
      <c r="T844" s="2149"/>
      <c r="U844" s="2149"/>
      <c r="V844" s="2150"/>
      <c r="W844" s="2002">
        <v>41500</v>
      </c>
      <c r="X844" s="2002"/>
      <c r="Y844" s="2002"/>
      <c r="Z844" s="2002"/>
      <c r="AA844" s="2002"/>
      <c r="AB844" s="2002"/>
      <c r="AC844" s="200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76">
        <f>ROUNDDOWN(BC932*2,2)</f>
        <v>0</v>
      </c>
      <c r="BJ844" s="2276"/>
      <c r="BK844" s="2276"/>
      <c r="BL844" s="2276"/>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91">
        <f>SUM(W840:AC844)</f>
        <v>63452</v>
      </c>
      <c r="X845" s="2292"/>
      <c r="Y845" s="2292"/>
      <c r="Z845" s="2292"/>
      <c r="AA845" s="2292"/>
      <c r="AB845" s="2292"/>
      <c r="AC845" s="229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4" t="s">
        <v>355</v>
      </c>
      <c r="K847" s="2285"/>
      <c r="L847" s="2285"/>
      <c r="M847" s="2285"/>
      <c r="N847" s="2285"/>
      <c r="O847" s="2285"/>
      <c r="P847" s="2285"/>
      <c r="Q847" s="2285"/>
      <c r="R847" s="2285"/>
      <c r="S847" s="2285"/>
      <c r="T847" s="2285"/>
      <c r="U847" s="2285"/>
      <c r="V847" s="2286"/>
      <c r="W847" s="1983">
        <v>143179</v>
      </c>
      <c r="X847" s="1984"/>
      <c r="Y847" s="1984"/>
      <c r="Z847" s="1984"/>
      <c r="AA847" s="1984"/>
      <c r="AB847" s="1984"/>
      <c r="AC847" s="1985"/>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17"/>
      <c r="X849" s="2217"/>
      <c r="Y849" s="2217"/>
      <c r="Z849" s="2217"/>
      <c r="AA849" s="2217"/>
      <c r="AB849" s="2217"/>
      <c r="AC849" s="221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17"/>
      <c r="X850" s="2217"/>
      <c r="Y850" s="2217"/>
      <c r="Z850" s="2217"/>
      <c r="AA850" s="2217"/>
      <c r="AB850" s="2217"/>
      <c r="AC850" s="221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17">
        <v>132800</v>
      </c>
      <c r="X851" s="2217"/>
      <c r="Y851" s="2217"/>
      <c r="Z851" s="2217"/>
      <c r="AA851" s="2217"/>
      <c r="AB851" s="2217"/>
      <c r="AC851" s="221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4"/>
      <c r="BH851" s="2294"/>
      <c r="BI851" s="2294"/>
      <c r="BJ851" s="2294"/>
      <c r="BK851" s="2294"/>
      <c r="BL851" s="2294"/>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17"/>
      <c r="X852" s="2217"/>
      <c r="Y852" s="2217"/>
      <c r="Z852" s="2217"/>
      <c r="AA852" s="2217"/>
      <c r="AB852" s="2217"/>
      <c r="AC852" s="221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59">
        <f>SUM(W849:AC852)</f>
        <v>132800</v>
      </c>
      <c r="X853" s="2359"/>
      <c r="Y853" s="2359"/>
      <c r="Z853" s="2359"/>
      <c r="AA853" s="2359"/>
      <c r="AB853" s="2359"/>
      <c r="AC853" s="235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57">
        <f>SUM(AZ821:AZ849)</f>
        <v>0</v>
      </c>
      <c r="BA854" s="2357"/>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27">
        <v>186732</v>
      </c>
      <c r="X855" s="2328"/>
      <c r="Y855" s="2328"/>
      <c r="Z855" s="2328"/>
      <c r="AA855" s="2328"/>
      <c r="AB855" s="2328"/>
      <c r="AC855" s="2329"/>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1959</v>
      </c>
      <c r="K856" s="77"/>
      <c r="L856" s="77"/>
      <c r="M856" s="77"/>
      <c r="N856" s="77"/>
      <c r="O856" s="77"/>
      <c r="P856" s="77"/>
      <c r="Q856" s="77"/>
      <c r="R856" s="77"/>
      <c r="S856" s="77"/>
      <c r="T856" s="2351">
        <v>5</v>
      </c>
      <c r="U856" s="2024"/>
      <c r="V856" s="2352"/>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27">
        <v>148720</v>
      </c>
      <c r="X857" s="2328"/>
      <c r="Y857" s="2328"/>
      <c r="Z857" s="2328"/>
      <c r="AA857" s="2328"/>
      <c r="AB857" s="2328"/>
      <c r="AC857" s="2329"/>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1960</v>
      </c>
      <c r="K858" s="77"/>
      <c r="L858" s="77"/>
      <c r="M858" s="77"/>
      <c r="N858" s="77"/>
      <c r="O858" s="77"/>
      <c r="P858" s="77"/>
      <c r="Q858" s="77"/>
      <c r="R858" s="77"/>
      <c r="S858" s="77"/>
      <c r="T858" s="2351"/>
      <c r="U858" s="2024"/>
      <c r="V858" s="2352"/>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07" t="s">
        <v>2620</v>
      </c>
      <c r="N859" s="2149"/>
      <c r="O859" s="2149"/>
      <c r="P859" s="2149"/>
      <c r="Q859" s="2149"/>
      <c r="R859" s="2149"/>
      <c r="S859" s="2149"/>
      <c r="T859" s="2149"/>
      <c r="U859" s="2149"/>
      <c r="V859" s="2150"/>
      <c r="W859" s="2327">
        <v>9568</v>
      </c>
      <c r="X859" s="2328"/>
      <c r="Y859" s="2328"/>
      <c r="Z859" s="2328"/>
      <c r="AA859" s="2328"/>
      <c r="AB859" s="2328"/>
      <c r="AC859" s="2329"/>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18">
        <f>SUM(W855:AC859)</f>
        <v>345020</v>
      </c>
      <c r="X860" s="2219"/>
      <c r="Y860" s="2219"/>
      <c r="Z860" s="2219"/>
      <c r="AA860" s="2219"/>
      <c r="AB860" s="2219"/>
      <c r="AC860" s="2220"/>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27">
        <v>61752</v>
      </c>
      <c r="X861" s="2328"/>
      <c r="Y861" s="2328"/>
      <c r="Z861" s="2328"/>
      <c r="AA861" s="2328"/>
      <c r="AB861" s="2328"/>
      <c r="AC861" s="2329"/>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02">
        <v>4980</v>
      </c>
      <c r="X863" s="2002"/>
      <c r="Y863" s="2002"/>
      <c r="Z863" s="2002"/>
      <c r="AA863" s="2002"/>
      <c r="AB863" s="2002"/>
      <c r="AC863" s="2002"/>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02">
        <v>49800</v>
      </c>
      <c r="X864" s="2002"/>
      <c r="Y864" s="2002"/>
      <c r="Z864" s="2002"/>
      <c r="AA864" s="2002"/>
      <c r="AB864" s="2002"/>
      <c r="AC864" s="2002"/>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02"/>
      <c r="X865" s="2002"/>
      <c r="Y865" s="2002"/>
      <c r="Z865" s="2002"/>
      <c r="AA865" s="2002"/>
      <c r="AB865" s="2002"/>
      <c r="AC865" s="2002"/>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02"/>
      <c r="X866" s="2002"/>
      <c r="Y866" s="2002"/>
      <c r="Z866" s="2002"/>
      <c r="AA866" s="2002"/>
      <c r="AB866" s="2002"/>
      <c r="AC866" s="2002"/>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02">
        <v>33200</v>
      </c>
      <c r="X867" s="2002"/>
      <c r="Y867" s="2002"/>
      <c r="Z867" s="2002"/>
      <c r="AA867" s="2002"/>
      <c r="AB867" s="2002"/>
      <c r="AC867" s="200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02"/>
      <c r="X868" s="2002"/>
      <c r="Y868" s="2002"/>
      <c r="Z868" s="2002"/>
      <c r="AA868" s="2002"/>
      <c r="AB868" s="2002"/>
      <c r="AC868" s="200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178" t="s">
        <v>343</v>
      </c>
      <c r="N869" s="2149"/>
      <c r="O869" s="2149"/>
      <c r="P869" s="2149"/>
      <c r="Q869" s="2149"/>
      <c r="R869" s="2149"/>
      <c r="S869" s="2149"/>
      <c r="T869" s="2149"/>
      <c r="U869" s="2149"/>
      <c r="V869" s="2150"/>
      <c r="W869" s="2002"/>
      <c r="X869" s="2002"/>
      <c r="Y869" s="2002"/>
      <c r="Z869" s="2002"/>
      <c r="AA869" s="2002"/>
      <c r="AB869" s="2002"/>
      <c r="AC869" s="2002"/>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18">
        <f>SUM(W863:AC869)</f>
        <v>87980</v>
      </c>
      <c r="X870" s="2318"/>
      <c r="Y870" s="2318"/>
      <c r="Z870" s="2318"/>
      <c r="AA870" s="2318"/>
      <c r="AB870" s="2318"/>
      <c r="AC870" s="231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1456</v>
      </c>
      <c r="J872" s="76" t="s">
        <v>175</v>
      </c>
      <c r="K872" s="77"/>
      <c r="L872" s="77"/>
      <c r="M872" s="2007" t="s">
        <v>2621</v>
      </c>
      <c r="N872" s="2149"/>
      <c r="O872" s="2149"/>
      <c r="P872" s="2149"/>
      <c r="Q872" s="2149"/>
      <c r="R872" s="2149"/>
      <c r="S872" s="2149"/>
      <c r="T872" s="2149"/>
      <c r="U872" s="2149"/>
      <c r="V872" s="2150"/>
      <c r="W872" s="1983">
        <v>4980</v>
      </c>
      <c r="X872" s="1984"/>
      <c r="Y872" s="1984"/>
      <c r="Z872" s="1984"/>
      <c r="AA872" s="1984"/>
      <c r="AB872" s="1984"/>
      <c r="AC872" s="1985"/>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1457</v>
      </c>
      <c r="J873" s="76" t="s">
        <v>175</v>
      </c>
      <c r="K873" s="77"/>
      <c r="L873" s="77"/>
      <c r="M873" s="2007" t="s">
        <v>2622</v>
      </c>
      <c r="N873" s="2149"/>
      <c r="O873" s="2149"/>
      <c r="P873" s="2149"/>
      <c r="Q873" s="2149"/>
      <c r="R873" s="2149"/>
      <c r="S873" s="2149"/>
      <c r="T873" s="2149"/>
      <c r="U873" s="2149"/>
      <c r="V873" s="2150"/>
      <c r="W873" s="1983">
        <v>2490</v>
      </c>
      <c r="X873" s="1984"/>
      <c r="Y873" s="1984"/>
      <c r="Z873" s="1984"/>
      <c r="AA873" s="1984"/>
      <c r="AB873" s="1984"/>
      <c r="AC873" s="1985"/>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07" t="s">
        <v>2623</v>
      </c>
      <c r="N874" s="2149"/>
      <c r="O874" s="2149"/>
      <c r="P874" s="2149"/>
      <c r="Q874" s="2149"/>
      <c r="R874" s="2149"/>
      <c r="S874" s="2149"/>
      <c r="T874" s="2149"/>
      <c r="U874" s="2149"/>
      <c r="V874" s="2150"/>
      <c r="W874" s="1983">
        <v>448000</v>
      </c>
      <c r="X874" s="1984"/>
      <c r="Y874" s="1984"/>
      <c r="Z874" s="1984"/>
      <c r="AA874" s="1984"/>
      <c r="AB874" s="1984"/>
      <c r="AC874" s="198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78" t="s">
        <v>343</v>
      </c>
      <c r="N875" s="2149"/>
      <c r="O875" s="2149"/>
      <c r="P875" s="2149"/>
      <c r="Q875" s="2149"/>
      <c r="R875" s="2149"/>
      <c r="S875" s="2149"/>
      <c r="T875" s="2149"/>
      <c r="U875" s="2149"/>
      <c r="V875" s="2150"/>
      <c r="W875" s="1983"/>
      <c r="X875" s="1984"/>
      <c r="Y875" s="1984"/>
      <c r="Z875" s="1984"/>
      <c r="AA875" s="1984"/>
      <c r="AB875" s="1984"/>
      <c r="AC875" s="198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78" t="s">
        <v>343</v>
      </c>
      <c r="N876" s="2149"/>
      <c r="O876" s="2149"/>
      <c r="P876" s="2149"/>
      <c r="Q876" s="2149"/>
      <c r="R876" s="2149"/>
      <c r="S876" s="2149"/>
      <c r="T876" s="2149"/>
      <c r="U876" s="2149"/>
      <c r="V876" s="2150"/>
      <c r="W876" s="1983"/>
      <c r="X876" s="1984"/>
      <c r="Y876" s="1984"/>
      <c r="Z876" s="1984"/>
      <c r="AA876" s="1984"/>
      <c r="AB876" s="1984"/>
      <c r="AC876" s="198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91">
        <f>SUM(W872:AC876)</f>
        <v>455470</v>
      </c>
      <c r="X877" s="2292"/>
      <c r="Y877" s="2292"/>
      <c r="Z877" s="2292"/>
      <c r="AA877" s="2292"/>
      <c r="AB877" s="2292"/>
      <c r="AC877" s="229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292">
        <f>W845+W853+W860+W861+W870+W877+W847</f>
        <v>1289653</v>
      </c>
      <c r="AD881" s="2292"/>
      <c r="AE881" s="2292"/>
      <c r="AF881" s="2292"/>
      <c r="AG881" s="2292"/>
      <c r="AH881" s="229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49">
        <f>O796+O776+G753</f>
        <v>166</v>
      </c>
      <c r="AD882" s="2349"/>
      <c r="AE882" s="2349"/>
      <c r="AF882" s="2349"/>
      <c r="AG882" s="2349"/>
      <c r="AH882" s="235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47" t="s">
        <v>33</v>
      </c>
      <c r="F883" s="2347"/>
      <c r="G883" s="2347"/>
      <c r="H883" s="2347"/>
      <c r="I883" s="2347"/>
      <c r="J883" s="2347"/>
      <c r="K883" s="2347"/>
      <c r="L883" s="2347"/>
      <c r="M883" s="2347"/>
      <c r="N883" s="2347"/>
      <c r="O883" s="2347"/>
      <c r="P883" s="2347"/>
      <c r="Q883" s="2347"/>
      <c r="R883" s="2347"/>
      <c r="S883" s="2347"/>
      <c r="T883" s="2347"/>
      <c r="U883" s="2347"/>
      <c r="V883" s="2347"/>
      <c r="W883" s="2347"/>
      <c r="X883" s="2347"/>
      <c r="Y883" s="2347"/>
      <c r="Z883" s="2347"/>
      <c r="AA883" s="2347"/>
      <c r="AB883" s="2348"/>
      <c r="AC883" s="2318">
        <f>IF(ISERROR((ROUNDDOWN(AC881/AC882,0))),0,(ROUNDDOWN(AC881/AC882,0)))</f>
        <v>7768</v>
      </c>
      <c r="AD883" s="2318"/>
      <c r="AE883" s="2318"/>
      <c r="AF883" s="2318"/>
      <c r="AG883" s="2318"/>
      <c r="AH883" s="231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362">
        <v>664380</v>
      </c>
      <c r="AD884" s="2363"/>
      <c r="AE884" s="2363"/>
      <c r="AF884" s="2363"/>
      <c r="AG884" s="2363"/>
      <c r="AH884" s="236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1352</v>
      </c>
      <c r="AC885" s="1985"/>
      <c r="AD885" s="2002"/>
      <c r="AE885" s="2002"/>
      <c r="AF885" s="2002"/>
      <c r="AG885" s="2002"/>
      <c r="AH885" s="200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84">
        <v>22000</v>
      </c>
      <c r="AD886" s="1984"/>
      <c r="AE886" s="1984"/>
      <c r="AF886" s="1984"/>
      <c r="AG886" s="1984"/>
      <c r="AH886" s="198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84">
        <v>41500</v>
      </c>
      <c r="AD887" s="1984"/>
      <c r="AE887" s="1984"/>
      <c r="AF887" s="1984"/>
      <c r="AG887" s="1984"/>
      <c r="AH887" s="198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2093</v>
      </c>
      <c r="AC888" s="2010"/>
      <c r="AD888" s="2011"/>
      <c r="AE888" s="2011"/>
      <c r="AF888" s="2011"/>
      <c r="AG888" s="2011"/>
      <c r="AH888" s="201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84">
        <v>4150</v>
      </c>
      <c r="AD889" s="1984"/>
      <c r="AE889" s="1984"/>
      <c r="AF889" s="1984"/>
      <c r="AG889" s="1984"/>
      <c r="AH889" s="1985"/>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1961</v>
      </c>
      <c r="AC890" s="1984"/>
      <c r="AD890" s="1984"/>
      <c r="AE890" s="1984"/>
      <c r="AF890" s="1984"/>
      <c r="AG890" s="1984"/>
      <c r="AH890" s="198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498" t="s">
        <v>1035</v>
      </c>
      <c r="D891" s="2499"/>
      <c r="E891" s="2499"/>
      <c r="F891" s="2499"/>
      <c r="G891" s="2499"/>
      <c r="H891" s="2499"/>
      <c r="I891" s="2499"/>
      <c r="J891" s="2499"/>
      <c r="K891" s="2499"/>
      <c r="L891" s="2499"/>
      <c r="M891" s="2499"/>
      <c r="N891" s="2499"/>
      <c r="O891" s="2499"/>
      <c r="P891" s="2499"/>
      <c r="Q891" s="2499"/>
      <c r="R891" s="2499"/>
      <c r="S891" s="2499"/>
      <c r="T891" s="2499"/>
      <c r="U891" s="2499"/>
      <c r="V891" s="2499"/>
      <c r="W891" s="2499"/>
      <c r="X891" s="2499"/>
      <c r="Y891" s="2499"/>
      <c r="Z891" s="2499"/>
      <c r="AA891" s="2499"/>
      <c r="AB891" s="2500"/>
      <c r="AC891" s="2002"/>
      <c r="AD891" s="2002"/>
      <c r="AE891" s="2002"/>
      <c r="AF891" s="2002"/>
      <c r="AG891" s="2002"/>
      <c r="AH891" s="200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498" t="s">
        <v>1035</v>
      </c>
      <c r="D892" s="2499"/>
      <c r="E892" s="2499"/>
      <c r="F892" s="2499"/>
      <c r="G892" s="2499"/>
      <c r="H892" s="2499"/>
      <c r="I892" s="2499"/>
      <c r="J892" s="2499"/>
      <c r="K892" s="2499"/>
      <c r="L892" s="2499"/>
      <c r="M892" s="2499"/>
      <c r="N892" s="2499"/>
      <c r="O892" s="2499"/>
      <c r="P892" s="2499"/>
      <c r="Q892" s="2499"/>
      <c r="R892" s="2499"/>
      <c r="S892" s="2499"/>
      <c r="T892" s="2499"/>
      <c r="U892" s="2499"/>
      <c r="V892" s="2499"/>
      <c r="W892" s="2499"/>
      <c r="X892" s="2499"/>
      <c r="Y892" s="2499"/>
      <c r="Z892" s="2499"/>
      <c r="AA892" s="2499"/>
      <c r="AB892" s="2500"/>
      <c r="AC892" s="2002"/>
      <c r="AD892" s="2002"/>
      <c r="AE892" s="2002"/>
      <c r="AF892" s="2002"/>
      <c r="AG892" s="2002"/>
      <c r="AH892" s="200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83"/>
      <c r="AA896" s="1984"/>
      <c r="AB896" s="1984"/>
      <c r="AC896" s="1984"/>
      <c r="AD896" s="1984"/>
      <c r="AE896" s="1985"/>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83"/>
      <c r="AA897" s="1984"/>
      <c r="AB897" s="1984"/>
      <c r="AC897" s="1984"/>
      <c r="AD897" s="1984"/>
      <c r="AE897" s="198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83"/>
      <c r="AA898" s="1984"/>
      <c r="AB898" s="1984"/>
      <c r="AC898" s="1984"/>
      <c r="AD898" s="1984"/>
      <c r="AE898" s="198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91">
        <f>Z896-(Z897+Z898)</f>
        <v>0</v>
      </c>
      <c r="AA899" s="2292"/>
      <c r="AB899" s="2292"/>
      <c r="AC899" s="2292"/>
      <c r="AD899" s="2292"/>
      <c r="AE899" s="2293"/>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354"/>
      <c r="BE901" s="2354"/>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361"/>
      <c r="BE902" s="2361"/>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9"/>
      <c r="BE903" s="2279"/>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9"/>
      <c r="BE904" s="2279"/>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9"/>
      <c r="BE905" s="2279"/>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354"/>
      <c r="BE906" s="2279"/>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336" t="s">
        <v>101</v>
      </c>
      <c r="B907" s="2336"/>
      <c r="C907" s="2336"/>
      <c r="D907" s="2336"/>
      <c r="E907" s="2336"/>
      <c r="F907" s="2336"/>
      <c r="G907" s="2336"/>
      <c r="H907" s="2336"/>
      <c r="I907" s="2336"/>
      <c r="J907" s="2336"/>
      <c r="K907" s="2336"/>
      <c r="L907" s="2336"/>
      <c r="M907" s="2336"/>
      <c r="N907" s="2336"/>
      <c r="O907" s="2336"/>
      <c r="P907" s="2336"/>
      <c r="Q907" s="2336"/>
      <c r="R907" s="2336"/>
      <c r="S907" s="2336"/>
      <c r="T907" s="2336"/>
      <c r="U907" s="2336"/>
      <c r="V907" s="2336"/>
      <c r="W907" s="2336"/>
      <c r="X907" s="2336"/>
      <c r="Y907" s="2336"/>
      <c r="Z907" s="2336"/>
      <c r="AA907" s="2336"/>
      <c r="AB907" s="2336"/>
      <c r="AC907" s="2336"/>
      <c r="AD907" s="2336"/>
      <c r="AE907" s="2336"/>
      <c r="AF907" s="2336"/>
      <c r="AG907" s="2336"/>
      <c r="AH907" s="2336"/>
      <c r="AI907" s="2336"/>
      <c r="AJ907" s="2336"/>
      <c r="AK907" s="2336"/>
      <c r="AL907" s="2336"/>
      <c r="AM907" s="144"/>
      <c r="AN907" s="144"/>
      <c r="AO907" s="144"/>
      <c r="AP907" s="144"/>
      <c r="AQ907" s="144"/>
      <c r="AR907" s="144"/>
      <c r="AS907" s="144"/>
      <c r="AT907" s="144"/>
      <c r="AU907" s="144"/>
      <c r="AV907" s="144"/>
      <c r="AW907" s="144"/>
      <c r="AX907" s="144"/>
      <c r="AY907" s="144"/>
      <c r="AZ907" s="61"/>
      <c r="BA907" s="25"/>
      <c r="BB907" s="127"/>
      <c r="BC907" s="1511"/>
      <c r="BD907" s="2360"/>
      <c r="BE907" s="2360"/>
      <c r="BF907" s="2360"/>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337"/>
      <c r="B908" s="2337"/>
      <c r="C908" s="2337"/>
      <c r="D908" s="2337"/>
      <c r="E908" s="2337"/>
      <c r="F908" s="2337"/>
      <c r="G908" s="2337"/>
      <c r="H908" s="2337"/>
      <c r="I908" s="2337"/>
      <c r="J908" s="2337"/>
      <c r="K908" s="2337"/>
      <c r="L908" s="2337"/>
      <c r="M908" s="2337"/>
      <c r="N908" s="2337"/>
      <c r="O908" s="2337"/>
      <c r="P908" s="2337"/>
      <c r="Q908" s="2337"/>
      <c r="R908" s="2337"/>
      <c r="S908" s="2337"/>
      <c r="T908" s="2337"/>
      <c r="U908" s="2337"/>
      <c r="V908" s="2337"/>
      <c r="W908" s="2337"/>
      <c r="X908" s="2337"/>
      <c r="Y908" s="2337"/>
      <c r="Z908" s="2337"/>
      <c r="AA908" s="2337"/>
      <c r="AB908" s="2337"/>
      <c r="AC908" s="2337"/>
      <c r="AD908" s="2337"/>
      <c r="AE908" s="2337"/>
      <c r="AF908" s="2337"/>
      <c r="AG908" s="2337"/>
      <c r="AH908" s="2337"/>
      <c r="AI908" s="2337"/>
      <c r="AJ908" s="2337"/>
      <c r="AK908" s="2337"/>
      <c r="AL908" s="2337"/>
      <c r="AM908" s="144"/>
      <c r="AN908" s="144"/>
      <c r="AO908" s="144"/>
      <c r="AP908" s="144"/>
      <c r="AQ908" s="144"/>
      <c r="AR908" s="144"/>
      <c r="AS908" s="144"/>
      <c r="AT908" s="144"/>
      <c r="AU908" s="144"/>
      <c r="AV908" s="144"/>
      <c r="AW908" s="144"/>
      <c r="AX908" s="144"/>
      <c r="AY908" s="144"/>
      <c r="AZ908" s="61"/>
      <c r="BA908" s="25"/>
      <c r="BB908" s="127"/>
      <c r="BC908" s="1511"/>
      <c r="BD908" s="2356"/>
      <c r="BE908" s="2356"/>
      <c r="BF908" s="2356"/>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9"/>
      <c r="BE909" s="2279"/>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354"/>
      <c r="BE910" s="2279"/>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2" t="s">
        <v>850</v>
      </c>
      <c r="G912" s="2173"/>
      <c r="H912" s="2173"/>
      <c r="I912" s="2173"/>
      <c r="J912" s="2173"/>
      <c r="K912" s="2173"/>
      <c r="L912" s="2173"/>
      <c r="M912" s="2173"/>
      <c r="N912" s="2173"/>
      <c r="O912" s="2173"/>
      <c r="P912" s="2173"/>
      <c r="Q912" s="2173"/>
      <c r="R912" s="2173"/>
      <c r="S912" s="2173"/>
      <c r="T912" s="2174"/>
      <c r="U912" s="2028" t="s">
        <v>32</v>
      </c>
      <c r="V912" s="2029"/>
      <c r="W912" s="2029"/>
      <c r="X912" s="2029"/>
      <c r="Y912" s="2029"/>
      <c r="Z912" s="2029"/>
      <c r="AA912" s="73"/>
      <c r="AB912" s="161"/>
      <c r="AC912" s="161"/>
      <c r="AD912" s="161"/>
      <c r="AE912" s="161"/>
      <c r="AF912" s="162"/>
      <c r="AZ912" s="61"/>
      <c r="BA912" s="1510"/>
      <c r="BB912" s="127"/>
      <c r="BC912" s="127"/>
      <c r="BD912" s="2354"/>
      <c r="BE912" s="2279"/>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031" t="s">
        <v>879</v>
      </c>
      <c r="G913" s="2032"/>
      <c r="H913" s="2032"/>
      <c r="I913" s="2032"/>
      <c r="J913" s="2032"/>
      <c r="K913" s="2032"/>
      <c r="L913" s="2032"/>
      <c r="M913" s="2032"/>
      <c r="N913" s="2032"/>
      <c r="O913" s="2032"/>
      <c r="P913" s="2032"/>
      <c r="Q913" s="2032"/>
      <c r="R913" s="2032"/>
      <c r="S913" s="2032"/>
      <c r="T913" s="2033"/>
      <c r="U913" s="2031"/>
      <c r="V913" s="2032"/>
      <c r="W913" s="2032"/>
      <c r="X913" s="2032"/>
      <c r="Y913" s="2032"/>
      <c r="Z913" s="2032"/>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034"/>
      <c r="G914" s="2035"/>
      <c r="H914" s="2035"/>
      <c r="I914" s="2035"/>
      <c r="J914" s="2035"/>
      <c r="K914" s="2035"/>
      <c r="L914" s="2035"/>
      <c r="M914" s="2035"/>
      <c r="N914" s="2035"/>
      <c r="O914" s="2035"/>
      <c r="P914" s="2035"/>
      <c r="Q914" s="2035"/>
      <c r="R914" s="2035"/>
      <c r="S914" s="2035"/>
      <c r="T914" s="2036"/>
      <c r="U914" s="2034"/>
      <c r="V914" s="2035"/>
      <c r="W914" s="2035"/>
      <c r="X914" s="2035"/>
      <c r="Y914" s="2035"/>
      <c r="Z914" s="2035"/>
      <c r="AA914" s="164"/>
      <c r="AB914" s="2355" t="s">
        <v>410</v>
      </c>
      <c r="AC914" s="2355"/>
      <c r="AD914" s="2355"/>
      <c r="AE914" s="2355"/>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57" t="s">
        <v>578</v>
      </c>
      <c r="V915" s="2158"/>
      <c r="W915" s="2158"/>
      <c r="X915" s="2158"/>
      <c r="Y915" s="2158"/>
      <c r="Z915" s="2159"/>
      <c r="AA915" s="2163">
        <v>27000000</v>
      </c>
      <c r="AB915" s="2164"/>
      <c r="AC915" s="2164"/>
      <c r="AD915" s="2164"/>
      <c r="AE915" s="2164"/>
      <c r="AF915" s="216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57" t="s">
        <v>578</v>
      </c>
      <c r="V916" s="2158"/>
      <c r="W916" s="2158"/>
      <c r="X916" s="2158"/>
      <c r="Y916" s="2158"/>
      <c r="Z916" s="2159"/>
      <c r="AA916" s="2163">
        <v>7400000</v>
      </c>
      <c r="AB916" s="2164"/>
      <c r="AC916" s="2164"/>
      <c r="AD916" s="2164"/>
      <c r="AE916" s="2164"/>
      <c r="AF916" s="216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57" t="s">
        <v>626</v>
      </c>
      <c r="V917" s="2158"/>
      <c r="W917" s="2158"/>
      <c r="X917" s="2158"/>
      <c r="Y917" s="2158"/>
      <c r="Z917" s="2159"/>
      <c r="AA917" s="2163"/>
      <c r="AB917" s="2164"/>
      <c r="AC917" s="2164"/>
      <c r="AD917" s="2164"/>
      <c r="AE917" s="2164"/>
      <c r="AF917" s="216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57" t="s">
        <v>626</v>
      </c>
      <c r="V918" s="2158"/>
      <c r="W918" s="2158"/>
      <c r="X918" s="2158"/>
      <c r="Y918" s="2158"/>
      <c r="Z918" s="2159"/>
      <c r="AA918" s="2163"/>
      <c r="AB918" s="2164"/>
      <c r="AC918" s="2164"/>
      <c r="AD918" s="2164"/>
      <c r="AE918" s="2164"/>
      <c r="AF918" s="216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57" t="s">
        <v>626</v>
      </c>
      <c r="V919" s="2158"/>
      <c r="W919" s="2158"/>
      <c r="X919" s="2158"/>
      <c r="Y919" s="2158"/>
      <c r="Z919" s="2159"/>
      <c r="AA919" s="2163"/>
      <c r="AB919" s="2164"/>
      <c r="AC919" s="2164"/>
      <c r="AD919" s="2164"/>
      <c r="AE919" s="2164"/>
      <c r="AF919" s="216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57" t="s">
        <v>626</v>
      </c>
      <c r="V920" s="2158"/>
      <c r="W920" s="2158"/>
      <c r="X920" s="2158"/>
      <c r="Y920" s="2158"/>
      <c r="Z920" s="2159"/>
      <c r="AA920" s="2163"/>
      <c r="AB920" s="2164"/>
      <c r="AC920" s="2164"/>
      <c r="AD920" s="2164"/>
      <c r="AE920" s="2164"/>
      <c r="AF920" s="216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57" t="s">
        <v>626</v>
      </c>
      <c r="V921" s="2158"/>
      <c r="W921" s="2158"/>
      <c r="X921" s="2158"/>
      <c r="Y921" s="2158"/>
      <c r="Z921" s="2159"/>
      <c r="AA921" s="2163"/>
      <c r="AB921" s="2164"/>
      <c r="AC921" s="2164"/>
      <c r="AD921" s="2164"/>
      <c r="AE921" s="2164"/>
      <c r="AF921" s="216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57" t="s">
        <v>626</v>
      </c>
      <c r="V922" s="2158"/>
      <c r="W922" s="2158"/>
      <c r="X922" s="2158"/>
      <c r="Y922" s="2158"/>
      <c r="Z922" s="2159"/>
      <c r="AA922" s="2163"/>
      <c r="AB922" s="2164"/>
      <c r="AC922" s="2164"/>
      <c r="AD922" s="2164"/>
      <c r="AE922" s="2164"/>
      <c r="AF922" s="216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57" t="s">
        <v>626</v>
      </c>
      <c r="V923" s="2158"/>
      <c r="W923" s="2158"/>
      <c r="X923" s="2158"/>
      <c r="Y923" s="2158"/>
      <c r="Z923" s="2159"/>
      <c r="AA923" s="2163"/>
      <c r="AB923" s="2164"/>
      <c r="AC923" s="2164"/>
      <c r="AD923" s="2164"/>
      <c r="AE923" s="2164"/>
      <c r="AF923" s="216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57" t="s">
        <v>626</v>
      </c>
      <c r="V924" s="2158"/>
      <c r="W924" s="2158"/>
      <c r="X924" s="2158"/>
      <c r="Y924" s="2158"/>
      <c r="Z924" s="2159"/>
      <c r="AA924" s="2163"/>
      <c r="AB924" s="2164"/>
      <c r="AC924" s="2164"/>
      <c r="AD924" s="2164"/>
      <c r="AE924" s="2164"/>
      <c r="AF924" s="216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157" t="s">
        <v>626</v>
      </c>
      <c r="V925" s="2158"/>
      <c r="W925" s="2158"/>
      <c r="X925" s="2158"/>
      <c r="Y925" s="2158"/>
      <c r="Z925" s="2159"/>
      <c r="AA925" s="2163"/>
      <c r="AB925" s="2164"/>
      <c r="AC925" s="2164"/>
      <c r="AD925" s="2164"/>
      <c r="AE925" s="2164"/>
      <c r="AF925" s="216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57" t="s">
        <v>626</v>
      </c>
      <c r="V926" s="2158"/>
      <c r="W926" s="2158"/>
      <c r="X926" s="2158"/>
      <c r="Y926" s="2158"/>
      <c r="Z926" s="2159"/>
      <c r="AA926" s="2163"/>
      <c r="AB926" s="2164"/>
      <c r="AC926" s="2164"/>
      <c r="AD926" s="2164"/>
      <c r="AE926" s="2164"/>
      <c r="AF926" s="216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57" t="s">
        <v>626</v>
      </c>
      <c r="V927" s="2158"/>
      <c r="W927" s="2158"/>
      <c r="X927" s="2158"/>
      <c r="Y927" s="2158"/>
      <c r="Z927" s="2159"/>
      <c r="AA927" s="2163"/>
      <c r="AB927" s="2164"/>
      <c r="AC927" s="2164"/>
      <c r="AD927" s="2164"/>
      <c r="AE927" s="2164"/>
      <c r="AF927" s="216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1488</v>
      </c>
      <c r="G928" s="148"/>
      <c r="H928" s="148"/>
      <c r="I928" s="148"/>
      <c r="J928" s="148"/>
      <c r="K928" s="148"/>
      <c r="L928" s="148"/>
      <c r="M928" s="148"/>
      <c r="N928" s="148"/>
      <c r="O928" s="148"/>
      <c r="P928" s="148"/>
      <c r="Q928" s="148"/>
      <c r="R928" s="148"/>
      <c r="S928" s="148"/>
      <c r="T928" s="336"/>
      <c r="U928" s="2157" t="s">
        <v>626</v>
      </c>
      <c r="V928" s="2158"/>
      <c r="W928" s="2158"/>
      <c r="X928" s="2158"/>
      <c r="Y928" s="2158"/>
      <c r="Z928" s="2159"/>
      <c r="AA928" s="2163"/>
      <c r="AB928" s="2164"/>
      <c r="AC928" s="2164"/>
      <c r="AD928" s="2164"/>
      <c r="AE928" s="2164"/>
      <c r="AF928" s="216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1489</v>
      </c>
      <c r="G929" s="77"/>
      <c r="H929" s="77"/>
      <c r="I929" s="77"/>
      <c r="J929" s="77"/>
      <c r="K929" s="77"/>
      <c r="L929" s="77"/>
      <c r="M929" s="77"/>
      <c r="N929" s="77"/>
      <c r="O929" s="77"/>
      <c r="P929" s="148"/>
      <c r="Q929" s="148"/>
      <c r="R929" s="148"/>
      <c r="S929" s="148"/>
      <c r="T929" s="336"/>
      <c r="U929" s="2157" t="s">
        <v>626</v>
      </c>
      <c r="V929" s="2158"/>
      <c r="W929" s="2158"/>
      <c r="X929" s="2158"/>
      <c r="Y929" s="2158"/>
      <c r="Z929" s="2159"/>
      <c r="AA929" s="2163"/>
      <c r="AB929" s="2164"/>
      <c r="AC929" s="2164"/>
      <c r="AD929" s="2164"/>
      <c r="AE929" s="2164"/>
      <c r="AF929" s="216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57" t="s">
        <v>706</v>
      </c>
      <c r="Q930" s="2158"/>
      <c r="R930" s="2158"/>
      <c r="S930" s="2158"/>
      <c r="T930" s="2159"/>
      <c r="U930" s="2157" t="s">
        <v>626</v>
      </c>
      <c r="V930" s="2158"/>
      <c r="W930" s="2158"/>
      <c r="X930" s="2158"/>
      <c r="Y930" s="2158"/>
      <c r="Z930" s="2159"/>
      <c r="AA930" s="2163"/>
      <c r="AB930" s="2164"/>
      <c r="AC930" s="2164"/>
      <c r="AD930" s="2164"/>
      <c r="AE930" s="2164"/>
      <c r="AF930" s="216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69" t="s">
        <v>343</v>
      </c>
      <c r="J931" s="2170"/>
      <c r="K931" s="2170"/>
      <c r="L931" s="2170"/>
      <c r="M931" s="2170"/>
      <c r="N931" s="2170"/>
      <c r="O931" s="2170"/>
      <c r="P931" s="2170"/>
      <c r="Q931" s="2170"/>
      <c r="R931" s="2170"/>
      <c r="S931" s="2170"/>
      <c r="T931" s="2171"/>
      <c r="U931" s="2157" t="s">
        <v>626</v>
      </c>
      <c r="V931" s="2158"/>
      <c r="W931" s="2158"/>
      <c r="X931" s="2158"/>
      <c r="Y931" s="2158"/>
      <c r="Z931" s="2159"/>
      <c r="AA931" s="2163"/>
      <c r="AB931" s="2164"/>
      <c r="AC931" s="2164"/>
      <c r="AD931" s="2164"/>
      <c r="AE931" s="2164"/>
      <c r="AF931" s="216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75" t="s">
        <v>343</v>
      </c>
      <c r="J932" s="2176"/>
      <c r="K932" s="2176"/>
      <c r="L932" s="2176"/>
      <c r="M932" s="2176"/>
      <c r="N932" s="2176"/>
      <c r="O932" s="2176"/>
      <c r="P932" s="2176"/>
      <c r="Q932" s="2176"/>
      <c r="R932" s="2176"/>
      <c r="S932" s="2176"/>
      <c r="T932" s="2177"/>
      <c r="U932" s="2157" t="s">
        <v>626</v>
      </c>
      <c r="V932" s="2158"/>
      <c r="W932" s="2158"/>
      <c r="X932" s="2158"/>
      <c r="Y932" s="2158"/>
      <c r="Z932" s="2159"/>
      <c r="AA932" s="2163"/>
      <c r="AB932" s="2164"/>
      <c r="AC932" s="2164"/>
      <c r="AD932" s="2164"/>
      <c r="AE932" s="2164"/>
      <c r="AF932" s="216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69" t="s">
        <v>2614</v>
      </c>
      <c r="J933" s="2176"/>
      <c r="K933" s="2176"/>
      <c r="L933" s="2176"/>
      <c r="M933" s="2176"/>
      <c r="N933" s="2176"/>
      <c r="O933" s="2176"/>
      <c r="P933" s="2176"/>
      <c r="Q933" s="2176"/>
      <c r="R933" s="2176"/>
      <c r="S933" s="2176"/>
      <c r="T933" s="2177"/>
      <c r="U933" s="2157" t="s">
        <v>578</v>
      </c>
      <c r="V933" s="2158"/>
      <c r="W933" s="2158"/>
      <c r="X933" s="2158"/>
      <c r="Y933" s="2158"/>
      <c r="Z933" s="2159"/>
      <c r="AA933" s="2163">
        <v>2615223</v>
      </c>
      <c r="AB933" s="2164"/>
      <c r="AC933" s="2164"/>
      <c r="AD933" s="2164"/>
      <c r="AE933" s="2164"/>
      <c r="AF933" s="216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75" t="s">
        <v>343</v>
      </c>
      <c r="J934" s="2176"/>
      <c r="K934" s="2176"/>
      <c r="L934" s="2176"/>
      <c r="M934" s="2176"/>
      <c r="N934" s="2176"/>
      <c r="O934" s="2176"/>
      <c r="P934" s="2176"/>
      <c r="Q934" s="2176"/>
      <c r="R934" s="2176"/>
      <c r="S934" s="2176"/>
      <c r="T934" s="2177"/>
      <c r="U934" s="2157" t="s">
        <v>626</v>
      </c>
      <c r="V934" s="2158"/>
      <c r="W934" s="2158"/>
      <c r="X934" s="2158"/>
      <c r="Y934" s="2158"/>
      <c r="Z934" s="2159"/>
      <c r="AA934" s="2163"/>
      <c r="AB934" s="2164"/>
      <c r="AC934" s="2164"/>
      <c r="AD934" s="2164"/>
      <c r="AE934" s="2164"/>
      <c r="AF934" s="216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4"/>
      <c r="N939" s="2180"/>
      <c r="O939" s="2180"/>
      <c r="P939" s="2180"/>
      <c r="Q939" s="2180"/>
      <c r="R939" s="2180"/>
      <c r="S939" s="2181"/>
      <c r="U939" s="103" t="s">
        <v>11</v>
      </c>
      <c r="V939" s="77"/>
      <c r="W939" s="77"/>
      <c r="X939" s="77"/>
      <c r="Y939" s="77"/>
      <c r="Z939" s="77"/>
      <c r="AA939" s="77"/>
      <c r="AB939" s="77"/>
      <c r="AC939" s="77"/>
      <c r="AD939" s="78"/>
      <c r="AE939" s="2324"/>
      <c r="AF939" s="2180"/>
      <c r="AG939" s="2180"/>
      <c r="AH939" s="2180"/>
      <c r="AI939" s="2180"/>
      <c r="AJ939" s="2180"/>
      <c r="AK939" s="218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0"/>
      <c r="N940" s="2321"/>
      <c r="O940" s="2321"/>
      <c r="P940" s="2321"/>
      <c r="Q940" s="2321"/>
      <c r="R940" s="2321"/>
      <c r="S940" s="2322"/>
      <c r="U940" s="103" t="s">
        <v>12</v>
      </c>
      <c r="V940" s="77"/>
      <c r="W940" s="77"/>
      <c r="X940" s="77"/>
      <c r="Y940" s="77"/>
      <c r="Z940" s="77"/>
      <c r="AA940" s="77"/>
      <c r="AB940" s="77"/>
      <c r="AC940" s="77"/>
      <c r="AD940" s="78"/>
      <c r="AE940" s="2320"/>
      <c r="AF940" s="2321"/>
      <c r="AG940" s="2321"/>
      <c r="AH940" s="2321"/>
      <c r="AI940" s="2321"/>
      <c r="AJ940" s="2321"/>
      <c r="AK940" s="232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3" t="s">
        <v>316</v>
      </c>
      <c r="K941" s="2334"/>
      <c r="L941" s="2334"/>
      <c r="M941" s="2334"/>
      <c r="N941" s="2334"/>
      <c r="O941" s="2334"/>
      <c r="P941" s="2334"/>
      <c r="Q941" s="2334"/>
      <c r="R941" s="2334"/>
      <c r="S941" s="2335"/>
      <c r="U941" s="103" t="s">
        <v>945</v>
      </c>
      <c r="V941" s="77"/>
      <c r="W941" s="77"/>
      <c r="AB941" s="2333" t="s">
        <v>316</v>
      </c>
      <c r="AC941" s="2334"/>
      <c r="AD941" s="2334"/>
      <c r="AE941" s="2334"/>
      <c r="AF941" s="2334"/>
      <c r="AG941" s="2334"/>
      <c r="AH941" s="2334"/>
      <c r="AI941" s="2334"/>
      <c r="AJ941" s="2334"/>
      <c r="AK941" s="233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4"/>
      <c r="N942" s="2155"/>
      <c r="O942" s="2155"/>
      <c r="P942" s="2155"/>
      <c r="Q942" s="2155"/>
      <c r="R942" s="2155"/>
      <c r="S942" s="2156"/>
      <c r="U942" s="103" t="s">
        <v>13</v>
      </c>
      <c r="V942" s="77"/>
      <c r="W942" s="77"/>
      <c r="X942" s="77"/>
      <c r="Y942" s="77"/>
      <c r="Z942" s="77"/>
      <c r="AA942" s="77"/>
      <c r="AB942" s="77"/>
      <c r="AC942" s="77"/>
      <c r="AD942" s="78"/>
      <c r="AE942" s="2353"/>
      <c r="AF942" s="2155"/>
      <c r="AG942" s="2155"/>
      <c r="AH942" s="2155"/>
      <c r="AI942" s="2155"/>
      <c r="AJ942" s="2155"/>
      <c r="AK942" s="215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0"/>
      <c r="N943" s="2331"/>
      <c r="O943" s="2331"/>
      <c r="P943" s="2331"/>
      <c r="Q943" s="2331"/>
      <c r="R943" s="2331"/>
      <c r="S943" s="2332"/>
      <c r="U943" s="103" t="s">
        <v>14</v>
      </c>
      <c r="V943" s="77"/>
      <c r="W943" s="77"/>
      <c r="X943" s="77"/>
      <c r="Y943" s="77"/>
      <c r="Z943" s="77"/>
      <c r="AA943" s="77"/>
      <c r="AB943" s="77"/>
      <c r="AC943" s="77"/>
      <c r="AD943" s="78"/>
      <c r="AE943" s="2330"/>
      <c r="AF943" s="2331"/>
      <c r="AG943" s="2331"/>
      <c r="AH943" s="2331"/>
      <c r="AI943" s="2331"/>
      <c r="AJ943" s="2331"/>
      <c r="AK943" s="233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3"/>
      <c r="N944" s="2164"/>
      <c r="O944" s="2164"/>
      <c r="P944" s="2164"/>
      <c r="Q944" s="2164"/>
      <c r="R944" s="2164"/>
      <c r="S944" s="2165"/>
      <c r="U944" s="103" t="s">
        <v>15</v>
      </c>
      <c r="V944" s="77"/>
      <c r="W944" s="77"/>
      <c r="X944" s="77"/>
      <c r="Y944" s="77"/>
      <c r="Z944" s="77"/>
      <c r="AA944" s="77"/>
      <c r="AB944" s="77"/>
      <c r="AC944" s="77"/>
      <c r="AD944" s="78"/>
      <c r="AE944" s="2163"/>
      <c r="AF944" s="2164"/>
      <c r="AG944" s="2164"/>
      <c r="AH944" s="2164"/>
      <c r="AI944" s="2164"/>
      <c r="AJ944" s="2164"/>
      <c r="AK944" s="216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3"/>
      <c r="N945" s="2164"/>
      <c r="O945" s="2164"/>
      <c r="P945" s="2164"/>
      <c r="Q945" s="2164"/>
      <c r="R945" s="2164"/>
      <c r="S945" s="2165"/>
      <c r="U945" s="103" t="s">
        <v>16</v>
      </c>
      <c r="V945" s="77"/>
      <c r="W945" s="77"/>
      <c r="X945" s="77"/>
      <c r="Y945" s="77"/>
      <c r="Z945" s="77"/>
      <c r="AA945" s="77"/>
      <c r="AB945" s="77"/>
      <c r="AC945" s="77"/>
      <c r="AD945" s="78"/>
      <c r="AE945" s="2163"/>
      <c r="AF945" s="2164"/>
      <c r="AG945" s="2164"/>
      <c r="AH945" s="2164"/>
      <c r="AI945" s="2164"/>
      <c r="AJ945" s="2164"/>
      <c r="AK945" s="216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46"/>
      <c r="N946" s="2047"/>
      <c r="O946" s="2047"/>
      <c r="P946" s="2047"/>
      <c r="Q946" s="2047"/>
      <c r="R946" s="2047"/>
      <c r="S946" s="2048"/>
      <c r="U946" s="103" t="s">
        <v>605</v>
      </c>
      <c r="V946" s="77"/>
      <c r="W946" s="77"/>
      <c r="X946" s="77"/>
      <c r="Y946" s="77"/>
      <c r="Z946" s="77"/>
      <c r="AA946" s="77"/>
      <c r="AB946" s="77"/>
      <c r="AC946" s="77"/>
      <c r="AD946" s="78"/>
      <c r="AE946" s="2046"/>
      <c r="AF946" s="2047"/>
      <c r="AG946" s="2047"/>
      <c r="AH946" s="2047"/>
      <c r="AI946" s="2047"/>
      <c r="AJ946" s="2047"/>
      <c r="AK946" s="204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46"/>
      <c r="N951" s="2147"/>
      <c r="O951" s="2147"/>
      <c r="P951" s="2147"/>
      <c r="Q951" s="2147"/>
      <c r="R951" s="2147"/>
      <c r="S951" s="2148"/>
      <c r="T951" s="103" t="s">
        <v>848</v>
      </c>
      <c r="U951" s="77"/>
      <c r="V951" s="77"/>
      <c r="W951" s="77"/>
      <c r="X951" s="77"/>
      <c r="Y951" s="77"/>
      <c r="Z951" s="78"/>
      <c r="AA951" s="2146"/>
      <c r="AB951" s="2147"/>
      <c r="AC951" s="2147"/>
      <c r="AD951" s="2147"/>
      <c r="AE951" s="2147"/>
      <c r="AF951" s="2147"/>
      <c r="AG951" s="214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46"/>
      <c r="N952" s="2147"/>
      <c r="O952" s="2147"/>
      <c r="P952" s="2147"/>
      <c r="Q952" s="2147"/>
      <c r="R952" s="2147"/>
      <c r="S952" s="2148"/>
      <c r="T952" s="103" t="s">
        <v>847</v>
      </c>
      <c r="U952" s="77"/>
      <c r="V952" s="77"/>
      <c r="W952" s="77"/>
      <c r="X952" s="77"/>
      <c r="Y952" s="77"/>
      <c r="Z952" s="78"/>
      <c r="AA952" s="2146"/>
      <c r="AB952" s="2147"/>
      <c r="AC952" s="2147"/>
      <c r="AD952" s="2147"/>
      <c r="AE952" s="2147"/>
      <c r="AF952" s="2147"/>
      <c r="AG952" s="214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38" t="s">
        <v>626</v>
      </c>
      <c r="N953" s="2339"/>
      <c r="O953" s="2339"/>
      <c r="P953" s="2339"/>
      <c r="Q953" s="2339"/>
      <c r="R953" s="2339"/>
      <c r="S953" s="2340"/>
      <c r="T953" s="76" t="s">
        <v>346</v>
      </c>
      <c r="U953" s="77"/>
      <c r="V953" s="77"/>
      <c r="W953" s="77"/>
      <c r="X953" s="77"/>
      <c r="Y953" s="77"/>
      <c r="Z953" s="78"/>
      <c r="AA953" s="2146"/>
      <c r="AB953" s="2147"/>
      <c r="AC953" s="2147"/>
      <c r="AD953" s="2147"/>
      <c r="AE953" s="2147"/>
      <c r="AF953" s="2147"/>
      <c r="AG953" s="214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46"/>
      <c r="N954" s="2147"/>
      <c r="O954" s="2147"/>
      <c r="P954" s="2147"/>
      <c r="Q954" s="2147"/>
      <c r="R954" s="2147"/>
      <c r="S954" s="2148"/>
      <c r="T954" s="76" t="s">
        <v>347</v>
      </c>
      <c r="U954" s="77"/>
      <c r="V954" s="77"/>
      <c r="W954" s="77"/>
      <c r="X954" s="77"/>
      <c r="Y954" s="77"/>
      <c r="Z954" s="78"/>
      <c r="AA954" s="2146"/>
      <c r="AB954" s="2147"/>
      <c r="AC954" s="2147"/>
      <c r="AD954" s="2147"/>
      <c r="AE954" s="2147"/>
      <c r="AF954" s="2147"/>
      <c r="AG954" s="214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46"/>
      <c r="N955" s="2147"/>
      <c r="O955" s="2147"/>
      <c r="P955" s="2147"/>
      <c r="Q955" s="2147"/>
      <c r="R955" s="2147"/>
      <c r="S955" s="2148"/>
      <c r="T955" s="76" t="s">
        <v>394</v>
      </c>
      <c r="U955" s="77"/>
      <c r="V955" s="77"/>
      <c r="W955" s="77"/>
      <c r="X955" s="77"/>
      <c r="Y955" s="77"/>
      <c r="Z955" s="78"/>
      <c r="AA955" s="2146"/>
      <c r="AB955" s="2147"/>
      <c r="AC955" s="2147"/>
      <c r="AD955" s="2147"/>
      <c r="AE955" s="2147"/>
      <c r="AF955" s="2147"/>
      <c r="AG955" s="214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41" t="s">
        <v>316</v>
      </c>
      <c r="N956" s="2342"/>
      <c r="O956" s="2342"/>
      <c r="P956" s="2342"/>
      <c r="Q956" s="2342"/>
      <c r="R956" s="2342"/>
      <c r="S956" s="2343"/>
      <c r="T956" s="2166"/>
      <c r="U956" s="2167"/>
      <c r="V956" s="2167"/>
      <c r="W956" s="2167"/>
      <c r="X956" s="2167"/>
      <c r="Y956" s="2167"/>
      <c r="Z956" s="2168"/>
      <c r="AA956" s="2146"/>
      <c r="AB956" s="2147"/>
      <c r="AC956" s="2147"/>
      <c r="AD956" s="2147"/>
      <c r="AE956" s="2147"/>
      <c r="AF956" s="2147"/>
      <c r="AG956" s="214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46"/>
      <c r="N957" s="2147"/>
      <c r="O957" s="2147"/>
      <c r="P957" s="2147"/>
      <c r="Q957" s="2147"/>
      <c r="R957" s="2147"/>
      <c r="S957" s="2148"/>
      <c r="T957" s="2166"/>
      <c r="U957" s="2167"/>
      <c r="V957" s="2167"/>
      <c r="W957" s="2167"/>
      <c r="X957" s="2167"/>
      <c r="Y957" s="2167"/>
      <c r="Z957" s="2168"/>
      <c r="AA957" s="2146"/>
      <c r="AB957" s="2147"/>
      <c r="AC957" s="2147"/>
      <c r="AD957" s="2147"/>
      <c r="AE957" s="2147"/>
      <c r="AF957" s="2147"/>
      <c r="AG957" s="214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25" t="s">
        <v>706</v>
      </c>
      <c r="P958" s="2326"/>
      <c r="Q958" s="139"/>
      <c r="R958" s="139"/>
      <c r="S958" s="140"/>
      <c r="T958" s="71" t="s">
        <v>175</v>
      </c>
      <c r="U958" s="72"/>
      <c r="V958" s="72"/>
      <c r="W958" s="2178" t="s">
        <v>343</v>
      </c>
      <c r="X958" s="2149"/>
      <c r="Y958" s="2149"/>
      <c r="Z958" s="2149"/>
      <c r="AA958" s="2149"/>
      <c r="AB958" s="2149"/>
      <c r="AC958" s="2149"/>
      <c r="AD958" s="2149"/>
      <c r="AE958" s="2149"/>
      <c r="AF958" s="2149"/>
      <c r="AG958" s="215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211" t="s">
        <v>34</v>
      </c>
      <c r="G959" s="2212"/>
      <c r="H959" s="2212"/>
      <c r="I959" s="2212"/>
      <c r="J959" s="2212"/>
      <c r="K959" s="2212"/>
      <c r="L959" s="2212"/>
      <c r="M959" s="2146"/>
      <c r="N959" s="2147"/>
      <c r="O959" s="2147"/>
      <c r="P959" s="2147"/>
      <c r="Q959" s="2147"/>
      <c r="R959" s="2147"/>
      <c r="S959" s="2148"/>
      <c r="T959" s="79"/>
      <c r="U959" s="80"/>
      <c r="V959" s="80"/>
      <c r="W959" s="80"/>
      <c r="X959" s="80"/>
      <c r="Y959" s="80"/>
      <c r="Z959" s="188" t="s">
        <v>139</v>
      </c>
      <c r="AA959" s="2160"/>
      <c r="AB959" s="2161"/>
      <c r="AC959" s="2161"/>
      <c r="AD959" s="2161"/>
      <c r="AE959" s="2161"/>
      <c r="AF959" s="2161"/>
      <c r="AG959" s="216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221" t="s">
        <v>581</v>
      </c>
      <c r="B963" s="2221"/>
      <c r="C963" s="2221"/>
      <c r="D963" s="2221"/>
      <c r="E963" s="2221"/>
      <c r="F963" s="2221"/>
      <c r="G963" s="2221"/>
      <c r="H963" s="2221"/>
      <c r="I963" s="2221"/>
      <c r="J963" s="2221"/>
      <c r="K963" s="2221"/>
      <c r="L963" s="2221"/>
      <c r="M963" s="2221"/>
      <c r="N963" s="2221"/>
      <c r="O963" s="2221"/>
      <c r="P963" s="2221"/>
      <c r="Q963" s="2221"/>
      <c r="R963" s="2221"/>
      <c r="S963" s="2221"/>
      <c r="T963" s="2221"/>
      <c r="U963" s="2221"/>
      <c r="V963" s="2221"/>
      <c r="W963" s="2221"/>
      <c r="X963" s="2221"/>
      <c r="Y963" s="2221"/>
      <c r="Z963" s="2221"/>
      <c r="AA963" s="2221"/>
      <c r="AB963" s="2221"/>
      <c r="AC963" s="2221"/>
      <c r="AD963" s="2221"/>
      <c r="AE963" s="2221"/>
      <c r="AF963" s="2221"/>
      <c r="AG963" s="2221"/>
      <c r="AH963" s="2221"/>
      <c r="AI963" s="2221"/>
      <c r="AJ963" s="2221"/>
      <c r="AK963" s="2221"/>
      <c r="AL963" s="2221"/>
      <c r="AM963" s="2221"/>
      <c r="AN963" s="2221"/>
      <c r="AO963" s="2221"/>
      <c r="AP963" s="2221"/>
      <c r="AQ963" s="2221"/>
      <c r="AR963" s="2221"/>
      <c r="AS963" s="222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221"/>
      <c r="B964" s="2221"/>
      <c r="C964" s="2221"/>
      <c r="D964" s="2221"/>
      <c r="E964" s="2221"/>
      <c r="F964" s="2221"/>
      <c r="G964" s="2221"/>
      <c r="H964" s="2221"/>
      <c r="I964" s="2221"/>
      <c r="J964" s="2221"/>
      <c r="K964" s="2221"/>
      <c r="L964" s="2221"/>
      <c r="M964" s="2221"/>
      <c r="N964" s="2221"/>
      <c r="O964" s="2221"/>
      <c r="P964" s="2221"/>
      <c r="Q964" s="2221"/>
      <c r="R964" s="2221"/>
      <c r="S964" s="2221"/>
      <c r="T964" s="2221"/>
      <c r="U964" s="2221"/>
      <c r="V964" s="2221"/>
      <c r="W964" s="2221"/>
      <c r="X964" s="2221"/>
      <c r="Y964" s="2221"/>
      <c r="Z964" s="2221"/>
      <c r="AA964" s="2221"/>
      <c r="AB964" s="2221"/>
      <c r="AC964" s="2221"/>
      <c r="AD964" s="2221"/>
      <c r="AE964" s="2221"/>
      <c r="AF964" s="2221"/>
      <c r="AG964" s="2221"/>
      <c r="AH964" s="2221"/>
      <c r="AI964" s="2221"/>
      <c r="AJ964" s="2221"/>
      <c r="AK964" s="2221"/>
      <c r="AL964" s="2221"/>
      <c r="AM964" s="2221"/>
      <c r="AN964" s="2221"/>
      <c r="AO964" s="2221"/>
      <c r="AP964" s="2221"/>
      <c r="AQ964" s="2221"/>
      <c r="AR964" s="2221"/>
      <c r="AS964" s="222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94"/>
      <c r="BH965" s="2294"/>
      <c r="BI965" s="2294"/>
      <c r="BJ965" s="2294"/>
      <c r="BK965" s="2294"/>
      <c r="BL965" s="2294"/>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110" t="s">
        <v>673</v>
      </c>
      <c r="E968" s="2111"/>
      <c r="F968" s="2111"/>
      <c r="G968" s="2111"/>
      <c r="H968" s="2111"/>
      <c r="I968" s="2111"/>
      <c r="J968" s="2111"/>
      <c r="K968" s="2111"/>
      <c r="L968" s="2111"/>
      <c r="M968" s="2111"/>
      <c r="N968" s="2111"/>
      <c r="O968" s="2111"/>
      <c r="P968" s="2111"/>
      <c r="Q968" s="2112"/>
      <c r="R968" s="2110" t="s">
        <v>674</v>
      </c>
      <c r="S968" s="2111"/>
      <c r="T968" s="2111"/>
      <c r="U968" s="2111"/>
      <c r="V968" s="2111"/>
      <c r="W968" s="2111"/>
      <c r="X968" s="2111"/>
      <c r="Y968" s="2111"/>
      <c r="Z968" s="2111"/>
      <c r="AA968" s="2112"/>
      <c r="AB968" s="2110" t="s">
        <v>675</v>
      </c>
      <c r="AC968" s="2111"/>
      <c r="AD968" s="2111"/>
      <c r="AE968" s="2111"/>
      <c r="AF968" s="2111"/>
      <c r="AG968" s="2111"/>
      <c r="AH968" s="2111"/>
      <c r="AI968" s="2112"/>
      <c r="AJ968" s="2110" t="s">
        <v>676</v>
      </c>
      <c r="AK968" s="2111"/>
      <c r="AL968" s="2111"/>
      <c r="AM968" s="2111"/>
      <c r="AN968" s="2111"/>
      <c r="AO968" s="2111"/>
      <c r="AP968" s="2111"/>
      <c r="AQ968" s="2112"/>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113" t="s">
        <v>668</v>
      </c>
      <c r="E969" s="2114"/>
      <c r="F969" s="2114"/>
      <c r="G969" s="2114"/>
      <c r="H969" s="2114"/>
      <c r="I969" s="2114"/>
      <c r="J969" s="2114"/>
      <c r="K969" s="2114"/>
      <c r="L969" s="2114"/>
      <c r="M969" s="2114"/>
      <c r="N969" s="2114"/>
      <c r="O969" s="2114"/>
      <c r="P969" s="2114"/>
      <c r="Q969" s="2115"/>
      <c r="R969" s="2109">
        <f>IF(ISNA(IF($BN$799="4%",(INDEX($BP$809:$BT$866,MATCH($CB$799,$BO$809:$BO$866,0),MATCH(D969,$BP$808:$BT$808,0))),(INDEX($BW$809:$CA$866,MATCH($CB$799,$BV$809:$BV$866,0),MATCH(D969,$BW$808:$CA$808,0))))),0,IF($BN$799="4%",(INDEX($BP$809:$BT$866,MATCH($CB$799,$BO$809:$BO$866,0),MATCH(D969,$BP$808:$BT$808,0))),(INDEX($BW$809:$CA$866,MATCH($CB$799,$BV$809:$BV$866,0),MATCH(D969,$BW$808:$CA$808,0)))))</f>
        <v>308882</v>
      </c>
      <c r="S969" s="2109"/>
      <c r="T969" s="2109"/>
      <c r="U969" s="2109"/>
      <c r="V969" s="2109"/>
      <c r="W969" s="2109"/>
      <c r="X969" s="2109"/>
      <c r="Y969" s="2109"/>
      <c r="Z969" s="2109"/>
      <c r="AA969" s="2109"/>
      <c r="AB969" s="2043">
        <f>BN663</f>
        <v>0</v>
      </c>
      <c r="AC969" s="2044"/>
      <c r="AD969" s="2044"/>
      <c r="AE969" s="2044"/>
      <c r="AF969" s="2044"/>
      <c r="AG969" s="2044"/>
      <c r="AH969" s="2044"/>
      <c r="AI969" s="2045"/>
      <c r="AJ969" s="2090">
        <f>IF(ISERROR((R969*AB969)),0,(R969*AB969))</f>
        <v>0</v>
      </c>
      <c r="AK969" s="2091"/>
      <c r="AL969" s="2091"/>
      <c r="AM969" s="2091"/>
      <c r="AN969" s="2091"/>
      <c r="AO969" s="2091"/>
      <c r="AP969" s="2091"/>
      <c r="AQ969" s="2092"/>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113" t="s">
        <v>334</v>
      </c>
      <c r="E970" s="2114"/>
      <c r="F970" s="2114"/>
      <c r="G970" s="2114"/>
      <c r="H970" s="2114"/>
      <c r="I970" s="2114"/>
      <c r="J970" s="2114"/>
      <c r="K970" s="2114"/>
      <c r="L970" s="2114"/>
      <c r="M970" s="2114"/>
      <c r="N970" s="2114"/>
      <c r="O970" s="2114"/>
      <c r="P970" s="2114"/>
      <c r="Q970" s="2115"/>
      <c r="R970" s="2109">
        <f>IF(ISNA(IF($BN$799="4%",(INDEX($BP$809:$BT$866,MATCH($CB$799,$BO$809:$BO$866,0),MATCH(D970,$BP$808:$BT$808,0))),(INDEX($BW$809:$CA$866,MATCH($CB$799,$BV$809:$BV$866,0),MATCH(D970,$BW$808:$CA$808,0))))),0,IF($BN$799="4%",(INDEX($BP$809:$BT$866,MATCH($CB$799,$BO$809:$BO$866,0),MATCH(D970,$BP$808:$BT$808,0))),(INDEX($BW$809:$CA$866,MATCH($CB$799,$BV$809:$BV$866,0),MATCH(D970,$BW$808:$CA$808,0)))))</f>
        <v>356138</v>
      </c>
      <c r="S970" s="2109"/>
      <c r="T970" s="2109"/>
      <c r="U970" s="2109"/>
      <c r="V970" s="2109"/>
      <c r="W970" s="2109"/>
      <c r="X970" s="2109"/>
      <c r="Y970" s="2109"/>
      <c r="Z970" s="2109"/>
      <c r="AA970" s="2109"/>
      <c r="AB970" s="2043">
        <f>BS663</f>
        <v>111</v>
      </c>
      <c r="AC970" s="2044"/>
      <c r="AD970" s="2044"/>
      <c r="AE970" s="2044"/>
      <c r="AF970" s="2044"/>
      <c r="AG970" s="2044"/>
      <c r="AH970" s="2044"/>
      <c r="AI970" s="2045"/>
      <c r="AJ970" s="2090">
        <f>IF(ISERROR((R970*AB970)),0,(R970*AB970))</f>
        <v>39531318</v>
      </c>
      <c r="AK970" s="2091"/>
      <c r="AL970" s="2091"/>
      <c r="AM970" s="2091"/>
      <c r="AN970" s="2091"/>
      <c r="AO970" s="2091"/>
      <c r="AP970" s="2091"/>
      <c r="AQ970" s="2092"/>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113" t="s">
        <v>168</v>
      </c>
      <c r="E971" s="2114"/>
      <c r="F971" s="2114"/>
      <c r="G971" s="2114"/>
      <c r="H971" s="2114"/>
      <c r="I971" s="2114"/>
      <c r="J971" s="2114"/>
      <c r="K971" s="2114"/>
      <c r="L971" s="2114"/>
      <c r="M971" s="2114"/>
      <c r="N971" s="2114"/>
      <c r="O971" s="2114"/>
      <c r="P971" s="2114"/>
      <c r="Q971" s="2115"/>
      <c r="R971" s="2109">
        <f>IF(ISNA(IF($BN$799="4%",(INDEX($BP$809:$BT$866,MATCH($CB$799,$BO$809:$BO$866,0),MATCH(D971,$BP$808:$BT$808,0))),(INDEX($BW$809:$CA$866,MATCH($CB$799,$BV$809:$BV$866,0),MATCH(D971,$BW$808:$CA$808,0))))),0,IF($BN$799="4%",(INDEX($BP$809:$BT$866,MATCH($CB$799,$BO$809:$BO$866,0),MATCH(D971,$BP$808:$BT$808,0))),(INDEX($BW$809:$CA$866,MATCH($CB$799,$BV$809:$BV$866,0),MATCH(D971,$BW$808:$CA$808,0)))))</f>
        <v>429600</v>
      </c>
      <c r="S971" s="2109"/>
      <c r="T971" s="2109"/>
      <c r="U971" s="2109"/>
      <c r="V971" s="2109"/>
      <c r="W971" s="2109"/>
      <c r="X971" s="2109"/>
      <c r="Y971" s="2109"/>
      <c r="Z971" s="2109"/>
      <c r="AA971" s="2109"/>
      <c r="AB971" s="2043">
        <f>BX663</f>
        <v>55</v>
      </c>
      <c r="AC971" s="2044"/>
      <c r="AD971" s="2044"/>
      <c r="AE971" s="2044"/>
      <c r="AF971" s="2044"/>
      <c r="AG971" s="2044"/>
      <c r="AH971" s="2044"/>
      <c r="AI971" s="2045"/>
      <c r="AJ971" s="2090">
        <f>IF(ISERROR((R971*AB971)),0,(R971*AB971))</f>
        <v>23628000</v>
      </c>
      <c r="AK971" s="2091"/>
      <c r="AL971" s="2091"/>
      <c r="AM971" s="2091"/>
      <c r="AN971" s="2091"/>
      <c r="AO971" s="2091"/>
      <c r="AP971" s="2091"/>
      <c r="AQ971" s="2092"/>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113" t="s">
        <v>169</v>
      </c>
      <c r="E972" s="2114"/>
      <c r="F972" s="2114"/>
      <c r="G972" s="2114"/>
      <c r="H972" s="2114"/>
      <c r="I972" s="2114"/>
      <c r="J972" s="2114"/>
      <c r="K972" s="2114"/>
      <c r="L972" s="2114"/>
      <c r="M972" s="2114"/>
      <c r="N972" s="2114"/>
      <c r="O972" s="2114"/>
      <c r="P972" s="2114"/>
      <c r="Q972" s="2115"/>
      <c r="R972" s="2109">
        <f>IF(ISNA(IF($BN$799="4%",(INDEX($BP$809:$BT$866,MATCH($CB$799,$BO$809:$BO$866,0),MATCH(D972,$BP$808:$BT$808,0))),(INDEX($BW$809:$CA$866,MATCH($CB$799,$BV$809:$BV$866,0),MATCH(D972,$BW$808:$CA$808,0))))),0,IF($BN$799="4%",(INDEX($BP$809:$BT$866,MATCH($CB$799,$BO$809:$BO$866,0),MATCH(D972,$BP$808:$BT$808,0))),(INDEX($BW$809:$CA$866,MATCH($CB$799,$BV$809:$BV$866,0),MATCH(D972,$BW$808:$CA$808,0)))))</f>
        <v>549888</v>
      </c>
      <c r="S972" s="2109"/>
      <c r="T972" s="2109"/>
      <c r="U972" s="2109"/>
      <c r="V972" s="2109"/>
      <c r="W972" s="2109"/>
      <c r="X972" s="2109"/>
      <c r="Y972" s="2109"/>
      <c r="Z972" s="2109"/>
      <c r="AA972" s="2109"/>
      <c r="AB972" s="2043">
        <f>CC663</f>
        <v>0</v>
      </c>
      <c r="AC972" s="2044"/>
      <c r="AD972" s="2044"/>
      <c r="AE972" s="2044"/>
      <c r="AF972" s="2044"/>
      <c r="AG972" s="2044"/>
      <c r="AH972" s="2044"/>
      <c r="AI972" s="2045"/>
      <c r="AJ972" s="2090">
        <f>IF(ISERROR((R972*AB972)),0,(R972*AB972))</f>
        <v>0</v>
      </c>
      <c r="AK972" s="2091"/>
      <c r="AL972" s="2091"/>
      <c r="AM972" s="2091"/>
      <c r="AN972" s="2091"/>
      <c r="AO972" s="2091"/>
      <c r="AP972" s="2091"/>
      <c r="AQ972" s="2092"/>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113" t="s">
        <v>493</v>
      </c>
      <c r="E973" s="2114"/>
      <c r="F973" s="2114"/>
      <c r="G973" s="2114"/>
      <c r="H973" s="2114"/>
      <c r="I973" s="2114"/>
      <c r="J973" s="2114"/>
      <c r="K973" s="2114"/>
      <c r="L973" s="2114"/>
      <c r="M973" s="2114"/>
      <c r="N973" s="2114"/>
      <c r="O973" s="2114"/>
      <c r="P973" s="2114"/>
      <c r="Q973" s="2115"/>
      <c r="R973" s="2109">
        <f>IF(ISNA(IF($BN$799="4%",(INDEX($BP$809:$BT$866,MATCH($CB$799,$BO$809:$BO$866,0),MATCH(D973,$BP$808:$BT$808,0))),(INDEX($BW$809:$CA$866,MATCH($CB$799,$BV$809:$BV$866,0),MATCH(D973,$BW$808:$CA$808,0))))),0,IF($BN$799="4%",(INDEX($BP$809:$BT$866,MATCH($CB$799,$BO$809:$BO$866,0),MATCH(D973,$BP$808:$BT$808,0))),(INDEX($BW$809:$CA$866,MATCH($CB$799,$BV$809:$BV$866,0),MATCH(D973,$BW$808:$CA$808,0)))))</f>
        <v>612610</v>
      </c>
      <c r="S973" s="2109"/>
      <c r="T973" s="2109"/>
      <c r="U973" s="2109"/>
      <c r="V973" s="2109"/>
      <c r="W973" s="2109"/>
      <c r="X973" s="2109"/>
      <c r="Y973" s="2109"/>
      <c r="Z973" s="2109"/>
      <c r="AA973" s="2109"/>
      <c r="AB973" s="2043">
        <f>CM663+CH663</f>
        <v>0</v>
      </c>
      <c r="AC973" s="2044"/>
      <c r="AD973" s="2044"/>
      <c r="AE973" s="2044"/>
      <c r="AF973" s="2044"/>
      <c r="AG973" s="2044"/>
      <c r="AH973" s="2044"/>
      <c r="AI973" s="2045"/>
      <c r="AJ973" s="2090">
        <f>IF(ISERROR((R973*AB973)),0,(R973*AB973))</f>
        <v>0</v>
      </c>
      <c r="AK973" s="2091"/>
      <c r="AL973" s="2091"/>
      <c r="AM973" s="2091"/>
      <c r="AN973" s="2091"/>
      <c r="AO973" s="2091"/>
      <c r="AP973" s="2091"/>
      <c r="AQ973" s="2092"/>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131" t="s">
        <v>849</v>
      </c>
      <c r="C974" s="2132"/>
      <c r="D974" s="2132"/>
      <c r="E974" s="2132"/>
      <c r="F974" s="2132"/>
      <c r="G974" s="2132"/>
      <c r="H974" s="2132"/>
      <c r="I974" s="2132"/>
      <c r="J974" s="2132"/>
      <c r="K974" s="2132"/>
      <c r="L974" s="2132"/>
      <c r="M974" s="2132"/>
      <c r="N974" s="2132"/>
      <c r="O974" s="2132"/>
      <c r="P974" s="2132"/>
      <c r="Q974" s="2132"/>
      <c r="R974" s="2132"/>
      <c r="S974" s="2132"/>
      <c r="T974" s="2132"/>
      <c r="U974" s="2132"/>
      <c r="V974" s="2132"/>
      <c r="W974" s="2132"/>
      <c r="X974" s="2132"/>
      <c r="Y974" s="2132"/>
      <c r="Z974" s="2132"/>
      <c r="AA974" s="2133"/>
      <c r="AB974" s="2043">
        <f>SUM(AB969:AI973)</f>
        <v>166</v>
      </c>
      <c r="AC974" s="2044"/>
      <c r="AD974" s="2044"/>
      <c r="AE974" s="2044"/>
      <c r="AF974" s="2044"/>
      <c r="AG974" s="2044"/>
      <c r="AH974" s="2044"/>
      <c r="AI974" s="2045"/>
      <c r="AJ974" s="2090"/>
      <c r="AK974" s="2091"/>
      <c r="AL974" s="2091"/>
      <c r="AM974" s="2091"/>
      <c r="AN974" s="2091"/>
      <c r="AO974" s="2091"/>
      <c r="AP974" s="2091"/>
      <c r="AQ974" s="2092"/>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087" t="s">
        <v>545</v>
      </c>
      <c r="C975" s="2088"/>
      <c r="D975" s="2088"/>
      <c r="E975" s="2088"/>
      <c r="F975" s="2088"/>
      <c r="G975" s="2088"/>
      <c r="H975" s="2088"/>
      <c r="I975" s="2088"/>
      <c r="J975" s="2088"/>
      <c r="K975" s="2088"/>
      <c r="L975" s="2088"/>
      <c r="M975" s="2088"/>
      <c r="N975" s="2088"/>
      <c r="O975" s="2088"/>
      <c r="P975" s="2088"/>
      <c r="Q975" s="2088"/>
      <c r="R975" s="2088"/>
      <c r="S975" s="2088"/>
      <c r="T975" s="2088"/>
      <c r="U975" s="2088"/>
      <c r="V975" s="2088"/>
      <c r="W975" s="2088"/>
      <c r="X975" s="2088"/>
      <c r="Y975" s="2088"/>
      <c r="Z975" s="2088"/>
      <c r="AA975" s="2088"/>
      <c r="AB975" s="2088"/>
      <c r="AC975" s="2088"/>
      <c r="AD975" s="2088"/>
      <c r="AE975" s="2088"/>
      <c r="AF975" s="2088"/>
      <c r="AG975" s="2088"/>
      <c r="AH975" s="2088"/>
      <c r="AI975" s="2089"/>
      <c r="AJ975" s="2090">
        <f>SUM(AJ969:AQ973)</f>
        <v>63159318</v>
      </c>
      <c r="AK975" s="2091"/>
      <c r="AL975" s="2091"/>
      <c r="AM975" s="2091"/>
      <c r="AN975" s="2091"/>
      <c r="AO975" s="2091"/>
      <c r="AP975" s="2091"/>
      <c r="AQ975" s="2092"/>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093"/>
      <c r="C976" s="2094"/>
      <c r="D976" s="2094"/>
      <c r="E976" s="2094"/>
      <c r="F976" s="2094"/>
      <c r="G976" s="2094"/>
      <c r="H976" s="2094"/>
      <c r="I976" s="2094"/>
      <c r="J976" s="2094"/>
      <c r="K976" s="2094"/>
      <c r="L976" s="2094"/>
      <c r="M976" s="2094"/>
      <c r="N976" s="2094"/>
      <c r="O976" s="2094"/>
      <c r="P976" s="2094"/>
      <c r="Q976" s="2094"/>
      <c r="R976" s="2094"/>
      <c r="S976" s="2094"/>
      <c r="T976" s="2094"/>
      <c r="U976" s="2094"/>
      <c r="V976" s="2094"/>
      <c r="W976" s="2094"/>
      <c r="X976" s="2094"/>
      <c r="Y976" s="2094"/>
      <c r="Z976" s="2094"/>
      <c r="AA976" s="2094"/>
      <c r="AB976" s="2094"/>
      <c r="AC976" s="2094"/>
      <c r="AD976" s="2094"/>
      <c r="AE976" s="2095"/>
      <c r="AF976" s="2096" t="s">
        <v>703</v>
      </c>
      <c r="AG976" s="2097"/>
      <c r="AH976" s="2097"/>
      <c r="AI976" s="2098"/>
      <c r="AJ976" s="2093"/>
      <c r="AK976" s="2094"/>
      <c r="AL976" s="2094"/>
      <c r="AM976" s="2094"/>
      <c r="AN976" s="2094"/>
      <c r="AO976" s="2094"/>
      <c r="AP976" s="2094"/>
      <c r="AQ976" s="2095"/>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103" t="s">
        <v>1427</v>
      </c>
      <c r="E977" s="2104"/>
      <c r="F977" s="2104"/>
      <c r="G977" s="2104"/>
      <c r="H977" s="2104"/>
      <c r="I977" s="2104"/>
      <c r="J977" s="2104"/>
      <c r="K977" s="2104"/>
      <c r="L977" s="2104"/>
      <c r="M977" s="2104"/>
      <c r="N977" s="2104"/>
      <c r="O977" s="2104"/>
      <c r="P977" s="2104"/>
      <c r="Q977" s="2104"/>
      <c r="R977" s="2104"/>
      <c r="S977" s="2104"/>
      <c r="T977" s="2104"/>
      <c r="U977" s="2104"/>
      <c r="V977" s="2104"/>
      <c r="W977" s="2104"/>
      <c r="X977" s="2104"/>
      <c r="Y977" s="2104"/>
      <c r="Z977" s="2104"/>
      <c r="AA977" s="2104"/>
      <c r="AB977" s="2104"/>
      <c r="AC977" s="2104"/>
      <c r="AD977" s="2104"/>
      <c r="AE977" s="2105"/>
      <c r="AF977" s="117"/>
      <c r="AG977" s="2099" t="s">
        <v>706</v>
      </c>
      <c r="AH977" s="2100"/>
      <c r="AI977" s="125"/>
      <c r="AJ977" s="2122">
        <f>ROUND(IF(AND(AG977="yes",D979&gt;0),AJ975*0.2,0),0)</f>
        <v>0</v>
      </c>
      <c r="AK977" s="2123"/>
      <c r="AL977" s="2123"/>
      <c r="AM977" s="2123"/>
      <c r="AN977" s="2123"/>
      <c r="AO977" s="2123"/>
      <c r="AP977" s="2123"/>
      <c r="AQ977" s="2124"/>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134" t="s">
        <v>1428</v>
      </c>
      <c r="E978" s="2135"/>
      <c r="F978" s="2135"/>
      <c r="G978" s="2135"/>
      <c r="H978" s="2135"/>
      <c r="I978" s="2135"/>
      <c r="J978" s="2135"/>
      <c r="K978" s="2135"/>
      <c r="L978" s="2135"/>
      <c r="M978" s="2135"/>
      <c r="N978" s="2135"/>
      <c r="O978" s="2135"/>
      <c r="P978" s="2135"/>
      <c r="Q978" s="2135"/>
      <c r="R978" s="2135"/>
      <c r="S978" s="2135"/>
      <c r="T978" s="2135"/>
      <c r="U978" s="2135"/>
      <c r="V978" s="2135"/>
      <c r="W978" s="2135"/>
      <c r="X978" s="2135"/>
      <c r="Y978" s="2135"/>
      <c r="Z978" s="2135"/>
      <c r="AA978" s="2135"/>
      <c r="AB978" s="2135"/>
      <c r="AC978" s="2135"/>
      <c r="AD978" s="2135"/>
      <c r="AE978" s="2136"/>
      <c r="AF978" s="110"/>
      <c r="AG978" s="112"/>
      <c r="AH978" s="112"/>
      <c r="AI978" s="121"/>
      <c r="AJ978" s="2125"/>
      <c r="AK978" s="2126"/>
      <c r="AL978" s="2126"/>
      <c r="AM978" s="2126"/>
      <c r="AN978" s="2126"/>
      <c r="AO978" s="2126"/>
      <c r="AP978" s="2126"/>
      <c r="AQ978" s="2127"/>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137"/>
      <c r="E979" s="2138"/>
      <c r="F979" s="2138"/>
      <c r="G979" s="2138"/>
      <c r="H979" s="2138"/>
      <c r="I979" s="2138"/>
      <c r="J979" s="2138"/>
      <c r="K979" s="2138"/>
      <c r="L979" s="2138"/>
      <c r="M979" s="2138"/>
      <c r="N979" s="2138"/>
      <c r="O979" s="2138"/>
      <c r="P979" s="2138"/>
      <c r="Q979" s="2138"/>
      <c r="R979" s="2138"/>
      <c r="S979" s="2138"/>
      <c r="T979" s="2138"/>
      <c r="U979" s="2138"/>
      <c r="V979" s="2138"/>
      <c r="W979" s="2138"/>
      <c r="X979" s="2138"/>
      <c r="Y979" s="2138"/>
      <c r="Z979" s="2138"/>
      <c r="AA979" s="2138"/>
      <c r="AB979" s="2138"/>
      <c r="AC979" s="2138"/>
      <c r="AD979" s="2138"/>
      <c r="AE979" s="2139"/>
      <c r="AF979" s="115"/>
      <c r="AG979" s="11"/>
      <c r="AH979" s="11"/>
      <c r="AI979" s="116"/>
      <c r="AJ979" s="2128"/>
      <c r="AK979" s="2129"/>
      <c r="AL979" s="2129"/>
      <c r="AM979" s="2129"/>
      <c r="AN979" s="2129"/>
      <c r="AO979" s="2129"/>
      <c r="AP979" s="2129"/>
      <c r="AQ979" s="2130"/>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084" t="s">
        <v>1522</v>
      </c>
      <c r="E980" s="2085"/>
      <c r="F980" s="2085"/>
      <c r="G980" s="2085"/>
      <c r="H980" s="2085"/>
      <c r="I980" s="2085"/>
      <c r="J980" s="2085"/>
      <c r="K980" s="2085"/>
      <c r="L980" s="2085"/>
      <c r="M980" s="2085"/>
      <c r="N980" s="2085"/>
      <c r="O980" s="2085"/>
      <c r="P980" s="2085"/>
      <c r="Q980" s="2085"/>
      <c r="R980" s="2085"/>
      <c r="S980" s="2085"/>
      <c r="T980" s="2085"/>
      <c r="U980" s="2085"/>
      <c r="V980" s="2085"/>
      <c r="W980" s="2085"/>
      <c r="X980" s="2085"/>
      <c r="Y980" s="2085"/>
      <c r="Z980" s="2085"/>
      <c r="AA980" s="2085"/>
      <c r="AB980" s="2085"/>
      <c r="AC980" s="2085"/>
      <c r="AD980" s="2085"/>
      <c r="AE980" s="2086"/>
      <c r="AF980" s="117"/>
      <c r="AG980" s="2101" t="s">
        <v>706</v>
      </c>
      <c r="AH980" s="2102"/>
      <c r="AI980" s="125"/>
      <c r="AJ980" s="2122">
        <f>ROUND(IF(AG980="yes",AJ975*0.05,0),0)</f>
        <v>0</v>
      </c>
      <c r="AK980" s="2123"/>
      <c r="AL980" s="2123"/>
      <c r="AM980" s="2123"/>
      <c r="AN980" s="2123"/>
      <c r="AO980" s="2123"/>
      <c r="AP980" s="2123"/>
      <c r="AQ980" s="2124"/>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134" t="s">
        <v>1520</v>
      </c>
      <c r="E981" s="2135"/>
      <c r="F981" s="2135"/>
      <c r="G981" s="2135"/>
      <c r="H981" s="2135"/>
      <c r="I981" s="2135"/>
      <c r="J981" s="2135"/>
      <c r="K981" s="2135"/>
      <c r="L981" s="2135"/>
      <c r="M981" s="2135"/>
      <c r="N981" s="2135"/>
      <c r="O981" s="2135"/>
      <c r="P981" s="2135"/>
      <c r="Q981" s="2135"/>
      <c r="R981" s="2135"/>
      <c r="S981" s="2135"/>
      <c r="T981" s="2135"/>
      <c r="U981" s="2135"/>
      <c r="V981" s="2135"/>
      <c r="W981" s="2135"/>
      <c r="X981" s="2135"/>
      <c r="Y981" s="2135"/>
      <c r="Z981" s="2135"/>
      <c r="AA981" s="2135"/>
      <c r="AB981" s="2135"/>
      <c r="AC981" s="2135"/>
      <c r="AD981" s="2135"/>
      <c r="AE981" s="2136"/>
      <c r="AF981" s="110"/>
      <c r="AG981" s="112"/>
      <c r="AH981" s="112"/>
      <c r="AI981" s="121"/>
      <c r="AJ981" s="2125"/>
      <c r="AK981" s="2126"/>
      <c r="AL981" s="2126"/>
      <c r="AM981" s="2126"/>
      <c r="AN981" s="2126"/>
      <c r="AO981" s="2126"/>
      <c r="AP981" s="2126"/>
      <c r="AQ981" s="2127"/>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134"/>
      <c r="E982" s="2135"/>
      <c r="F982" s="2135"/>
      <c r="G982" s="2135"/>
      <c r="H982" s="2135"/>
      <c r="I982" s="2135"/>
      <c r="J982" s="2135"/>
      <c r="K982" s="2135"/>
      <c r="L982" s="2135"/>
      <c r="M982" s="2135"/>
      <c r="N982" s="2135"/>
      <c r="O982" s="2135"/>
      <c r="P982" s="2135"/>
      <c r="Q982" s="2135"/>
      <c r="R982" s="2135"/>
      <c r="S982" s="2135"/>
      <c r="T982" s="2135"/>
      <c r="U982" s="2135"/>
      <c r="V982" s="2135"/>
      <c r="W982" s="2135"/>
      <c r="X982" s="2135"/>
      <c r="Y982" s="2135"/>
      <c r="Z982" s="2135"/>
      <c r="AA982" s="2135"/>
      <c r="AB982" s="2135"/>
      <c r="AC982" s="2135"/>
      <c r="AD982" s="2135"/>
      <c r="AE982" s="2136"/>
      <c r="AF982" s="110"/>
      <c r="AG982" s="112"/>
      <c r="AH982" s="112"/>
      <c r="AI982" s="121"/>
      <c r="AJ982" s="2125"/>
      <c r="AK982" s="2126"/>
      <c r="AL982" s="2126"/>
      <c r="AM982" s="2126"/>
      <c r="AN982" s="2126"/>
      <c r="AO982" s="2126"/>
      <c r="AP982" s="2126"/>
      <c r="AQ982" s="2127"/>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34"/>
      <c r="E983" s="2135"/>
      <c r="F983" s="2135"/>
      <c r="G983" s="2135"/>
      <c r="H983" s="2135"/>
      <c r="I983" s="2135"/>
      <c r="J983" s="2135"/>
      <c r="K983" s="2135"/>
      <c r="L983" s="2135"/>
      <c r="M983" s="2135"/>
      <c r="N983" s="2135"/>
      <c r="O983" s="2135"/>
      <c r="P983" s="2135"/>
      <c r="Q983" s="2135"/>
      <c r="R983" s="2135"/>
      <c r="S983" s="2135"/>
      <c r="T983" s="2135"/>
      <c r="U983" s="2135"/>
      <c r="V983" s="2135"/>
      <c r="W983" s="2135"/>
      <c r="X983" s="2135"/>
      <c r="Y983" s="2135"/>
      <c r="Z983" s="2135"/>
      <c r="AA983" s="2135"/>
      <c r="AB983" s="2135"/>
      <c r="AC983" s="2135"/>
      <c r="AD983" s="2135"/>
      <c r="AE983" s="2136"/>
      <c r="AF983" s="110"/>
      <c r="AG983" s="112"/>
      <c r="AH983" s="112"/>
      <c r="AI983" s="121"/>
      <c r="AJ983" s="2125"/>
      <c r="AK983" s="2126"/>
      <c r="AL983" s="2126"/>
      <c r="AM983" s="2126"/>
      <c r="AN983" s="2126"/>
      <c r="AO983" s="2126"/>
      <c r="AP983" s="2126"/>
      <c r="AQ983" s="2127"/>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34"/>
      <c r="E984" s="2135"/>
      <c r="F984" s="2135"/>
      <c r="G984" s="2135"/>
      <c r="H984" s="2135"/>
      <c r="I984" s="2135"/>
      <c r="J984" s="2135"/>
      <c r="K984" s="2135"/>
      <c r="L984" s="2135"/>
      <c r="M984" s="2135"/>
      <c r="N984" s="2135"/>
      <c r="O984" s="2135"/>
      <c r="P984" s="2135"/>
      <c r="Q984" s="2135"/>
      <c r="R984" s="2135"/>
      <c r="S984" s="2135"/>
      <c r="T984" s="2135"/>
      <c r="U984" s="2135"/>
      <c r="V984" s="2135"/>
      <c r="W984" s="2135"/>
      <c r="X984" s="2135"/>
      <c r="Y984" s="2135"/>
      <c r="Z984" s="2135"/>
      <c r="AA984" s="2135"/>
      <c r="AB984" s="2135"/>
      <c r="AC984" s="2135"/>
      <c r="AD984" s="2135"/>
      <c r="AE984" s="2136"/>
      <c r="AF984" s="110"/>
      <c r="AG984" s="112"/>
      <c r="AH984" s="112"/>
      <c r="AI984" s="121"/>
      <c r="AJ984" s="2125"/>
      <c r="AK984" s="2126"/>
      <c r="AL984" s="2126"/>
      <c r="AM984" s="2126"/>
      <c r="AN984" s="2126"/>
      <c r="AO984" s="2126"/>
      <c r="AP984" s="2126"/>
      <c r="AQ984" s="2127"/>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40"/>
      <c r="E985" s="2141"/>
      <c r="F985" s="2141"/>
      <c r="G985" s="2141"/>
      <c r="H985" s="2141"/>
      <c r="I985" s="2141"/>
      <c r="J985" s="2141"/>
      <c r="K985" s="2141"/>
      <c r="L985" s="2141"/>
      <c r="M985" s="2141"/>
      <c r="N985" s="2141"/>
      <c r="O985" s="2141"/>
      <c r="P985" s="2141"/>
      <c r="Q985" s="2141"/>
      <c r="R985" s="2141"/>
      <c r="S985" s="2141"/>
      <c r="T985" s="2141"/>
      <c r="U985" s="2141"/>
      <c r="V985" s="2141"/>
      <c r="W985" s="2141"/>
      <c r="X985" s="2141"/>
      <c r="Y985" s="2141"/>
      <c r="Z985" s="2141"/>
      <c r="AA985" s="2141"/>
      <c r="AB985" s="2141"/>
      <c r="AC985" s="2141"/>
      <c r="AD985" s="2141"/>
      <c r="AE985" s="2142"/>
      <c r="AF985" s="115"/>
      <c r="AG985" s="11"/>
      <c r="AH985" s="11"/>
      <c r="AI985" s="116"/>
      <c r="AJ985" s="2128"/>
      <c r="AK985" s="2129"/>
      <c r="AL985" s="2129"/>
      <c r="AM985" s="2129"/>
      <c r="AN985" s="2129"/>
      <c r="AO985" s="2129"/>
      <c r="AP985" s="2129"/>
      <c r="AQ985" s="2130"/>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084" t="s">
        <v>2101</v>
      </c>
      <c r="E986" s="2085"/>
      <c r="F986" s="2085"/>
      <c r="G986" s="2085"/>
      <c r="H986" s="2085"/>
      <c r="I986" s="2085"/>
      <c r="J986" s="2085"/>
      <c r="K986" s="2085"/>
      <c r="L986" s="2085"/>
      <c r="M986" s="2085"/>
      <c r="N986" s="2085"/>
      <c r="O986" s="2085"/>
      <c r="P986" s="2085"/>
      <c r="Q986" s="2085"/>
      <c r="R986" s="2085"/>
      <c r="S986" s="2085"/>
      <c r="T986" s="2085"/>
      <c r="U986" s="2085"/>
      <c r="V986" s="2085"/>
      <c r="W986" s="2085"/>
      <c r="X986" s="2085"/>
      <c r="Y986" s="2085"/>
      <c r="Z986" s="2085"/>
      <c r="AA986" s="2085"/>
      <c r="AB986" s="2085"/>
      <c r="AC986" s="2085"/>
      <c r="AD986" s="2085"/>
      <c r="AE986" s="2086"/>
      <c r="AF986" s="124"/>
      <c r="AG986" s="2101" t="s">
        <v>706</v>
      </c>
      <c r="AH986" s="2102"/>
      <c r="AI986" s="125"/>
      <c r="AJ986" s="2122">
        <f>ROUND(IF(AG986="yes",AJ975*0.1,0),0)</f>
        <v>0</v>
      </c>
      <c r="AK986" s="2123"/>
      <c r="AL986" s="2123"/>
      <c r="AM986" s="2123"/>
      <c r="AN986" s="2123"/>
      <c r="AO986" s="2123"/>
      <c r="AP986" s="2123"/>
      <c r="AQ986" s="2124"/>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078" t="s">
        <v>1521</v>
      </c>
      <c r="E987" s="2079"/>
      <c r="F987" s="2079"/>
      <c r="G987" s="2079"/>
      <c r="H987" s="2079"/>
      <c r="I987" s="2079"/>
      <c r="J987" s="2079"/>
      <c r="K987" s="2079"/>
      <c r="L987" s="2079"/>
      <c r="M987" s="2079"/>
      <c r="N987" s="2079"/>
      <c r="O987" s="2079"/>
      <c r="P987" s="2079"/>
      <c r="Q987" s="2079"/>
      <c r="R987" s="2079"/>
      <c r="S987" s="2079"/>
      <c r="T987" s="2079"/>
      <c r="U987" s="2079"/>
      <c r="V987" s="2079"/>
      <c r="W987" s="2079"/>
      <c r="X987" s="2079"/>
      <c r="Y987" s="2079"/>
      <c r="Z987" s="2079"/>
      <c r="AA987" s="2079"/>
      <c r="AB987" s="2079"/>
      <c r="AC987" s="2079"/>
      <c r="AD987" s="2079"/>
      <c r="AE987" s="2080"/>
      <c r="AF987" s="110"/>
      <c r="AG987" s="25"/>
      <c r="AH987" s="25"/>
      <c r="AI987" s="121"/>
      <c r="AJ987" s="2125"/>
      <c r="AK987" s="2126"/>
      <c r="AL987" s="2126"/>
      <c r="AM987" s="2126"/>
      <c r="AN987" s="2126"/>
      <c r="AO987" s="2126"/>
      <c r="AP987" s="2126"/>
      <c r="AQ987" s="2127"/>
      <c r="AR987" s="1487"/>
      <c r="AS987" s="1487"/>
      <c r="AT987" s="1487"/>
      <c r="AU987" s="1487"/>
      <c r="AV987" s="1487"/>
      <c r="AW987" s="1487"/>
      <c r="AX987" s="1487"/>
      <c r="AY987" s="1487"/>
      <c r="AZ987" s="61"/>
      <c r="BA987" s="1516">
        <f>G753+O796</f>
        <v>164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078"/>
      <c r="E988" s="2079"/>
      <c r="F988" s="2079"/>
      <c r="G988" s="2079"/>
      <c r="H988" s="2079"/>
      <c r="I988" s="2079"/>
      <c r="J988" s="2079"/>
      <c r="K988" s="2079"/>
      <c r="L988" s="2079"/>
      <c r="M988" s="2079"/>
      <c r="N988" s="2079"/>
      <c r="O988" s="2079"/>
      <c r="P988" s="2079"/>
      <c r="Q988" s="2079"/>
      <c r="R988" s="2079"/>
      <c r="S988" s="2079"/>
      <c r="T988" s="2079"/>
      <c r="U988" s="2079"/>
      <c r="V988" s="2079"/>
      <c r="W988" s="2079"/>
      <c r="X988" s="2079"/>
      <c r="Y988" s="2079"/>
      <c r="Z988" s="2079"/>
      <c r="AA988" s="2079"/>
      <c r="AB988" s="2079"/>
      <c r="AC988" s="2079"/>
      <c r="AD988" s="2079"/>
      <c r="AE988" s="2080"/>
      <c r="AF988" s="110"/>
      <c r="AG988" s="112"/>
      <c r="AH988" s="112"/>
      <c r="AI988" s="121"/>
      <c r="AJ988" s="2125"/>
      <c r="AK988" s="2126"/>
      <c r="AL988" s="2126"/>
      <c r="AM988" s="2126"/>
      <c r="AN988" s="2126"/>
      <c r="AO988" s="2126"/>
      <c r="AP988" s="2126"/>
      <c r="AQ988" s="2127"/>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106"/>
      <c r="E989" s="2107"/>
      <c r="F989" s="2107"/>
      <c r="G989" s="2107"/>
      <c r="H989" s="2107"/>
      <c r="I989" s="2107"/>
      <c r="J989" s="2107"/>
      <c r="K989" s="2107"/>
      <c r="L989" s="2107"/>
      <c r="M989" s="2107"/>
      <c r="N989" s="2107"/>
      <c r="O989" s="2107"/>
      <c r="P989" s="2107"/>
      <c r="Q989" s="2107"/>
      <c r="R989" s="2107"/>
      <c r="S989" s="2107"/>
      <c r="T989" s="2107"/>
      <c r="U989" s="2107"/>
      <c r="V989" s="2107"/>
      <c r="W989" s="2107"/>
      <c r="X989" s="2107"/>
      <c r="Y989" s="2107"/>
      <c r="Z989" s="2107"/>
      <c r="AA989" s="2107"/>
      <c r="AB989" s="2107"/>
      <c r="AC989" s="2107"/>
      <c r="AD989" s="2107"/>
      <c r="AE989" s="2108"/>
      <c r="AF989" s="115"/>
      <c r="AG989" s="11"/>
      <c r="AH989" s="11"/>
      <c r="AI989" s="116"/>
      <c r="AJ989" s="2128"/>
      <c r="AK989" s="2129"/>
      <c r="AL989" s="2129"/>
      <c r="AM989" s="2129"/>
      <c r="AN989" s="2129"/>
      <c r="AO989" s="2129"/>
      <c r="AP989" s="2129"/>
      <c r="AQ989" s="2130"/>
      <c r="AR989" s="1487"/>
      <c r="AS989" s="1487"/>
      <c r="AT989" s="1487"/>
      <c r="AU989" s="1487"/>
      <c r="AV989" s="1487"/>
      <c r="AW989" s="1487"/>
      <c r="AX989" s="1487"/>
      <c r="AY989" s="1487"/>
      <c r="AZ989" s="61"/>
      <c r="BA989" s="1515">
        <f>ROUNDDOWN(X1027/I1027,2)</f>
        <v>0.26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84" t="s">
        <v>1523</v>
      </c>
      <c r="E990" s="2085"/>
      <c r="F990" s="2085"/>
      <c r="G990" s="2085"/>
      <c r="H990" s="2085"/>
      <c r="I990" s="2085"/>
      <c r="J990" s="2085"/>
      <c r="K990" s="2085"/>
      <c r="L990" s="2085"/>
      <c r="M990" s="2085"/>
      <c r="N990" s="2085"/>
      <c r="O990" s="2085"/>
      <c r="P990" s="2085"/>
      <c r="Q990" s="2085"/>
      <c r="R990" s="2085"/>
      <c r="S990" s="2085"/>
      <c r="T990" s="2085"/>
      <c r="U990" s="2085"/>
      <c r="V990" s="2085"/>
      <c r="W990" s="2085"/>
      <c r="X990" s="2085"/>
      <c r="Y990" s="2085"/>
      <c r="Z990" s="2085"/>
      <c r="AA990" s="2085"/>
      <c r="AB990" s="2085"/>
      <c r="AC990" s="2085"/>
      <c r="AD990" s="2085"/>
      <c r="AE990" s="2086"/>
      <c r="AF990" s="117"/>
      <c r="AG990" s="2101" t="s">
        <v>706</v>
      </c>
      <c r="AH990" s="2102"/>
      <c r="AI990" s="125"/>
      <c r="AJ990" s="2122">
        <f>ROUND(IF(AG990="yes",AJ975*0.02,0),0)</f>
        <v>0</v>
      </c>
      <c r="AK990" s="2123"/>
      <c r="AL990" s="2123"/>
      <c r="AM990" s="2123"/>
      <c r="AN990" s="2123"/>
      <c r="AO990" s="2123"/>
      <c r="AP990" s="2123"/>
      <c r="AQ990" s="2124"/>
      <c r="AR990" s="1487"/>
      <c r="AS990" s="1487"/>
      <c r="AT990" s="1487"/>
      <c r="AU990" s="1487"/>
      <c r="AV990" s="1487"/>
      <c r="AW990" s="1487"/>
      <c r="AX990" s="1487"/>
      <c r="AY990" s="1487"/>
      <c r="AZ990" s="61"/>
      <c r="BA990" s="1515">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6" t="s">
        <v>1524</v>
      </c>
      <c r="E991" s="2107"/>
      <c r="F991" s="2107"/>
      <c r="G991" s="2107"/>
      <c r="H991" s="2107"/>
      <c r="I991" s="2107"/>
      <c r="J991" s="2107"/>
      <c r="K991" s="2107"/>
      <c r="L991" s="2107"/>
      <c r="M991" s="2107"/>
      <c r="N991" s="2107"/>
      <c r="O991" s="2107"/>
      <c r="P991" s="2107"/>
      <c r="Q991" s="2107"/>
      <c r="R991" s="2107"/>
      <c r="S991" s="2107"/>
      <c r="T991" s="2107"/>
      <c r="U991" s="2107"/>
      <c r="V991" s="2107"/>
      <c r="W991" s="2107"/>
      <c r="X991" s="2107"/>
      <c r="Y991" s="2107"/>
      <c r="Z991" s="2107"/>
      <c r="AA991" s="2107"/>
      <c r="AB991" s="2107"/>
      <c r="AC991" s="2107"/>
      <c r="AD991" s="2107"/>
      <c r="AE991" s="2108"/>
      <c r="AF991" s="115"/>
      <c r="AG991" s="11"/>
      <c r="AH991" s="11"/>
      <c r="AI991" s="116"/>
      <c r="AJ991" s="2128"/>
      <c r="AK991" s="2129"/>
      <c r="AL991" s="2129"/>
      <c r="AM991" s="2129"/>
      <c r="AN991" s="2129"/>
      <c r="AO991" s="2129"/>
      <c r="AP991" s="2129"/>
      <c r="AQ991" s="2130"/>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084" t="s">
        <v>1525</v>
      </c>
      <c r="E992" s="2085"/>
      <c r="F992" s="2085"/>
      <c r="G992" s="2085"/>
      <c r="H992" s="2085"/>
      <c r="I992" s="2085"/>
      <c r="J992" s="2085"/>
      <c r="K992" s="2085"/>
      <c r="L992" s="2085"/>
      <c r="M992" s="2085"/>
      <c r="N992" s="2085"/>
      <c r="O992" s="2085"/>
      <c r="P992" s="2085"/>
      <c r="Q992" s="2085"/>
      <c r="R992" s="2085"/>
      <c r="S992" s="2085"/>
      <c r="T992" s="2085"/>
      <c r="U992" s="2085"/>
      <c r="V992" s="2085"/>
      <c r="W992" s="2085"/>
      <c r="X992" s="2085"/>
      <c r="Y992" s="2085"/>
      <c r="Z992" s="2085"/>
      <c r="AA992" s="2085"/>
      <c r="AB992" s="2085"/>
      <c r="AC992" s="2085"/>
      <c r="AD992" s="2085"/>
      <c r="AE992" s="2086"/>
      <c r="AF992" s="117"/>
      <c r="AG992" s="2101" t="s">
        <v>706</v>
      </c>
      <c r="AH992" s="2102"/>
      <c r="AI992" s="117"/>
      <c r="AJ992" s="2122">
        <f>ROUND(IF(AG992="yes",AJ975*0.02,0),0)</f>
        <v>0</v>
      </c>
      <c r="AK992" s="2123"/>
      <c r="AL992" s="2123"/>
      <c r="AM992" s="2123"/>
      <c r="AN992" s="2123"/>
      <c r="AO992" s="2123"/>
      <c r="AP992" s="2123"/>
      <c r="AQ992" s="2124"/>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078" t="s">
        <v>1526</v>
      </c>
      <c r="E993" s="2079"/>
      <c r="F993" s="2079"/>
      <c r="G993" s="2079"/>
      <c r="H993" s="2079"/>
      <c r="I993" s="2079"/>
      <c r="J993" s="2079"/>
      <c r="K993" s="2079"/>
      <c r="L993" s="2079"/>
      <c r="M993" s="2079"/>
      <c r="N993" s="2079"/>
      <c r="O993" s="2079"/>
      <c r="P993" s="2079"/>
      <c r="Q993" s="2079"/>
      <c r="R993" s="2079"/>
      <c r="S993" s="2079"/>
      <c r="T993" s="2079"/>
      <c r="U993" s="2079"/>
      <c r="V993" s="2079"/>
      <c r="W993" s="2079"/>
      <c r="X993" s="2079"/>
      <c r="Y993" s="2079"/>
      <c r="Z993" s="2079"/>
      <c r="AA993" s="2079"/>
      <c r="AB993" s="2079"/>
      <c r="AC993" s="2079"/>
      <c r="AD993" s="2079"/>
      <c r="AE993" s="2080"/>
      <c r="AF993" s="110"/>
      <c r="AG993" s="25"/>
      <c r="AH993" s="25"/>
      <c r="AI993" s="112"/>
      <c r="AJ993" s="2125"/>
      <c r="AK993" s="2126"/>
      <c r="AL993" s="2126"/>
      <c r="AM993" s="2126"/>
      <c r="AN993" s="2126"/>
      <c r="AO993" s="2126"/>
      <c r="AP993" s="2126"/>
      <c r="AQ993" s="2127"/>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106"/>
      <c r="E994" s="2107"/>
      <c r="F994" s="2107"/>
      <c r="G994" s="2107"/>
      <c r="H994" s="2107"/>
      <c r="I994" s="2107"/>
      <c r="J994" s="2107"/>
      <c r="K994" s="2107"/>
      <c r="L994" s="2107"/>
      <c r="M994" s="2107"/>
      <c r="N994" s="2107"/>
      <c r="O994" s="2107"/>
      <c r="P994" s="2107"/>
      <c r="Q994" s="2107"/>
      <c r="R994" s="2107"/>
      <c r="S994" s="2107"/>
      <c r="T994" s="2107"/>
      <c r="U994" s="2107"/>
      <c r="V994" s="2107"/>
      <c r="W994" s="2107"/>
      <c r="X994" s="2107"/>
      <c r="Y994" s="2107"/>
      <c r="Z994" s="2107"/>
      <c r="AA994" s="2107"/>
      <c r="AB994" s="2107"/>
      <c r="AC994" s="2107"/>
      <c r="AD994" s="2107"/>
      <c r="AE994" s="2108"/>
      <c r="AF994" s="115"/>
      <c r="AG994" s="11"/>
      <c r="AH994" s="11"/>
      <c r="AI994" s="116"/>
      <c r="AJ994" s="2128"/>
      <c r="AK994" s="2129"/>
      <c r="AL994" s="2129"/>
      <c r="AM994" s="2129"/>
      <c r="AN994" s="2129"/>
      <c r="AO994" s="2129"/>
      <c r="AP994" s="2129"/>
      <c r="AQ994" s="2130"/>
      <c r="AR994" s="1487"/>
      <c r="AS994" s="1487"/>
      <c r="AT994" s="1487"/>
      <c r="AU994" s="1487"/>
      <c r="AV994" s="1487"/>
      <c r="AW994" s="1487"/>
      <c r="AX994" s="1487"/>
      <c r="AY994" s="1487"/>
    </row>
    <row r="995" spans="1:96" s="717" customFormat="1" ht="12.75" customHeight="1">
      <c r="A995" s="51"/>
      <c r="B995" s="117"/>
      <c r="C995" s="118" t="s">
        <v>224</v>
      </c>
      <c r="D995" s="2103" t="s">
        <v>1527</v>
      </c>
      <c r="E995" s="2104"/>
      <c r="F995" s="2104"/>
      <c r="G995" s="2104"/>
      <c r="H995" s="2104"/>
      <c r="I995" s="2104"/>
      <c r="J995" s="2104"/>
      <c r="K995" s="2104"/>
      <c r="L995" s="2104"/>
      <c r="M995" s="2104"/>
      <c r="N995" s="2104"/>
      <c r="O995" s="2104"/>
      <c r="P995" s="2104"/>
      <c r="Q995" s="2104"/>
      <c r="R995" s="2104"/>
      <c r="S995" s="2104"/>
      <c r="T995" s="2104"/>
      <c r="U995" s="2104"/>
      <c r="V995" s="2104"/>
      <c r="W995" s="2104"/>
      <c r="X995" s="2104"/>
      <c r="Y995" s="2104"/>
      <c r="Z995" s="2104"/>
      <c r="AA995" s="2104"/>
      <c r="AB995" s="2104"/>
      <c r="AC995" s="2104"/>
      <c r="AD995" s="2104"/>
      <c r="AE995" s="2105"/>
      <c r="AF995" s="117"/>
      <c r="AG995" s="2101" t="s">
        <v>706</v>
      </c>
      <c r="AH995" s="2102"/>
      <c r="AI995" s="125"/>
      <c r="AJ995" s="2122">
        <f>IF(AG995="yes",AJ975*BA995,0)</f>
        <v>0</v>
      </c>
      <c r="AK995" s="2123"/>
      <c r="AL995" s="2123"/>
      <c r="AM995" s="2123"/>
      <c r="AN995" s="2123"/>
      <c r="AO995" s="2123"/>
      <c r="AP995" s="2123"/>
      <c r="AQ995" s="2124"/>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078" t="s">
        <v>1528</v>
      </c>
      <c r="E996" s="2079"/>
      <c r="F996" s="2079"/>
      <c r="G996" s="2079"/>
      <c r="H996" s="2079"/>
      <c r="I996" s="2079"/>
      <c r="J996" s="2079"/>
      <c r="K996" s="2079"/>
      <c r="L996" s="2079"/>
      <c r="M996" s="2079"/>
      <c r="N996" s="2079"/>
      <c r="O996" s="2079"/>
      <c r="P996" s="2079"/>
      <c r="Q996" s="2079"/>
      <c r="R996" s="2079"/>
      <c r="S996" s="2079"/>
      <c r="T996" s="2079"/>
      <c r="U996" s="2079"/>
      <c r="V996" s="2079"/>
      <c r="W996" s="2079"/>
      <c r="X996" s="2079"/>
      <c r="Y996" s="2079"/>
      <c r="Z996" s="2079"/>
      <c r="AA996" s="2079"/>
      <c r="AB996" s="2079"/>
      <c r="AC996" s="2079"/>
      <c r="AD996" s="2079"/>
      <c r="AE996" s="2080"/>
      <c r="AF996" s="110"/>
      <c r="AG996" s="112"/>
      <c r="AH996" s="112"/>
      <c r="AI996" s="121"/>
      <c r="AJ996" s="2125"/>
      <c r="AK996" s="2126"/>
      <c r="AL996" s="2126"/>
      <c r="AM996" s="2126"/>
      <c r="AN996" s="2126"/>
      <c r="AO996" s="2126"/>
      <c r="AP996" s="2126"/>
      <c r="AQ996" s="2127"/>
      <c r="AR996" s="1487"/>
      <c r="AS996" s="1487"/>
      <c r="AT996" s="1487"/>
      <c r="AU996" s="1487"/>
      <c r="AV996" s="1487"/>
      <c r="AW996" s="1487"/>
      <c r="AX996" s="1487"/>
      <c r="AY996" s="1487"/>
    </row>
    <row r="997" spans="1:96" ht="12.75" customHeight="1">
      <c r="A997" s="51"/>
      <c r="B997" s="110"/>
      <c r="C997" s="111"/>
      <c r="D997" s="2078"/>
      <c r="E997" s="2079"/>
      <c r="F997" s="2079"/>
      <c r="G997" s="2079"/>
      <c r="H997" s="2079"/>
      <c r="I997" s="2079"/>
      <c r="J997" s="2079"/>
      <c r="K997" s="2079"/>
      <c r="L997" s="2079"/>
      <c r="M997" s="2079"/>
      <c r="N997" s="2079"/>
      <c r="O997" s="2079"/>
      <c r="P997" s="2079"/>
      <c r="Q997" s="2079"/>
      <c r="R997" s="2079"/>
      <c r="S997" s="2079"/>
      <c r="T997" s="2079"/>
      <c r="U997" s="2079"/>
      <c r="V997" s="2079"/>
      <c r="W997" s="2079"/>
      <c r="X997" s="2079"/>
      <c r="Y997" s="2079"/>
      <c r="Z997" s="2079"/>
      <c r="AA997" s="2079"/>
      <c r="AB997" s="2079"/>
      <c r="AC997" s="2079"/>
      <c r="AD997" s="2079"/>
      <c r="AE997" s="2080"/>
      <c r="AF997" s="110"/>
      <c r="AG997" s="112"/>
      <c r="AH997" s="112"/>
      <c r="AI997" s="121"/>
      <c r="AJ997" s="2125"/>
      <c r="AK997" s="2126"/>
      <c r="AL997" s="2126"/>
      <c r="AM997" s="2126"/>
      <c r="AN997" s="2126"/>
      <c r="AO997" s="2126"/>
      <c r="AP997" s="2126"/>
      <c r="AQ997" s="2127"/>
      <c r="AR997" s="1487"/>
      <c r="AS997" s="1487"/>
      <c r="AT997" s="1487"/>
      <c r="AU997" s="1487"/>
      <c r="AV997" s="1487"/>
      <c r="AW997" s="1487"/>
      <c r="AX997" s="1487"/>
      <c r="AY997" s="1487"/>
      <c r="BA997" s="320">
        <f>IF(A1044="Yes",0.05,0)</f>
        <v>0</v>
      </c>
    </row>
    <row r="998" spans="1:96" ht="15" customHeight="1">
      <c r="A998" s="51"/>
      <c r="B998" s="119"/>
      <c r="C998" s="120"/>
      <c r="D998" s="2106"/>
      <c r="E998" s="2107"/>
      <c r="F998" s="2107"/>
      <c r="G998" s="2107"/>
      <c r="H998" s="2107"/>
      <c r="I998" s="2107"/>
      <c r="J998" s="2107"/>
      <c r="K998" s="2107"/>
      <c r="L998" s="2107"/>
      <c r="M998" s="2107"/>
      <c r="N998" s="2107"/>
      <c r="O998" s="2107"/>
      <c r="P998" s="2107"/>
      <c r="Q998" s="2107"/>
      <c r="R998" s="2107"/>
      <c r="S998" s="2107"/>
      <c r="T998" s="2107"/>
      <c r="U998" s="2107"/>
      <c r="V998" s="2107"/>
      <c r="W998" s="2107"/>
      <c r="X998" s="2107"/>
      <c r="Y998" s="2107"/>
      <c r="Z998" s="2107"/>
      <c r="AA998" s="2107"/>
      <c r="AB998" s="2107"/>
      <c r="AC998" s="2107"/>
      <c r="AD998" s="2107"/>
      <c r="AE998" s="2108"/>
      <c r="AF998" s="115"/>
      <c r="AG998" s="11"/>
      <c r="AH998" s="11"/>
      <c r="AI998" s="116"/>
      <c r="AJ998" s="2128"/>
      <c r="AK998" s="2129"/>
      <c r="AL998" s="2129"/>
      <c r="AM998" s="2129"/>
      <c r="AN998" s="2129"/>
      <c r="AO998" s="2129"/>
      <c r="AP998" s="2129"/>
      <c r="AQ998" s="2130"/>
      <c r="AR998" s="1487"/>
      <c r="AS998" s="1487"/>
      <c r="AT998" s="1487"/>
      <c r="AU998" s="1487"/>
      <c r="AV998" s="1487"/>
      <c r="AW998" s="1487"/>
      <c r="AX998" s="1487"/>
      <c r="AY998" s="1487"/>
      <c r="BA998" s="320">
        <f>IF(A1050="Yes",0.02,0)</f>
        <v>0</v>
      </c>
    </row>
    <row r="999" spans="1:96" s="717" customFormat="1" ht="15" customHeight="1">
      <c r="A999" s="51"/>
      <c r="B999" s="117"/>
      <c r="C999" s="118" t="s">
        <v>229</v>
      </c>
      <c r="D999" s="2072" t="s">
        <v>1529</v>
      </c>
      <c r="E999" s="2073"/>
      <c r="F999" s="2073"/>
      <c r="G999" s="2073"/>
      <c r="H999" s="2073"/>
      <c r="I999" s="2073"/>
      <c r="J999" s="2073"/>
      <c r="K999" s="2073"/>
      <c r="L999" s="2073"/>
      <c r="M999" s="2073"/>
      <c r="N999" s="2073"/>
      <c r="O999" s="2073"/>
      <c r="P999" s="2073"/>
      <c r="Q999" s="2073"/>
      <c r="R999" s="2073"/>
      <c r="S999" s="2073"/>
      <c r="T999" s="2073"/>
      <c r="U999" s="2073"/>
      <c r="V999" s="2073"/>
      <c r="W999" s="2073"/>
      <c r="X999" s="2073"/>
      <c r="Y999" s="2073"/>
      <c r="Z999" s="2073"/>
      <c r="AA999" s="2073"/>
      <c r="AB999" s="2073"/>
      <c r="AC999" s="2073"/>
      <c r="AD999" s="2073"/>
      <c r="AE999" s="2074"/>
      <c r="AF999" s="117"/>
      <c r="AG999" s="2101" t="s">
        <v>706</v>
      </c>
      <c r="AH999" s="2102"/>
      <c r="AI999" s="125"/>
      <c r="AJ999" s="2051"/>
      <c r="AK999" s="2052"/>
      <c r="AL999" s="2052"/>
      <c r="AM999" s="2052"/>
      <c r="AN999" s="2052"/>
      <c r="AO999" s="2052"/>
      <c r="AP999" s="2052"/>
      <c r="AQ999" s="2053"/>
      <c r="AR999" s="1487"/>
      <c r="AS999" s="1487"/>
      <c r="AT999" s="1487"/>
      <c r="AU999" s="1487"/>
      <c r="AV999" s="1487"/>
      <c r="AW999" s="1487"/>
      <c r="AX999" s="1487"/>
      <c r="AY999" s="1487"/>
      <c r="BA999" s="320">
        <f>IF(A1056="Yes",0.04,0)</f>
        <v>0</v>
      </c>
      <c r="CR999" s="25"/>
    </row>
    <row r="1000" spans="1:96" ht="12.75">
      <c r="A1000" s="51"/>
      <c r="B1000" s="119"/>
      <c r="C1000" s="122"/>
      <c r="D1000" s="2075"/>
      <c r="E1000" s="2076"/>
      <c r="F1000" s="2076"/>
      <c r="G1000" s="2076"/>
      <c r="H1000" s="2076"/>
      <c r="I1000" s="2076"/>
      <c r="J1000" s="2076"/>
      <c r="K1000" s="2076"/>
      <c r="L1000" s="2076"/>
      <c r="M1000" s="2076"/>
      <c r="N1000" s="2076"/>
      <c r="O1000" s="2076"/>
      <c r="P1000" s="2076"/>
      <c r="Q1000" s="2076"/>
      <c r="R1000" s="2076"/>
      <c r="S1000" s="2076"/>
      <c r="T1000" s="2076"/>
      <c r="U1000" s="2076"/>
      <c r="V1000" s="2076"/>
      <c r="W1000" s="2076"/>
      <c r="X1000" s="2076"/>
      <c r="Y1000" s="2076"/>
      <c r="Z1000" s="2076"/>
      <c r="AA1000" s="2076"/>
      <c r="AB1000" s="2076"/>
      <c r="AC1000" s="2076"/>
      <c r="AD1000" s="2076"/>
      <c r="AE1000" s="2077"/>
      <c r="AF1000" s="2060">
        <f>IF(AG999="yes","Please Select Type and Enter Amount:",0)</f>
        <v>0</v>
      </c>
      <c r="AG1000" s="2061"/>
      <c r="AH1000" s="2061"/>
      <c r="AI1000" s="2062"/>
      <c r="AJ1000" s="2054"/>
      <c r="AK1000" s="2055"/>
      <c r="AL1000" s="2055"/>
      <c r="AM1000" s="2055"/>
      <c r="AN1000" s="2055"/>
      <c r="AO1000" s="2055"/>
      <c r="AP1000" s="2055"/>
      <c r="AQ1000" s="2056"/>
      <c r="AR1000" s="1487"/>
      <c r="AS1000" s="1487"/>
      <c r="AT1000" s="1487"/>
      <c r="AU1000" s="1487"/>
      <c r="AV1000" s="1487"/>
      <c r="AW1000" s="1487"/>
      <c r="AX1000" s="1487"/>
      <c r="AY1000" s="1487"/>
      <c r="BA1000" s="320">
        <f>IF(A1063="Yes",0.04,0)</f>
        <v>0</v>
      </c>
    </row>
    <row r="1001" spans="1:96" ht="12.75" customHeight="1">
      <c r="A1001" s="51"/>
      <c r="B1001" s="119"/>
      <c r="C1001" s="122"/>
      <c r="D1001" s="2078" t="s">
        <v>1530</v>
      </c>
      <c r="E1001" s="2079"/>
      <c r="F1001" s="2079"/>
      <c r="G1001" s="2079"/>
      <c r="H1001" s="2079"/>
      <c r="I1001" s="2079"/>
      <c r="J1001" s="2079"/>
      <c r="K1001" s="2079"/>
      <c r="L1001" s="2079"/>
      <c r="M1001" s="2079"/>
      <c r="N1001" s="2079"/>
      <c r="O1001" s="2079"/>
      <c r="P1001" s="2079"/>
      <c r="Q1001" s="2079"/>
      <c r="R1001" s="2079"/>
      <c r="S1001" s="2079"/>
      <c r="T1001" s="2079"/>
      <c r="U1001" s="2079"/>
      <c r="V1001" s="2079"/>
      <c r="W1001" s="2079"/>
      <c r="X1001" s="2079"/>
      <c r="Y1001" s="2079"/>
      <c r="Z1001" s="2079"/>
      <c r="AA1001" s="2079"/>
      <c r="AB1001" s="2079"/>
      <c r="AC1001" s="2079"/>
      <c r="AD1001" s="2079"/>
      <c r="AE1001" s="2080"/>
      <c r="AF1001" s="2060"/>
      <c r="AG1001" s="2061"/>
      <c r="AH1001" s="2061"/>
      <c r="AI1001" s="2062"/>
      <c r="AJ1001" s="2054"/>
      <c r="AK1001" s="2055"/>
      <c r="AL1001" s="2055"/>
      <c r="AM1001" s="2055"/>
      <c r="AN1001" s="2055"/>
      <c r="AO1001" s="2055"/>
      <c r="AP1001" s="2055"/>
      <c r="AQ1001" s="2056"/>
      <c r="AR1001" s="1487"/>
      <c r="AS1001" s="1487"/>
      <c r="AT1001" s="1487"/>
      <c r="AU1001" s="1487"/>
      <c r="AV1001" s="1487"/>
      <c r="AW1001" s="1487"/>
      <c r="AX1001" s="1487"/>
      <c r="AY1001" s="1487"/>
      <c r="BA1001" s="320">
        <f>IF(A1066="Yes",0.01,0)</f>
        <v>0</v>
      </c>
    </row>
    <row r="1002" spans="1:96" ht="12.75" customHeight="1">
      <c r="A1002" s="51"/>
      <c r="B1002" s="119"/>
      <c r="C1002" s="122"/>
      <c r="D1002" s="2078"/>
      <c r="E1002" s="2079"/>
      <c r="F1002" s="2079"/>
      <c r="G1002" s="2079"/>
      <c r="H1002" s="2079"/>
      <c r="I1002" s="2079"/>
      <c r="J1002" s="2079"/>
      <c r="K1002" s="2079"/>
      <c r="L1002" s="2079"/>
      <c r="M1002" s="2079"/>
      <c r="N1002" s="2079"/>
      <c r="O1002" s="2079"/>
      <c r="P1002" s="2079"/>
      <c r="Q1002" s="2079"/>
      <c r="R1002" s="2079"/>
      <c r="S1002" s="2079"/>
      <c r="T1002" s="2079"/>
      <c r="U1002" s="2079"/>
      <c r="V1002" s="2079"/>
      <c r="W1002" s="2079"/>
      <c r="X1002" s="2079"/>
      <c r="Y1002" s="2079"/>
      <c r="Z1002" s="2079"/>
      <c r="AA1002" s="2079"/>
      <c r="AB1002" s="2079"/>
      <c r="AC1002" s="2079"/>
      <c r="AD1002" s="2079"/>
      <c r="AE1002" s="2080"/>
      <c r="AF1002" s="2060"/>
      <c r="AG1002" s="2061"/>
      <c r="AH1002" s="2061"/>
      <c r="AI1002" s="2062"/>
      <c r="AJ1002" s="2054"/>
      <c r="AK1002" s="2055"/>
      <c r="AL1002" s="2055"/>
      <c r="AM1002" s="2055"/>
      <c r="AN1002" s="2055"/>
      <c r="AO1002" s="2055"/>
      <c r="AP1002" s="2055"/>
      <c r="AQ1002" s="2056"/>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081" t="s">
        <v>626</v>
      </c>
      <c r="K1003" s="2082"/>
      <c r="L1003" s="2082"/>
      <c r="M1003" s="2082"/>
      <c r="N1003" s="2082"/>
      <c r="O1003" s="2082"/>
      <c r="P1003" s="2082"/>
      <c r="Q1003" s="2082"/>
      <c r="R1003" s="2082"/>
      <c r="S1003" s="2082"/>
      <c r="T1003" s="2082"/>
      <c r="U1003" s="2082"/>
      <c r="V1003" s="2082"/>
      <c r="W1003" s="2082"/>
      <c r="X1003" s="2082"/>
      <c r="Y1003" s="2082"/>
      <c r="Z1003" s="2082"/>
      <c r="AA1003" s="2082"/>
      <c r="AB1003" s="2082"/>
      <c r="AC1003" s="2082"/>
      <c r="AD1003" s="2082"/>
      <c r="AE1003" s="2083"/>
      <c r="AF1003" s="2063"/>
      <c r="AG1003" s="2064"/>
      <c r="AH1003" s="2064"/>
      <c r="AI1003" s="2065"/>
      <c r="AJ1003" s="2057"/>
      <c r="AK1003" s="2058"/>
      <c r="AL1003" s="2058"/>
      <c r="AM1003" s="2058"/>
      <c r="AN1003" s="2058"/>
      <c r="AO1003" s="2058"/>
      <c r="AP1003" s="2058"/>
      <c r="AQ1003" s="2059"/>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084" t="s">
        <v>1531</v>
      </c>
      <c r="E1004" s="2085"/>
      <c r="F1004" s="2085"/>
      <c r="G1004" s="2085"/>
      <c r="H1004" s="2085"/>
      <c r="I1004" s="2085"/>
      <c r="J1004" s="2085"/>
      <c r="K1004" s="2085"/>
      <c r="L1004" s="2085"/>
      <c r="M1004" s="2085"/>
      <c r="N1004" s="2085"/>
      <c r="O1004" s="2085"/>
      <c r="P1004" s="2085"/>
      <c r="Q1004" s="2085"/>
      <c r="R1004" s="2085"/>
      <c r="S1004" s="2085"/>
      <c r="T1004" s="2085"/>
      <c r="U1004" s="2085"/>
      <c r="V1004" s="2085"/>
      <c r="W1004" s="2085"/>
      <c r="X1004" s="2085"/>
      <c r="Y1004" s="2085"/>
      <c r="Z1004" s="2085"/>
      <c r="AA1004" s="2085"/>
      <c r="AB1004" s="2085"/>
      <c r="AC1004" s="2085"/>
      <c r="AD1004" s="2085"/>
      <c r="AE1004" s="2086"/>
      <c r="AF1004" s="117"/>
      <c r="AG1004" s="2101" t="s">
        <v>578</v>
      </c>
      <c r="AH1004" s="2102"/>
      <c r="AI1004" s="125"/>
      <c r="AJ1004" s="2051">
        <v>3666868</v>
      </c>
      <c r="AK1004" s="2052"/>
      <c r="AL1004" s="2052"/>
      <c r="AM1004" s="2052"/>
      <c r="AN1004" s="2052"/>
      <c r="AO1004" s="2052"/>
      <c r="AP1004" s="2052"/>
      <c r="AQ1004" s="2053"/>
      <c r="AR1004" s="1487"/>
      <c r="AS1004" s="1487"/>
      <c r="AT1004" s="1487"/>
      <c r="AU1004" s="1487"/>
      <c r="AV1004" s="1487"/>
      <c r="AW1004" s="1487"/>
      <c r="AX1004" s="1487"/>
      <c r="AY1004" s="1487"/>
      <c r="BA1004" s="320">
        <f>IF(A1078="Yes",0.02,0)</f>
        <v>0</v>
      </c>
    </row>
    <row r="1005" spans="1:96" ht="12.75" customHeight="1">
      <c r="A1005" s="51"/>
      <c r="B1005" s="110"/>
      <c r="C1005" s="111"/>
      <c r="D1005" s="2078" t="s">
        <v>2108</v>
      </c>
      <c r="E1005" s="2079"/>
      <c r="F1005" s="2079"/>
      <c r="G1005" s="2079"/>
      <c r="H1005" s="2079"/>
      <c r="I1005" s="2079"/>
      <c r="J1005" s="2079"/>
      <c r="K1005" s="2079"/>
      <c r="L1005" s="2079"/>
      <c r="M1005" s="2079"/>
      <c r="N1005" s="2079"/>
      <c r="O1005" s="2079"/>
      <c r="P1005" s="2079"/>
      <c r="Q1005" s="2079"/>
      <c r="R1005" s="2079"/>
      <c r="S1005" s="2079"/>
      <c r="T1005" s="2079"/>
      <c r="U1005" s="2079"/>
      <c r="V1005" s="2079"/>
      <c r="W1005" s="2079"/>
      <c r="X1005" s="2079"/>
      <c r="Y1005" s="2079"/>
      <c r="Z1005" s="2079"/>
      <c r="AA1005" s="2079"/>
      <c r="AB1005" s="2079"/>
      <c r="AC1005" s="2079"/>
      <c r="AD1005" s="2079"/>
      <c r="AE1005" s="2080"/>
      <c r="AF1005" s="2066" t="str">
        <f>IF(AG1004="yes","Please Enter Amount:",0)</f>
        <v>Please Enter Amount:</v>
      </c>
      <c r="AG1005" s="2067"/>
      <c r="AH1005" s="2067"/>
      <c r="AI1005" s="2068"/>
      <c r="AJ1005" s="2054"/>
      <c r="AK1005" s="2055"/>
      <c r="AL1005" s="2055"/>
      <c r="AM1005" s="2055"/>
      <c r="AN1005" s="2055"/>
      <c r="AO1005" s="2055"/>
      <c r="AP1005" s="2055"/>
      <c r="AQ1005" s="2056"/>
      <c r="AR1005" s="1487"/>
      <c r="AS1005" s="1487"/>
      <c r="AT1005" s="1487"/>
      <c r="AU1005" s="1487"/>
      <c r="AV1005" s="1487"/>
      <c r="AW1005" s="1487"/>
      <c r="AX1005" s="1487"/>
      <c r="AY1005" s="1487"/>
      <c r="BA1005" s="321">
        <f>IF(A1082="Yes",0.02,0)</f>
        <v>0</v>
      </c>
    </row>
    <row r="1006" spans="1:96" ht="12.75" customHeight="1">
      <c r="A1006" s="51"/>
      <c r="B1006" s="110"/>
      <c r="C1006" s="111"/>
      <c r="D1006" s="2078"/>
      <c r="E1006" s="2079"/>
      <c r="F1006" s="2079"/>
      <c r="G1006" s="2079"/>
      <c r="H1006" s="2079"/>
      <c r="I1006" s="2079"/>
      <c r="J1006" s="2079"/>
      <c r="K1006" s="2079"/>
      <c r="L1006" s="2079"/>
      <c r="M1006" s="2079"/>
      <c r="N1006" s="2079"/>
      <c r="O1006" s="2079"/>
      <c r="P1006" s="2079"/>
      <c r="Q1006" s="2079"/>
      <c r="R1006" s="2079"/>
      <c r="S1006" s="2079"/>
      <c r="T1006" s="2079"/>
      <c r="U1006" s="2079"/>
      <c r="V1006" s="2079"/>
      <c r="W1006" s="2079"/>
      <c r="X1006" s="2079"/>
      <c r="Y1006" s="2079"/>
      <c r="Z1006" s="2079"/>
      <c r="AA1006" s="2079"/>
      <c r="AB1006" s="2079"/>
      <c r="AC1006" s="2079"/>
      <c r="AD1006" s="2079"/>
      <c r="AE1006" s="2080"/>
      <c r="AF1006" s="2066"/>
      <c r="AG1006" s="2067"/>
      <c r="AH1006" s="2067"/>
      <c r="AI1006" s="2068"/>
      <c r="AJ1006" s="2054"/>
      <c r="AK1006" s="2055"/>
      <c r="AL1006" s="2055"/>
      <c r="AM1006" s="2055"/>
      <c r="AN1006" s="2055"/>
      <c r="AO1006" s="2055"/>
      <c r="AP1006" s="2055"/>
      <c r="AQ1006" s="2056"/>
      <c r="AR1006" s="1487"/>
      <c r="AS1006" s="1487"/>
      <c r="AT1006" s="1487"/>
      <c r="AU1006" s="1487"/>
      <c r="AV1006" s="1487"/>
      <c r="AW1006" s="1487"/>
      <c r="AX1006" s="1487"/>
      <c r="AY1006" s="1487"/>
    </row>
    <row r="1007" spans="1:96" ht="12.75" customHeight="1">
      <c r="A1007" s="51"/>
      <c r="B1007" s="123"/>
      <c r="C1007" s="122"/>
      <c r="D1007" s="2106"/>
      <c r="E1007" s="2107"/>
      <c r="F1007" s="2107"/>
      <c r="G1007" s="2107"/>
      <c r="H1007" s="2107"/>
      <c r="I1007" s="2107"/>
      <c r="J1007" s="2107"/>
      <c r="K1007" s="2107"/>
      <c r="L1007" s="2107"/>
      <c r="M1007" s="2107"/>
      <c r="N1007" s="2107"/>
      <c r="O1007" s="2107"/>
      <c r="P1007" s="2107"/>
      <c r="Q1007" s="2107"/>
      <c r="R1007" s="2107"/>
      <c r="S1007" s="2107"/>
      <c r="T1007" s="2107"/>
      <c r="U1007" s="2107"/>
      <c r="V1007" s="2107"/>
      <c r="W1007" s="2107"/>
      <c r="X1007" s="2107"/>
      <c r="Y1007" s="2107"/>
      <c r="Z1007" s="2107"/>
      <c r="AA1007" s="2107"/>
      <c r="AB1007" s="2107"/>
      <c r="AC1007" s="2107"/>
      <c r="AD1007" s="2107"/>
      <c r="AE1007" s="2108"/>
      <c r="AF1007" s="2069"/>
      <c r="AG1007" s="2070"/>
      <c r="AH1007" s="2070"/>
      <c r="AI1007" s="2071"/>
      <c r="AJ1007" s="2057"/>
      <c r="AK1007" s="2058"/>
      <c r="AL1007" s="2058"/>
      <c r="AM1007" s="2058"/>
      <c r="AN1007" s="2058"/>
      <c r="AO1007" s="2058"/>
      <c r="AP1007" s="2058"/>
      <c r="AQ1007" s="2059"/>
      <c r="AR1007" s="1487"/>
      <c r="AS1007" s="1487"/>
      <c r="AT1007" s="1487"/>
      <c r="AU1007" s="1487"/>
      <c r="AV1007" s="1487"/>
      <c r="AW1007" s="1487"/>
      <c r="AX1007" s="1487"/>
      <c r="AY1007" s="1487"/>
    </row>
    <row r="1008" spans="1:96" s="717" customFormat="1" ht="12.75" customHeight="1">
      <c r="A1008" s="51"/>
      <c r="B1008" s="117"/>
      <c r="C1008" s="118" t="s">
        <v>240</v>
      </c>
      <c r="D1008" s="2103" t="s">
        <v>1532</v>
      </c>
      <c r="E1008" s="2104"/>
      <c r="F1008" s="2104"/>
      <c r="G1008" s="2104"/>
      <c r="H1008" s="2104"/>
      <c r="I1008" s="2104"/>
      <c r="J1008" s="2104"/>
      <c r="K1008" s="2104"/>
      <c r="L1008" s="2104"/>
      <c r="M1008" s="2104"/>
      <c r="N1008" s="2104"/>
      <c r="O1008" s="2104"/>
      <c r="P1008" s="2104"/>
      <c r="Q1008" s="2104"/>
      <c r="R1008" s="2104"/>
      <c r="S1008" s="2104"/>
      <c r="T1008" s="2104"/>
      <c r="U1008" s="2104"/>
      <c r="V1008" s="2104"/>
      <c r="W1008" s="2104"/>
      <c r="X1008" s="2104"/>
      <c r="Y1008" s="2104"/>
      <c r="Z1008" s="2104"/>
      <c r="AA1008" s="2104"/>
      <c r="AB1008" s="2104"/>
      <c r="AC1008" s="2104"/>
      <c r="AD1008" s="2104"/>
      <c r="AE1008" s="2105"/>
      <c r="AF1008" s="117"/>
      <c r="AG1008" s="2101" t="s">
        <v>706</v>
      </c>
      <c r="AH1008" s="2102"/>
      <c r="AI1008" s="125"/>
      <c r="AJ1008" s="2122">
        <f>ROUND(IF(AG1008="yes",(AJ975*0.1),0),0)</f>
        <v>0</v>
      </c>
      <c r="AK1008" s="2123"/>
      <c r="AL1008" s="2123"/>
      <c r="AM1008" s="2123"/>
      <c r="AN1008" s="2123"/>
      <c r="AO1008" s="2123"/>
      <c r="AP1008" s="2123"/>
      <c r="AQ1008" s="2124"/>
      <c r="AR1008" s="1487"/>
      <c r="AS1008" s="1487"/>
      <c r="AT1008" s="1487"/>
      <c r="AU1008" s="1487"/>
      <c r="AV1008" s="1487"/>
      <c r="AW1008" s="1487"/>
      <c r="AX1008" s="1487"/>
      <c r="AY1008" s="1487"/>
      <c r="CR1008" s="25"/>
    </row>
    <row r="1009" spans="1:96" ht="12.75" customHeight="1">
      <c r="A1009" s="51"/>
      <c r="B1009" s="110"/>
      <c r="C1009" s="111"/>
      <c r="D1009" s="2078" t="s">
        <v>1533</v>
      </c>
      <c r="E1009" s="2079"/>
      <c r="F1009" s="2079"/>
      <c r="G1009" s="2079"/>
      <c r="H1009" s="2079"/>
      <c r="I1009" s="2079"/>
      <c r="J1009" s="2079"/>
      <c r="K1009" s="2079"/>
      <c r="L1009" s="2079"/>
      <c r="M1009" s="2079"/>
      <c r="N1009" s="2079"/>
      <c r="O1009" s="2079"/>
      <c r="P1009" s="2079"/>
      <c r="Q1009" s="2079"/>
      <c r="R1009" s="2079"/>
      <c r="S1009" s="2079"/>
      <c r="T1009" s="2079"/>
      <c r="U1009" s="2079"/>
      <c r="V1009" s="2079"/>
      <c r="W1009" s="2079"/>
      <c r="X1009" s="2079"/>
      <c r="Y1009" s="2079"/>
      <c r="Z1009" s="2079"/>
      <c r="AA1009" s="2079"/>
      <c r="AB1009" s="2079"/>
      <c r="AC1009" s="2079"/>
      <c r="AD1009" s="2079"/>
      <c r="AE1009" s="2080"/>
      <c r="AF1009" s="110"/>
      <c r="AG1009" s="112"/>
      <c r="AH1009" s="112"/>
      <c r="AI1009" s="121"/>
      <c r="AJ1009" s="2125"/>
      <c r="AK1009" s="2126"/>
      <c r="AL1009" s="2126"/>
      <c r="AM1009" s="2126"/>
      <c r="AN1009" s="2126"/>
      <c r="AO1009" s="2126"/>
      <c r="AP1009" s="2126"/>
      <c r="AQ1009" s="2127"/>
      <c r="AR1009" s="1487"/>
      <c r="AS1009" s="1487"/>
      <c r="AT1009" s="1487"/>
      <c r="AU1009" s="1487"/>
      <c r="AV1009" s="1487"/>
      <c r="AW1009" s="1487"/>
      <c r="AX1009" s="1487"/>
      <c r="AY1009" s="1487"/>
    </row>
    <row r="1010" spans="1:96" ht="12.75" customHeight="1">
      <c r="A1010" s="51"/>
      <c r="B1010" s="115"/>
      <c r="C1010" s="111"/>
      <c r="D1010" s="2106"/>
      <c r="E1010" s="2107"/>
      <c r="F1010" s="2107"/>
      <c r="G1010" s="2107"/>
      <c r="H1010" s="2107"/>
      <c r="I1010" s="2107"/>
      <c r="J1010" s="2107"/>
      <c r="K1010" s="2107"/>
      <c r="L1010" s="2107"/>
      <c r="M1010" s="2107"/>
      <c r="N1010" s="2107"/>
      <c r="O1010" s="2107"/>
      <c r="P1010" s="2107"/>
      <c r="Q1010" s="2107"/>
      <c r="R1010" s="2107"/>
      <c r="S1010" s="2107"/>
      <c r="T1010" s="2107"/>
      <c r="U1010" s="2107"/>
      <c r="V1010" s="2107"/>
      <c r="W1010" s="2107"/>
      <c r="X1010" s="2107"/>
      <c r="Y1010" s="2107"/>
      <c r="Z1010" s="2107"/>
      <c r="AA1010" s="2107"/>
      <c r="AB1010" s="2107"/>
      <c r="AC1010" s="2107"/>
      <c r="AD1010" s="2107"/>
      <c r="AE1010" s="2108"/>
      <c r="AF1010" s="110"/>
      <c r="AG1010" s="112"/>
      <c r="AH1010" s="112"/>
      <c r="AI1010" s="121"/>
      <c r="AJ1010" s="2128"/>
      <c r="AK1010" s="2129"/>
      <c r="AL1010" s="2129"/>
      <c r="AM1010" s="2129"/>
      <c r="AN1010" s="2129"/>
      <c r="AO1010" s="2129"/>
      <c r="AP1010" s="2129"/>
      <c r="AQ1010" s="2130"/>
      <c r="AR1010" s="1487"/>
      <c r="AS1010" s="1487"/>
      <c r="AT1010" s="1487"/>
      <c r="AU1010" s="1487"/>
      <c r="AV1010" s="1487"/>
      <c r="AW1010" s="1487"/>
      <c r="AX1010" s="1487"/>
      <c r="AY1010" s="1487"/>
    </row>
    <row r="1011" spans="1:96" s="717" customFormat="1" ht="12.75" customHeight="1">
      <c r="A1011" s="51"/>
      <c r="B1011" s="110"/>
      <c r="C1011" s="529" t="s">
        <v>725</v>
      </c>
      <c r="D1011" s="2084" t="s">
        <v>2104</v>
      </c>
      <c r="E1011" s="2085"/>
      <c r="F1011" s="2085"/>
      <c r="G1011" s="2085"/>
      <c r="H1011" s="2085"/>
      <c r="I1011" s="2085"/>
      <c r="J1011" s="2085"/>
      <c r="K1011" s="2085"/>
      <c r="L1011" s="2085"/>
      <c r="M1011" s="2085"/>
      <c r="N1011" s="2085"/>
      <c r="O1011" s="2085"/>
      <c r="P1011" s="2085"/>
      <c r="Q1011" s="2085"/>
      <c r="R1011" s="2085"/>
      <c r="S1011" s="2085"/>
      <c r="T1011" s="2085"/>
      <c r="U1011" s="2085"/>
      <c r="V1011" s="2085"/>
      <c r="W1011" s="2085"/>
      <c r="X1011" s="2085"/>
      <c r="Y1011" s="2085"/>
      <c r="Z1011" s="2085"/>
      <c r="AA1011" s="2085"/>
      <c r="AB1011" s="2085"/>
      <c r="AC1011" s="2085"/>
      <c r="AD1011" s="2085"/>
      <c r="AE1011" s="2086"/>
      <c r="AF1011" s="117"/>
      <c r="AG1011" s="2101" t="s">
        <v>706</v>
      </c>
      <c r="AH1011" s="2102"/>
      <c r="AI1011" s="125"/>
      <c r="AJ1011" s="2122">
        <f>ROUND(IF(AG1011="yes",(AJ975*0.15),0),0)</f>
        <v>0</v>
      </c>
      <c r="AK1011" s="2123"/>
      <c r="AL1011" s="2123"/>
      <c r="AM1011" s="2123"/>
      <c r="AN1011" s="2123"/>
      <c r="AO1011" s="2123"/>
      <c r="AP1011" s="2123"/>
      <c r="AQ1011" s="2124"/>
      <c r="AR1011" s="1487"/>
      <c r="AS1011" s="1487"/>
      <c r="AT1011" s="1487"/>
      <c r="AU1011" s="1487"/>
      <c r="AV1011" s="1487"/>
      <c r="AW1011" s="1487"/>
      <c r="AX1011" s="1487"/>
      <c r="AY1011" s="1487"/>
      <c r="CR1011" s="25"/>
    </row>
    <row r="1012" spans="1:96" s="717" customFormat="1" ht="12.75" customHeight="1">
      <c r="A1012" s="51"/>
      <c r="B1012" s="110"/>
      <c r="C1012" s="111"/>
      <c r="D1012" s="2116" t="s">
        <v>2105</v>
      </c>
      <c r="E1012" s="2117"/>
      <c r="F1012" s="2117"/>
      <c r="G1012" s="2117"/>
      <c r="H1012" s="2117"/>
      <c r="I1012" s="2117"/>
      <c r="J1012" s="2117"/>
      <c r="K1012" s="2117"/>
      <c r="L1012" s="2117"/>
      <c r="M1012" s="2117"/>
      <c r="N1012" s="2117"/>
      <c r="O1012" s="2117"/>
      <c r="P1012" s="2117"/>
      <c r="Q1012" s="2117"/>
      <c r="R1012" s="2117"/>
      <c r="S1012" s="2117"/>
      <c r="T1012" s="2117"/>
      <c r="U1012" s="2117"/>
      <c r="V1012" s="2117"/>
      <c r="W1012" s="2117"/>
      <c r="X1012" s="2117"/>
      <c r="Y1012" s="2117"/>
      <c r="Z1012" s="2117"/>
      <c r="AA1012" s="2117"/>
      <c r="AB1012" s="2117"/>
      <c r="AC1012" s="2117"/>
      <c r="AD1012" s="2117"/>
      <c r="AE1012" s="2118"/>
      <c r="AF1012" s="1517"/>
      <c r="AG1012" s="1518"/>
      <c r="AH1012" s="1518"/>
      <c r="AI1012" s="1519"/>
      <c r="AJ1012" s="2125"/>
      <c r="AK1012" s="2126"/>
      <c r="AL1012" s="2126"/>
      <c r="AM1012" s="2126"/>
      <c r="AN1012" s="2126"/>
      <c r="AO1012" s="2126"/>
      <c r="AP1012" s="2126"/>
      <c r="AQ1012" s="2127"/>
      <c r="AR1012" s="1487"/>
      <c r="AS1012" s="1487"/>
      <c r="AT1012" s="1487"/>
      <c r="AU1012" s="1487"/>
      <c r="AV1012" s="1487"/>
      <c r="AW1012" s="1487"/>
      <c r="AX1012" s="1487"/>
      <c r="AY1012" s="1487"/>
      <c r="CR1012" s="25"/>
    </row>
    <row r="1013" spans="1:96" s="717" customFormat="1" ht="12.75" customHeight="1">
      <c r="A1013" s="51"/>
      <c r="B1013" s="110"/>
      <c r="C1013" s="111"/>
      <c r="D1013" s="2116"/>
      <c r="E1013" s="2117"/>
      <c r="F1013" s="2117"/>
      <c r="G1013" s="2117"/>
      <c r="H1013" s="2117"/>
      <c r="I1013" s="2117"/>
      <c r="J1013" s="2117"/>
      <c r="K1013" s="2117"/>
      <c r="L1013" s="2117"/>
      <c r="M1013" s="2117"/>
      <c r="N1013" s="2117"/>
      <c r="O1013" s="2117"/>
      <c r="P1013" s="2117"/>
      <c r="Q1013" s="2117"/>
      <c r="R1013" s="2117"/>
      <c r="S1013" s="2117"/>
      <c r="T1013" s="2117"/>
      <c r="U1013" s="2117"/>
      <c r="V1013" s="2117"/>
      <c r="W1013" s="2117"/>
      <c r="X1013" s="2117"/>
      <c r="Y1013" s="2117"/>
      <c r="Z1013" s="2117"/>
      <c r="AA1013" s="2117"/>
      <c r="AB1013" s="2117"/>
      <c r="AC1013" s="2117"/>
      <c r="AD1013" s="2117"/>
      <c r="AE1013" s="2118"/>
      <c r="AF1013" s="1517"/>
      <c r="AG1013" s="1518"/>
      <c r="AH1013" s="1518"/>
      <c r="AI1013" s="1519"/>
      <c r="AJ1013" s="2125"/>
      <c r="AK1013" s="2126"/>
      <c r="AL1013" s="2126"/>
      <c r="AM1013" s="2126"/>
      <c r="AN1013" s="2126"/>
      <c r="AO1013" s="2126"/>
      <c r="AP1013" s="2126"/>
      <c r="AQ1013" s="2127"/>
      <c r="AR1013" s="1487"/>
      <c r="AS1013" s="1487"/>
      <c r="AT1013" s="1487"/>
      <c r="AU1013" s="1487"/>
      <c r="AV1013" s="1487"/>
      <c r="AW1013" s="1487"/>
      <c r="AX1013" s="1487"/>
      <c r="AY1013" s="1487"/>
      <c r="CR1013" s="25"/>
    </row>
    <row r="1014" spans="1:96" s="717" customFormat="1" ht="12.75" customHeight="1">
      <c r="A1014" s="51"/>
      <c r="B1014" s="110"/>
      <c r="C1014" s="111"/>
      <c r="D1014" s="2119"/>
      <c r="E1014" s="2120"/>
      <c r="F1014" s="2120"/>
      <c r="G1014" s="2120"/>
      <c r="H1014" s="2120"/>
      <c r="I1014" s="2120"/>
      <c r="J1014" s="2120"/>
      <c r="K1014" s="2120"/>
      <c r="L1014" s="2120"/>
      <c r="M1014" s="2120"/>
      <c r="N1014" s="2120"/>
      <c r="O1014" s="2120"/>
      <c r="P1014" s="2120"/>
      <c r="Q1014" s="2120"/>
      <c r="R1014" s="2120"/>
      <c r="S1014" s="2120"/>
      <c r="T1014" s="2120"/>
      <c r="U1014" s="2120"/>
      <c r="V1014" s="2120"/>
      <c r="W1014" s="2120"/>
      <c r="X1014" s="2120"/>
      <c r="Y1014" s="2120"/>
      <c r="Z1014" s="2120"/>
      <c r="AA1014" s="2120"/>
      <c r="AB1014" s="2120"/>
      <c r="AC1014" s="2120"/>
      <c r="AD1014" s="2120"/>
      <c r="AE1014" s="2121"/>
      <c r="AF1014" s="1520"/>
      <c r="AG1014" s="1521"/>
      <c r="AH1014" s="1521"/>
      <c r="AI1014" s="1522"/>
      <c r="AJ1014" s="2128"/>
      <c r="AK1014" s="2129"/>
      <c r="AL1014" s="2129"/>
      <c r="AM1014" s="2129"/>
      <c r="AN1014" s="2129"/>
      <c r="AO1014" s="2129"/>
      <c r="AP1014" s="2129"/>
      <c r="AQ1014" s="2130"/>
      <c r="AR1014" s="1487"/>
      <c r="AS1014" s="1487"/>
      <c r="AT1014" s="1487"/>
      <c r="AU1014" s="1487"/>
      <c r="AV1014" s="1487"/>
      <c r="AW1014" s="1487"/>
      <c r="AX1014" s="1487"/>
      <c r="AY1014" s="1487"/>
      <c r="CR1014" s="25"/>
    </row>
    <row r="1015" spans="1:96" s="717" customFormat="1" ht="12.75" customHeight="1">
      <c r="A1015" s="51"/>
      <c r="B1015" s="110"/>
      <c r="C1015" s="529" t="s">
        <v>725</v>
      </c>
      <c r="D1015" s="2103" t="s">
        <v>2106</v>
      </c>
      <c r="E1015" s="2104"/>
      <c r="F1015" s="2104"/>
      <c r="G1015" s="2104"/>
      <c r="H1015" s="2104"/>
      <c r="I1015" s="2104"/>
      <c r="J1015" s="2104"/>
      <c r="K1015" s="2104"/>
      <c r="L1015" s="2104"/>
      <c r="M1015" s="2104"/>
      <c r="N1015" s="2104"/>
      <c r="O1015" s="2104"/>
      <c r="P1015" s="2104"/>
      <c r="Q1015" s="2104"/>
      <c r="R1015" s="2104"/>
      <c r="S1015" s="2104"/>
      <c r="T1015" s="2104"/>
      <c r="U1015" s="2104"/>
      <c r="V1015" s="2104"/>
      <c r="W1015" s="2104"/>
      <c r="X1015" s="2104"/>
      <c r="Y1015" s="2104"/>
      <c r="Z1015" s="2104"/>
      <c r="AA1015" s="2104"/>
      <c r="AB1015" s="2104"/>
      <c r="AC1015" s="2104"/>
      <c r="AD1015" s="2104"/>
      <c r="AE1015" s="2105"/>
      <c r="AF1015" s="110"/>
      <c r="AG1015" s="2193" t="s">
        <v>706</v>
      </c>
      <c r="AH1015" s="2194"/>
      <c r="AI1015" s="121"/>
      <c r="AJ1015" s="2122">
        <f>ROUND(IF(AG1015="yes",(AJ975*0.1),0),0)</f>
        <v>0</v>
      </c>
      <c r="AK1015" s="2123"/>
      <c r="AL1015" s="2123"/>
      <c r="AM1015" s="2123"/>
      <c r="AN1015" s="2123"/>
      <c r="AO1015" s="2123"/>
      <c r="AP1015" s="2123"/>
      <c r="AQ1015" s="2124"/>
      <c r="AR1015" s="1487"/>
      <c r="AS1015" s="1487"/>
      <c r="AT1015" s="1487"/>
      <c r="AU1015" s="1487"/>
      <c r="AV1015" s="1487"/>
      <c r="AW1015" s="1487"/>
      <c r="AX1015" s="1487"/>
      <c r="AY1015" s="1487"/>
      <c r="CR1015" s="25"/>
    </row>
    <row r="1016" spans="1:96" s="717" customFormat="1" ht="12.75" customHeight="1">
      <c r="A1016" s="51"/>
      <c r="B1016" s="110"/>
      <c r="C1016" s="111"/>
      <c r="D1016" s="2116" t="s">
        <v>2107</v>
      </c>
      <c r="E1016" s="2117"/>
      <c r="F1016" s="2117"/>
      <c r="G1016" s="2117"/>
      <c r="H1016" s="2117"/>
      <c r="I1016" s="2117"/>
      <c r="J1016" s="2117"/>
      <c r="K1016" s="2117"/>
      <c r="L1016" s="2117"/>
      <c r="M1016" s="2117"/>
      <c r="N1016" s="2117"/>
      <c r="O1016" s="2117"/>
      <c r="P1016" s="2117"/>
      <c r="Q1016" s="2117"/>
      <c r="R1016" s="2117"/>
      <c r="S1016" s="2117"/>
      <c r="T1016" s="2117"/>
      <c r="U1016" s="2117"/>
      <c r="V1016" s="2117"/>
      <c r="W1016" s="2117"/>
      <c r="X1016" s="2117"/>
      <c r="Y1016" s="2117"/>
      <c r="Z1016" s="2117"/>
      <c r="AA1016" s="2117"/>
      <c r="AB1016" s="2117"/>
      <c r="AC1016" s="2117"/>
      <c r="AD1016" s="2117"/>
      <c r="AE1016" s="2118"/>
      <c r="AF1016" s="110"/>
      <c r="AG1016" s="112"/>
      <c r="AH1016" s="112"/>
      <c r="AI1016" s="121"/>
      <c r="AJ1016" s="2125"/>
      <c r="AK1016" s="2126"/>
      <c r="AL1016" s="2126"/>
      <c r="AM1016" s="2126"/>
      <c r="AN1016" s="2126"/>
      <c r="AO1016" s="2126"/>
      <c r="AP1016" s="2126"/>
      <c r="AQ1016" s="2127"/>
      <c r="AR1016" s="1487"/>
      <c r="AS1016" s="1487"/>
      <c r="AT1016" s="1487"/>
      <c r="AU1016" s="1487"/>
      <c r="AV1016" s="1487"/>
      <c r="AW1016" s="1487"/>
      <c r="AX1016" s="1487"/>
      <c r="AY1016" s="1487"/>
      <c r="CR1016" s="25"/>
    </row>
    <row r="1017" spans="1:96" s="717" customFormat="1" ht="12.75" customHeight="1">
      <c r="A1017" s="51"/>
      <c r="B1017" s="110"/>
      <c r="C1017" s="111"/>
      <c r="D1017" s="2116"/>
      <c r="E1017" s="2117"/>
      <c r="F1017" s="2117"/>
      <c r="G1017" s="2117"/>
      <c r="H1017" s="2117"/>
      <c r="I1017" s="2117"/>
      <c r="J1017" s="2117"/>
      <c r="K1017" s="2117"/>
      <c r="L1017" s="2117"/>
      <c r="M1017" s="2117"/>
      <c r="N1017" s="2117"/>
      <c r="O1017" s="2117"/>
      <c r="P1017" s="2117"/>
      <c r="Q1017" s="2117"/>
      <c r="R1017" s="2117"/>
      <c r="S1017" s="2117"/>
      <c r="T1017" s="2117"/>
      <c r="U1017" s="2117"/>
      <c r="V1017" s="2117"/>
      <c r="W1017" s="2117"/>
      <c r="X1017" s="2117"/>
      <c r="Y1017" s="2117"/>
      <c r="Z1017" s="2117"/>
      <c r="AA1017" s="2117"/>
      <c r="AB1017" s="2117"/>
      <c r="AC1017" s="2117"/>
      <c r="AD1017" s="2117"/>
      <c r="AE1017" s="2118"/>
      <c r="AF1017" s="110"/>
      <c r="AG1017" s="112"/>
      <c r="AH1017" s="112"/>
      <c r="AI1017" s="121"/>
      <c r="AJ1017" s="2125"/>
      <c r="AK1017" s="2126"/>
      <c r="AL1017" s="2126"/>
      <c r="AM1017" s="2126"/>
      <c r="AN1017" s="2126"/>
      <c r="AO1017" s="2126"/>
      <c r="AP1017" s="2126"/>
      <c r="AQ1017" s="2127"/>
      <c r="AR1017" s="1487"/>
      <c r="AS1017" s="1487"/>
      <c r="AT1017" s="1487"/>
      <c r="AU1017" s="1487"/>
      <c r="AV1017" s="1487"/>
      <c r="AW1017" s="1487"/>
      <c r="AX1017" s="1487"/>
      <c r="AY1017" s="1487"/>
      <c r="CR1017" s="25"/>
    </row>
    <row r="1018" spans="1:96" s="717" customFormat="1" ht="12.75" customHeight="1">
      <c r="A1018" s="51"/>
      <c r="B1018" s="110"/>
      <c r="C1018" s="111"/>
      <c r="D1018" s="2116"/>
      <c r="E1018" s="2117"/>
      <c r="F1018" s="2117"/>
      <c r="G1018" s="2117"/>
      <c r="H1018" s="2117"/>
      <c r="I1018" s="2117"/>
      <c r="J1018" s="2117"/>
      <c r="K1018" s="2117"/>
      <c r="L1018" s="2117"/>
      <c r="M1018" s="2117"/>
      <c r="N1018" s="2117"/>
      <c r="O1018" s="2117"/>
      <c r="P1018" s="2117"/>
      <c r="Q1018" s="2117"/>
      <c r="R1018" s="2117"/>
      <c r="S1018" s="2117"/>
      <c r="T1018" s="2117"/>
      <c r="U1018" s="2117"/>
      <c r="V1018" s="2117"/>
      <c r="W1018" s="2117"/>
      <c r="X1018" s="2117"/>
      <c r="Y1018" s="2117"/>
      <c r="Z1018" s="2117"/>
      <c r="AA1018" s="2117"/>
      <c r="AB1018" s="2117"/>
      <c r="AC1018" s="2117"/>
      <c r="AD1018" s="2117"/>
      <c r="AE1018" s="2118"/>
      <c r="AF1018" s="110"/>
      <c r="AG1018" s="112"/>
      <c r="AH1018" s="112"/>
      <c r="AI1018" s="121"/>
      <c r="AJ1018" s="2125"/>
      <c r="AK1018" s="2126"/>
      <c r="AL1018" s="2126"/>
      <c r="AM1018" s="2126"/>
      <c r="AN1018" s="2126"/>
      <c r="AO1018" s="2126"/>
      <c r="AP1018" s="2126"/>
      <c r="AQ1018" s="2127"/>
      <c r="AR1018" s="1487"/>
      <c r="AS1018" s="1487"/>
      <c r="AT1018" s="1487"/>
      <c r="AU1018" s="1487"/>
      <c r="AV1018" s="1487"/>
      <c r="AW1018" s="1487"/>
      <c r="AX1018" s="1487"/>
      <c r="AY1018" s="1487"/>
      <c r="CR1018" s="25"/>
    </row>
    <row r="1019" spans="1:96" s="717" customFormat="1" ht="12.75" customHeight="1">
      <c r="A1019" s="51"/>
      <c r="B1019" s="110"/>
      <c r="C1019" s="111"/>
      <c r="D1019" s="2119"/>
      <c r="E1019" s="2120"/>
      <c r="F1019" s="2120"/>
      <c r="G1019" s="2120"/>
      <c r="H1019" s="2120"/>
      <c r="I1019" s="2120"/>
      <c r="J1019" s="2120"/>
      <c r="K1019" s="2120"/>
      <c r="L1019" s="2120"/>
      <c r="M1019" s="2120"/>
      <c r="N1019" s="2120"/>
      <c r="O1019" s="2120"/>
      <c r="P1019" s="2120"/>
      <c r="Q1019" s="2120"/>
      <c r="R1019" s="2120"/>
      <c r="S1019" s="2120"/>
      <c r="T1019" s="2120"/>
      <c r="U1019" s="2120"/>
      <c r="V1019" s="2120"/>
      <c r="W1019" s="2120"/>
      <c r="X1019" s="2120"/>
      <c r="Y1019" s="2120"/>
      <c r="Z1019" s="2120"/>
      <c r="AA1019" s="2120"/>
      <c r="AB1019" s="2120"/>
      <c r="AC1019" s="2120"/>
      <c r="AD1019" s="2120"/>
      <c r="AE1019" s="2121"/>
      <c r="AF1019" s="110"/>
      <c r="AG1019" s="112"/>
      <c r="AH1019" s="112"/>
      <c r="AI1019" s="121"/>
      <c r="AJ1019" s="2125"/>
      <c r="AK1019" s="2126"/>
      <c r="AL1019" s="2126"/>
      <c r="AM1019" s="2126"/>
      <c r="AN1019" s="2126"/>
      <c r="AO1019" s="2126"/>
      <c r="AP1019" s="2126"/>
      <c r="AQ1019" s="2127"/>
      <c r="AR1019" s="1487"/>
      <c r="AS1019" s="1487"/>
      <c r="AT1019" s="1487"/>
      <c r="AU1019" s="1487"/>
      <c r="AV1019" s="1487"/>
      <c r="AW1019" s="1487"/>
      <c r="AX1019" s="1487"/>
      <c r="AY1019" s="1487"/>
      <c r="CR1019" s="25"/>
    </row>
    <row r="1020" spans="1:96" s="717" customFormat="1" ht="12.75" customHeight="1">
      <c r="A1020" s="51"/>
      <c r="B1020" s="117"/>
      <c r="C1020" s="198" t="s">
        <v>1114</v>
      </c>
      <c r="D1020" s="2084" t="s">
        <v>1534</v>
      </c>
      <c r="E1020" s="2085"/>
      <c r="F1020" s="2085"/>
      <c r="G1020" s="2085"/>
      <c r="H1020" s="2085"/>
      <c r="I1020" s="2085"/>
      <c r="J1020" s="2085"/>
      <c r="K1020" s="2085"/>
      <c r="L1020" s="2085"/>
      <c r="M1020" s="2085"/>
      <c r="N1020" s="2085"/>
      <c r="O1020" s="2085"/>
      <c r="P1020" s="2085"/>
      <c r="Q1020" s="2085"/>
      <c r="R1020" s="2085"/>
      <c r="S1020" s="2085"/>
      <c r="T1020" s="2085"/>
      <c r="U1020" s="2085"/>
      <c r="V1020" s="2085"/>
      <c r="W1020" s="2085"/>
      <c r="X1020" s="2085"/>
      <c r="Y1020" s="2085"/>
      <c r="Z1020" s="2085"/>
      <c r="AA1020" s="2085"/>
      <c r="AB1020" s="2085"/>
      <c r="AC1020" s="2085"/>
      <c r="AD1020" s="2085"/>
      <c r="AE1020" s="2086"/>
      <c r="AF1020" s="117"/>
      <c r="AG1020" s="2101" t="s">
        <v>706</v>
      </c>
      <c r="AH1020" s="2102"/>
      <c r="AI1020" s="125"/>
      <c r="AJ1020" s="2122">
        <f>ROUND(IF(AG1020="yes",(AJ975*0.1),0),0)</f>
        <v>0</v>
      </c>
      <c r="AK1020" s="2123"/>
      <c r="AL1020" s="2123"/>
      <c r="AM1020" s="2123"/>
      <c r="AN1020" s="2123"/>
      <c r="AO1020" s="2123"/>
      <c r="AP1020" s="2123"/>
      <c r="AQ1020" s="2124"/>
      <c r="AR1020" s="1487"/>
      <c r="AS1020" s="1487"/>
      <c r="AT1020" s="1487"/>
      <c r="AU1020" s="1487"/>
      <c r="AV1020" s="1487"/>
      <c r="AW1020" s="1487"/>
      <c r="AX1020" s="1487"/>
      <c r="AY1020" s="1487"/>
      <c r="CR1020" s="25"/>
    </row>
    <row r="1021" spans="1:96" ht="12.75" customHeight="1">
      <c r="A1021" s="51"/>
      <c r="B1021" s="110"/>
      <c r="C1021" s="111"/>
      <c r="D1021" s="2078" t="s">
        <v>1535</v>
      </c>
      <c r="E1021" s="2079"/>
      <c r="F1021" s="2079"/>
      <c r="G1021" s="2079"/>
      <c r="H1021" s="2079"/>
      <c r="I1021" s="2079"/>
      <c r="J1021" s="2079"/>
      <c r="K1021" s="2079"/>
      <c r="L1021" s="2079"/>
      <c r="M1021" s="2079"/>
      <c r="N1021" s="2079"/>
      <c r="O1021" s="2079"/>
      <c r="P1021" s="2079"/>
      <c r="Q1021" s="2079"/>
      <c r="R1021" s="2079"/>
      <c r="S1021" s="2079"/>
      <c r="T1021" s="2079"/>
      <c r="U1021" s="2079"/>
      <c r="V1021" s="2079"/>
      <c r="W1021" s="2079"/>
      <c r="X1021" s="2079"/>
      <c r="Y1021" s="2079"/>
      <c r="Z1021" s="2079"/>
      <c r="AA1021" s="2079"/>
      <c r="AB1021" s="2079"/>
      <c r="AC1021" s="2079"/>
      <c r="AD1021" s="2079"/>
      <c r="AE1021" s="2080"/>
      <c r="AF1021" s="110"/>
      <c r="AG1021" s="112"/>
      <c r="AH1021" s="112"/>
      <c r="AI1021" s="121"/>
      <c r="AJ1021" s="2125"/>
      <c r="AK1021" s="2126"/>
      <c r="AL1021" s="2126"/>
      <c r="AM1021" s="2126"/>
      <c r="AN1021" s="2126"/>
      <c r="AO1021" s="2126"/>
      <c r="AP1021" s="2126"/>
      <c r="AQ1021" s="2127"/>
      <c r="AR1021" s="1487"/>
      <c r="AS1021" s="1487"/>
      <c r="AT1021" s="1487"/>
      <c r="AU1021" s="1487"/>
      <c r="AV1021" s="1487"/>
      <c r="AW1021" s="1487"/>
      <c r="AX1021" s="1487"/>
      <c r="AY1021" s="1487"/>
    </row>
    <row r="1022" spans="1:96" ht="12.75" customHeight="1">
      <c r="A1022" s="51"/>
      <c r="B1022" s="110"/>
      <c r="C1022" s="111"/>
      <c r="D1022" s="2078"/>
      <c r="E1022" s="2079"/>
      <c r="F1022" s="2079"/>
      <c r="G1022" s="2079"/>
      <c r="H1022" s="2079"/>
      <c r="I1022" s="2079"/>
      <c r="J1022" s="2079"/>
      <c r="K1022" s="2079"/>
      <c r="L1022" s="2079"/>
      <c r="M1022" s="2079"/>
      <c r="N1022" s="2079"/>
      <c r="O1022" s="2079"/>
      <c r="P1022" s="2079"/>
      <c r="Q1022" s="2079"/>
      <c r="R1022" s="2079"/>
      <c r="S1022" s="2079"/>
      <c r="T1022" s="2079"/>
      <c r="U1022" s="2079"/>
      <c r="V1022" s="2079"/>
      <c r="W1022" s="2079"/>
      <c r="X1022" s="2079"/>
      <c r="Y1022" s="2079"/>
      <c r="Z1022" s="2079"/>
      <c r="AA1022" s="2079"/>
      <c r="AB1022" s="2079"/>
      <c r="AC1022" s="2079"/>
      <c r="AD1022" s="2079"/>
      <c r="AE1022" s="2080"/>
      <c r="AF1022" s="110"/>
      <c r="AG1022" s="112"/>
      <c r="AH1022" s="112"/>
      <c r="AI1022" s="121"/>
      <c r="AJ1022" s="2125"/>
      <c r="AK1022" s="2126"/>
      <c r="AL1022" s="2126"/>
      <c r="AM1022" s="2126"/>
      <c r="AN1022" s="2126"/>
      <c r="AO1022" s="2126"/>
      <c r="AP1022" s="2126"/>
      <c r="AQ1022" s="2127"/>
      <c r="AR1022" s="1487"/>
      <c r="AS1022" s="1487"/>
      <c r="AT1022" s="1487"/>
      <c r="AU1022" s="1487"/>
      <c r="AV1022" s="1487"/>
      <c r="AW1022" s="1487"/>
      <c r="AX1022" s="1487"/>
      <c r="AY1022" s="1487"/>
    </row>
    <row r="1023" spans="1:96" s="680" customFormat="1" ht="12.75" customHeight="1">
      <c r="A1023" s="51"/>
      <c r="B1023" s="110"/>
      <c r="C1023" s="111"/>
      <c r="D1023" s="2106"/>
      <c r="E1023" s="2107"/>
      <c r="F1023" s="2107"/>
      <c r="G1023" s="2107"/>
      <c r="H1023" s="2107"/>
      <c r="I1023" s="2107"/>
      <c r="J1023" s="2107"/>
      <c r="K1023" s="2107"/>
      <c r="L1023" s="2107"/>
      <c r="M1023" s="2107"/>
      <c r="N1023" s="2107"/>
      <c r="O1023" s="2107"/>
      <c r="P1023" s="2107"/>
      <c r="Q1023" s="2107"/>
      <c r="R1023" s="2107"/>
      <c r="S1023" s="2107"/>
      <c r="T1023" s="2107"/>
      <c r="U1023" s="2107"/>
      <c r="V1023" s="2107"/>
      <c r="W1023" s="2107"/>
      <c r="X1023" s="2107"/>
      <c r="Y1023" s="2107"/>
      <c r="Z1023" s="2107"/>
      <c r="AA1023" s="2107"/>
      <c r="AB1023" s="2107"/>
      <c r="AC1023" s="2107"/>
      <c r="AD1023" s="2107"/>
      <c r="AE1023" s="2108"/>
      <c r="AF1023" s="110"/>
      <c r="AG1023" s="112"/>
      <c r="AH1023" s="112"/>
      <c r="AI1023" s="121"/>
      <c r="AJ1023" s="2128"/>
      <c r="AK1023" s="2129"/>
      <c r="AL1023" s="2129"/>
      <c r="AM1023" s="2129"/>
      <c r="AN1023" s="2129"/>
      <c r="AO1023" s="2129"/>
      <c r="AP1023" s="2129"/>
      <c r="AQ1023" s="2130"/>
      <c r="AR1023" s="1487"/>
      <c r="AS1023" s="1487"/>
      <c r="AT1023" s="1487"/>
      <c r="AU1023" s="1487"/>
      <c r="AV1023" s="1487"/>
      <c r="AW1023" s="1487"/>
      <c r="AX1023" s="1487"/>
      <c r="AY1023" s="1487"/>
      <c r="CR1023" s="25"/>
    </row>
    <row r="1024" spans="1:96" ht="12.75" customHeight="1">
      <c r="A1024" s="51"/>
      <c r="B1024" s="117"/>
      <c r="C1024" s="198" t="s">
        <v>2102</v>
      </c>
      <c r="D1024" s="2103" t="s">
        <v>2308</v>
      </c>
      <c r="E1024" s="2104"/>
      <c r="F1024" s="2104"/>
      <c r="G1024" s="2104"/>
      <c r="H1024" s="2104"/>
      <c r="I1024" s="2104"/>
      <c r="J1024" s="2104"/>
      <c r="K1024" s="2104"/>
      <c r="L1024" s="2104"/>
      <c r="M1024" s="2104"/>
      <c r="N1024" s="2104"/>
      <c r="O1024" s="2104"/>
      <c r="P1024" s="2104"/>
      <c r="Q1024" s="2104"/>
      <c r="R1024" s="2104"/>
      <c r="S1024" s="2104"/>
      <c r="T1024" s="2104"/>
      <c r="U1024" s="2104"/>
      <c r="V1024" s="2104"/>
      <c r="W1024" s="2104"/>
      <c r="X1024" s="2104"/>
      <c r="Y1024" s="2104"/>
      <c r="Z1024" s="2104"/>
      <c r="AA1024" s="2104"/>
      <c r="AB1024" s="2104"/>
      <c r="AC1024" s="2104"/>
      <c r="AD1024" s="2104"/>
      <c r="AE1024" s="2105"/>
      <c r="AF1024" s="117"/>
      <c r="AG1024" s="2191" t="str">
        <f>IF(X1027&gt;0,"Yes","No")</f>
        <v>Yes</v>
      </c>
      <c r="AH1024" s="2192"/>
      <c r="AI1024" s="125"/>
      <c r="AJ1024" s="2195">
        <f>IF((X1027=0),0,BA989*AJ975)</f>
        <v>16421422.68</v>
      </c>
      <c r="AK1024" s="2196"/>
      <c r="AL1024" s="2196"/>
      <c r="AM1024" s="2196"/>
      <c r="AN1024" s="2196"/>
      <c r="AO1024" s="2196"/>
      <c r="AP1024" s="2196"/>
      <c r="AQ1024" s="2197"/>
      <c r="AR1024" s="1487"/>
      <c r="AS1024" s="1487"/>
      <c r="AT1024" s="1487"/>
      <c r="AU1024" s="1487"/>
      <c r="AV1024" s="1487"/>
      <c r="AW1024" s="1487"/>
      <c r="AX1024" s="1487"/>
      <c r="AY1024" s="1487"/>
    </row>
    <row r="1025" spans="1:96" ht="12.75" customHeight="1">
      <c r="A1025" s="51"/>
      <c r="B1025" s="110"/>
      <c r="C1025" s="700"/>
      <c r="D1025" s="2078" t="s">
        <v>1537</v>
      </c>
      <c r="E1025" s="2079"/>
      <c r="F1025" s="2079"/>
      <c r="G1025" s="2079"/>
      <c r="H1025" s="2079"/>
      <c r="I1025" s="2079"/>
      <c r="J1025" s="2079"/>
      <c r="K1025" s="2079"/>
      <c r="L1025" s="2079"/>
      <c r="M1025" s="2079"/>
      <c r="N1025" s="2079"/>
      <c r="O1025" s="2079"/>
      <c r="P1025" s="2079"/>
      <c r="Q1025" s="2079"/>
      <c r="R1025" s="2079"/>
      <c r="S1025" s="2079"/>
      <c r="T1025" s="2079"/>
      <c r="U1025" s="2079"/>
      <c r="V1025" s="2079"/>
      <c r="W1025" s="2079"/>
      <c r="X1025" s="2079"/>
      <c r="Y1025" s="2079"/>
      <c r="Z1025" s="2079"/>
      <c r="AA1025" s="2079"/>
      <c r="AB1025" s="2079"/>
      <c r="AC1025" s="2079"/>
      <c r="AD1025" s="2079"/>
      <c r="AE1025" s="2080"/>
      <c r="AF1025" s="110"/>
      <c r="AG1025" s="701"/>
      <c r="AH1025" s="701"/>
      <c r="AI1025" s="121"/>
      <c r="AJ1025" s="2198"/>
      <c r="AK1025" s="2199"/>
      <c r="AL1025" s="2199"/>
      <c r="AM1025" s="2199"/>
      <c r="AN1025" s="2199"/>
      <c r="AO1025" s="2199"/>
      <c r="AP1025" s="2199"/>
      <c r="AQ1025" s="2200"/>
      <c r="AR1025" s="1487"/>
      <c r="AS1025" s="1487"/>
      <c r="AT1025" s="1487"/>
      <c r="AU1025" s="1487"/>
      <c r="AV1025" s="1487"/>
      <c r="AW1025" s="1487"/>
      <c r="AX1025" s="1487"/>
      <c r="AY1025" s="1487"/>
    </row>
    <row r="1026" spans="1:96" ht="12.75" customHeight="1">
      <c r="A1026" s="51"/>
      <c r="B1026" s="110"/>
      <c r="C1026" s="700"/>
      <c r="D1026" s="2078"/>
      <c r="E1026" s="2079"/>
      <c r="F1026" s="2079"/>
      <c r="G1026" s="2079"/>
      <c r="H1026" s="2079"/>
      <c r="I1026" s="2079"/>
      <c r="J1026" s="2079"/>
      <c r="K1026" s="2079"/>
      <c r="L1026" s="2079"/>
      <c r="M1026" s="2079"/>
      <c r="N1026" s="2079"/>
      <c r="O1026" s="2079"/>
      <c r="P1026" s="2079"/>
      <c r="Q1026" s="2079"/>
      <c r="R1026" s="2079"/>
      <c r="S1026" s="2079"/>
      <c r="T1026" s="2079"/>
      <c r="U1026" s="2079"/>
      <c r="V1026" s="2079"/>
      <c r="W1026" s="2079"/>
      <c r="X1026" s="2079"/>
      <c r="Y1026" s="2079"/>
      <c r="Z1026" s="2079"/>
      <c r="AA1026" s="2079"/>
      <c r="AB1026" s="2079"/>
      <c r="AC1026" s="2079"/>
      <c r="AD1026" s="2079"/>
      <c r="AE1026" s="2080"/>
      <c r="AF1026" s="110"/>
      <c r="AG1026" s="701"/>
      <c r="AH1026" s="701"/>
      <c r="AI1026" s="121"/>
      <c r="AJ1026" s="2198"/>
      <c r="AK1026" s="2199"/>
      <c r="AL1026" s="2199"/>
      <c r="AM1026" s="2199"/>
      <c r="AN1026" s="2199"/>
      <c r="AO1026" s="2199"/>
      <c r="AP1026" s="2199"/>
      <c r="AQ1026" s="2200"/>
      <c r="AR1026" s="1487"/>
      <c r="AS1026" s="1487"/>
      <c r="AT1026" s="1487"/>
      <c r="AU1026" s="1487"/>
      <c r="AV1026" s="1487"/>
      <c r="AW1026" s="1487"/>
      <c r="AX1026" s="1487"/>
      <c r="AY1026" s="1487"/>
    </row>
    <row r="1027" spans="1:96" s="717" customFormat="1" ht="12.75" customHeight="1">
      <c r="A1027" s="51"/>
      <c r="B1027" s="115"/>
      <c r="C1027" s="116"/>
      <c r="D1027" s="199" t="s">
        <v>1051</v>
      </c>
      <c r="E1027" s="200"/>
      <c r="F1027" s="200"/>
      <c r="G1027" s="200"/>
      <c r="H1027" s="200"/>
      <c r="I1027" s="2189">
        <f>BA987</f>
        <v>164</v>
      </c>
      <c r="J1027" s="2190"/>
      <c r="K1027" s="11"/>
      <c r="L1027" s="200"/>
      <c r="M1027" s="200"/>
      <c r="N1027" s="200"/>
      <c r="O1027" s="200"/>
      <c r="P1027" s="200"/>
      <c r="Q1027" s="200"/>
      <c r="R1027" s="200"/>
      <c r="S1027" s="200"/>
      <c r="T1027" s="200"/>
      <c r="U1027" s="200"/>
      <c r="V1027" s="201" t="s">
        <v>1052</v>
      </c>
      <c r="W1027" s="80"/>
      <c r="X1027" s="2187">
        <f>BG635</f>
        <v>43</v>
      </c>
      <c r="Y1027" s="2188"/>
      <c r="Z1027" s="80"/>
      <c r="AA1027" s="80"/>
      <c r="AB1027" s="80"/>
      <c r="AC1027" s="80"/>
      <c r="AD1027" s="80"/>
      <c r="AE1027" s="81"/>
      <c r="AF1027" s="1526"/>
      <c r="AG1027" s="1527"/>
      <c r="AH1027" s="1527"/>
      <c r="AI1027" s="1528"/>
      <c r="AJ1027" s="2201"/>
      <c r="AK1027" s="2202"/>
      <c r="AL1027" s="2202"/>
      <c r="AM1027" s="2202"/>
      <c r="AN1027" s="2202"/>
      <c r="AO1027" s="2202"/>
      <c r="AP1027" s="2202"/>
      <c r="AQ1027" s="2203"/>
      <c r="AR1027" s="1487"/>
      <c r="AS1027" s="1487"/>
      <c r="AT1027" s="1487"/>
      <c r="AU1027" s="1487"/>
      <c r="AV1027" s="1487"/>
      <c r="AW1027" s="1487"/>
      <c r="AX1027" s="1487"/>
      <c r="AY1027" s="1487"/>
      <c r="CR1027" s="25"/>
    </row>
    <row r="1028" spans="1:96" ht="12.75" customHeight="1">
      <c r="A1028" s="51"/>
      <c r="B1028" s="117"/>
      <c r="C1028" s="198" t="s">
        <v>2103</v>
      </c>
      <c r="D1028" s="2084" t="s">
        <v>2309</v>
      </c>
      <c r="E1028" s="2085"/>
      <c r="F1028" s="2085"/>
      <c r="G1028" s="2085"/>
      <c r="H1028" s="2085"/>
      <c r="I1028" s="2085"/>
      <c r="J1028" s="2085"/>
      <c r="K1028" s="2085"/>
      <c r="L1028" s="2085"/>
      <c r="M1028" s="2085"/>
      <c r="N1028" s="2085"/>
      <c r="O1028" s="2085"/>
      <c r="P1028" s="2085"/>
      <c r="Q1028" s="2085"/>
      <c r="R1028" s="2085"/>
      <c r="S1028" s="2085"/>
      <c r="T1028" s="2085"/>
      <c r="U1028" s="2085"/>
      <c r="V1028" s="2085"/>
      <c r="W1028" s="2085"/>
      <c r="X1028" s="2085"/>
      <c r="Y1028" s="2085"/>
      <c r="Z1028" s="2085"/>
      <c r="AA1028" s="2085"/>
      <c r="AB1028" s="2085"/>
      <c r="AC1028" s="2085"/>
      <c r="AD1028" s="2085"/>
      <c r="AE1028" s="2086"/>
      <c r="AF1028" s="110"/>
      <c r="AG1028" s="2191" t="str">
        <f>IF(X1031&gt;0,"Yes","No")</f>
        <v>Yes</v>
      </c>
      <c r="AH1028" s="2192"/>
      <c r="AI1028" s="121"/>
      <c r="AJ1028" s="2195">
        <f>IF((X1031=0),0,(2*BA990)*AJ975)</f>
        <v>12631863.600000001</v>
      </c>
      <c r="AK1028" s="2196"/>
      <c r="AL1028" s="2196"/>
      <c r="AM1028" s="2196"/>
      <c r="AN1028" s="2196"/>
      <c r="AO1028" s="2196"/>
      <c r="AP1028" s="2196"/>
      <c r="AQ1028" s="2197"/>
      <c r="AR1028" s="1487"/>
      <c r="AS1028" s="1487"/>
      <c r="AT1028" s="1487"/>
      <c r="AU1028" s="1487"/>
      <c r="AV1028" s="1487"/>
      <c r="AW1028" s="1487"/>
      <c r="AX1028" s="1487"/>
      <c r="AY1028" s="1487"/>
    </row>
    <row r="1029" spans="1:96" ht="12.75" customHeight="1">
      <c r="A1029" s="51"/>
      <c r="B1029" s="110"/>
      <c r="C1029" s="700"/>
      <c r="D1029" s="2078" t="s">
        <v>1536</v>
      </c>
      <c r="E1029" s="2079"/>
      <c r="F1029" s="2079"/>
      <c r="G1029" s="2079"/>
      <c r="H1029" s="2079"/>
      <c r="I1029" s="2079"/>
      <c r="J1029" s="2079"/>
      <c r="K1029" s="2079"/>
      <c r="L1029" s="2079"/>
      <c r="M1029" s="2079"/>
      <c r="N1029" s="2079"/>
      <c r="O1029" s="2079"/>
      <c r="P1029" s="2079"/>
      <c r="Q1029" s="2079"/>
      <c r="R1029" s="2079"/>
      <c r="S1029" s="2079"/>
      <c r="T1029" s="2079"/>
      <c r="U1029" s="2079"/>
      <c r="V1029" s="2079"/>
      <c r="W1029" s="2079"/>
      <c r="X1029" s="2079"/>
      <c r="Y1029" s="2079"/>
      <c r="Z1029" s="2079"/>
      <c r="AA1029" s="2079"/>
      <c r="AB1029" s="2079"/>
      <c r="AC1029" s="2079"/>
      <c r="AD1029" s="2079"/>
      <c r="AE1029" s="2080"/>
      <c r="AF1029" s="110"/>
      <c r="AG1029" s="701"/>
      <c r="AH1029" s="701"/>
      <c r="AI1029" s="121"/>
      <c r="AJ1029" s="2198"/>
      <c r="AK1029" s="2199"/>
      <c r="AL1029" s="2199"/>
      <c r="AM1029" s="2199"/>
      <c r="AN1029" s="2199"/>
      <c r="AO1029" s="2199"/>
      <c r="AP1029" s="2199"/>
      <c r="AQ1029" s="2200"/>
      <c r="AR1029" s="1487"/>
      <c r="AS1029" s="1487"/>
      <c r="AT1029" s="1487"/>
      <c r="AU1029" s="1487"/>
      <c r="AV1029" s="1487"/>
      <c r="AW1029" s="1487"/>
      <c r="AX1029" s="1487"/>
      <c r="AY1029" s="1487"/>
    </row>
    <row r="1030" spans="1:96" ht="12.75" customHeight="1">
      <c r="A1030" s="51"/>
      <c r="B1030" s="110"/>
      <c r="C1030" s="121"/>
      <c r="D1030" s="2078"/>
      <c r="E1030" s="2079"/>
      <c r="F1030" s="2079"/>
      <c r="G1030" s="2079"/>
      <c r="H1030" s="2079"/>
      <c r="I1030" s="2079"/>
      <c r="J1030" s="2079"/>
      <c r="K1030" s="2079"/>
      <c r="L1030" s="2079"/>
      <c r="M1030" s="2079"/>
      <c r="N1030" s="2079"/>
      <c r="O1030" s="2079"/>
      <c r="P1030" s="2079"/>
      <c r="Q1030" s="2079"/>
      <c r="R1030" s="2079"/>
      <c r="S1030" s="2079"/>
      <c r="T1030" s="2079"/>
      <c r="U1030" s="2079"/>
      <c r="V1030" s="2079"/>
      <c r="W1030" s="2079"/>
      <c r="X1030" s="2079"/>
      <c r="Y1030" s="2079"/>
      <c r="Z1030" s="2079"/>
      <c r="AA1030" s="2079"/>
      <c r="AB1030" s="2079"/>
      <c r="AC1030" s="2079"/>
      <c r="AD1030" s="2079"/>
      <c r="AE1030" s="2080"/>
      <c r="AF1030" s="1523"/>
      <c r="AG1030" s="1524"/>
      <c r="AH1030" s="1524"/>
      <c r="AI1030" s="1525"/>
      <c r="AJ1030" s="2198"/>
      <c r="AK1030" s="2199"/>
      <c r="AL1030" s="2199"/>
      <c r="AM1030" s="2199"/>
      <c r="AN1030" s="2199"/>
      <c r="AO1030" s="2199"/>
      <c r="AP1030" s="2199"/>
      <c r="AQ1030" s="2200"/>
      <c r="AR1030" s="1487"/>
      <c r="AS1030" s="1487"/>
      <c r="AT1030" s="1487"/>
      <c r="AU1030" s="1487"/>
      <c r="AV1030" s="1487"/>
      <c r="AW1030" s="1487"/>
      <c r="AX1030" s="1487"/>
      <c r="AY1030" s="1487"/>
    </row>
    <row r="1031" spans="1:96" s="717" customFormat="1" ht="12.75" customHeight="1">
      <c r="A1031" s="51"/>
      <c r="B1031" s="115"/>
      <c r="C1031" s="116"/>
      <c r="D1031" s="199" t="s">
        <v>1051</v>
      </c>
      <c r="E1031" s="200"/>
      <c r="F1031" s="200"/>
      <c r="G1031" s="200"/>
      <c r="H1031" s="200"/>
      <c r="I1031" s="2189">
        <f>BA987</f>
        <v>164</v>
      </c>
      <c r="J1031" s="2190"/>
      <c r="K1031" s="51"/>
      <c r="L1031" s="200"/>
      <c r="M1031" s="200"/>
      <c r="N1031" s="200"/>
      <c r="O1031" s="200"/>
      <c r="P1031" s="200"/>
      <c r="Q1031" s="200"/>
      <c r="R1031" s="200"/>
      <c r="S1031" s="200"/>
      <c r="T1031" s="200"/>
      <c r="U1031" s="200"/>
      <c r="V1031" s="201" t="s">
        <v>1053</v>
      </c>
      <c r="X1031" s="2187">
        <f>BK635</f>
        <v>18</v>
      </c>
      <c r="Y1031" s="2188"/>
      <c r="AF1031" s="1526"/>
      <c r="AG1031" s="1527"/>
      <c r="AH1031" s="1527"/>
      <c r="AI1031" s="1528"/>
      <c r="AJ1031" s="2201"/>
      <c r="AK1031" s="2202"/>
      <c r="AL1031" s="2202"/>
      <c r="AM1031" s="2202"/>
      <c r="AN1031" s="2202"/>
      <c r="AO1031" s="2202"/>
      <c r="AP1031" s="2202"/>
      <c r="AQ1031" s="2203"/>
      <c r="AR1031" s="1487"/>
      <c r="AS1031" s="1487"/>
      <c r="AT1031" s="1487"/>
      <c r="AU1031" s="1487"/>
      <c r="AV1031" s="1487"/>
      <c r="AW1031" s="1487"/>
      <c r="AX1031" s="1487"/>
      <c r="AY1031" s="1487"/>
      <c r="CR1031" s="25"/>
    </row>
    <row r="1032" spans="1:96" ht="12.75" customHeight="1">
      <c r="A1032" s="51"/>
      <c r="B1032" s="158"/>
      <c r="C1032" s="159"/>
      <c r="D1032" s="2185" t="s">
        <v>546</v>
      </c>
      <c r="E1032" s="2185"/>
      <c r="F1032" s="2185"/>
      <c r="G1032" s="2185"/>
      <c r="H1032" s="2185"/>
      <c r="I1032" s="2185"/>
      <c r="J1032" s="2185"/>
      <c r="K1032" s="2185"/>
      <c r="L1032" s="2185"/>
      <c r="M1032" s="2185"/>
      <c r="N1032" s="2185"/>
      <c r="O1032" s="2185"/>
      <c r="P1032" s="2185"/>
      <c r="Q1032" s="2185"/>
      <c r="R1032" s="2185"/>
      <c r="S1032" s="2185"/>
      <c r="T1032" s="2185"/>
      <c r="U1032" s="2185"/>
      <c r="V1032" s="2185"/>
      <c r="W1032" s="2185"/>
      <c r="X1032" s="2185"/>
      <c r="Y1032" s="2185"/>
      <c r="Z1032" s="2185"/>
      <c r="AA1032" s="2185"/>
      <c r="AB1032" s="2185"/>
      <c r="AC1032" s="2185"/>
      <c r="AD1032" s="2185"/>
      <c r="AE1032" s="2185"/>
      <c r="AF1032" s="2185"/>
      <c r="AG1032" s="2185"/>
      <c r="AH1032" s="2185"/>
      <c r="AI1032" s="2186"/>
      <c r="AJ1032" s="2204">
        <f>SUM(AJ975:AQ1031)</f>
        <v>95879472.280000001</v>
      </c>
      <c r="AK1032" s="2205"/>
      <c r="AL1032" s="2205"/>
      <c r="AM1032" s="2205"/>
      <c r="AN1032" s="2205"/>
      <c r="AO1032" s="2205"/>
      <c r="AP1032" s="2205"/>
      <c r="AQ1032" s="2206"/>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501" t="s">
        <v>1923</v>
      </c>
      <c r="C1034" s="2501"/>
      <c r="D1034" s="2501"/>
      <c r="E1034" s="2501"/>
      <c r="F1034" s="2501"/>
      <c r="G1034" s="2501"/>
      <c r="H1034" s="2501"/>
      <c r="I1034" s="2501"/>
      <c r="J1034" s="2501"/>
      <c r="K1034" s="2501"/>
      <c r="L1034" s="2501"/>
      <c r="M1034" s="2501"/>
      <c r="N1034" s="2501"/>
      <c r="O1034" s="2501"/>
      <c r="P1034" s="2501"/>
      <c r="Q1034" s="2501"/>
      <c r="R1034" s="2501"/>
      <c r="S1034" s="2501"/>
      <c r="T1034" s="2501"/>
      <c r="U1034" s="2501"/>
      <c r="V1034" s="2501"/>
      <c r="W1034" s="2501"/>
      <c r="X1034" s="2501"/>
      <c r="Y1034" s="2501"/>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89"/>
      <c r="Y1035" s="2289"/>
      <c r="Z1035" s="2289"/>
      <c r="AA1035" s="2289"/>
      <c r="AB1035" s="2289"/>
      <c r="AC1035" s="2289"/>
      <c r="AD1035" s="2496">
        <f>R971</f>
        <v>429600</v>
      </c>
      <c r="AE1035" s="2408"/>
      <c r="AF1035" s="2408"/>
      <c r="AG1035" s="2408"/>
      <c r="AH1035" s="2408"/>
      <c r="AI1035" s="2408"/>
      <c r="AJ1035" s="2408"/>
      <c r="AK1035" s="2408"/>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90"/>
      <c r="Y1036" s="2290"/>
      <c r="Z1036" s="2290"/>
      <c r="AA1036" s="2290"/>
      <c r="AB1036" s="2290"/>
      <c r="AC1036" s="2290"/>
      <c r="AD1036" s="2126">
        <f>MEDIAN((BR809:BR866))</f>
        <v>388000</v>
      </c>
      <c r="AE1036" s="2126"/>
      <c r="AF1036" s="2126"/>
      <c r="AG1036" s="2126"/>
      <c r="AH1036" s="2126"/>
      <c r="AI1036" s="2126"/>
      <c r="AJ1036" s="2126"/>
      <c r="AK1036" s="2126"/>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497" t="s">
        <v>1925</v>
      </c>
      <c r="C1037" s="2497"/>
      <c r="D1037" s="2497"/>
      <c r="E1037" s="2497"/>
      <c r="F1037" s="2497"/>
      <c r="G1037" s="2497"/>
      <c r="H1037" s="2497"/>
      <c r="I1037" s="2497"/>
      <c r="J1037" s="2497"/>
      <c r="K1037" s="2497"/>
      <c r="L1037" s="2497"/>
      <c r="M1037" s="2497"/>
      <c r="N1037" s="2497"/>
      <c r="O1037" s="2497"/>
      <c r="P1037" s="2497"/>
      <c r="Q1037" s="2497"/>
      <c r="R1037" s="2497"/>
      <c r="S1037" s="2497"/>
      <c r="T1037" s="2497"/>
      <c r="U1037" s="2497"/>
      <c r="V1037" s="2497"/>
      <c r="W1037" s="2497"/>
      <c r="X1037" s="2497"/>
      <c r="Y1037" s="2497"/>
      <c r="Z1037" s="1412"/>
      <c r="AA1037" s="1412"/>
      <c r="AB1037" s="1412"/>
      <c r="AC1037" s="1412"/>
      <c r="AD1037" s="2493">
        <f>IF(((AD1035-AD1036)/AD1036)&gt;0.3,0.3,((AD1035-AD1036)/AD1036))</f>
        <v>0.10721649484536082</v>
      </c>
      <c r="AE1037" s="2494"/>
      <c r="AF1037" s="2494"/>
      <c r="AG1037" s="2494"/>
      <c r="AH1037" s="2494"/>
      <c r="AI1037" s="2494"/>
      <c r="AJ1037" s="2494"/>
      <c r="AK1037" s="2495"/>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287">
        <f>IF(ISNA(IF((AJ999&gt;(AJ975*0.15)),"(f) cannot be greater than 15% of unadjusted eligible basis.",0)),"",(IF((AJ999&gt;(AJ975*0.15)),"(f) cannot be greater than 15% of unadjusted eligible basis.",0)))</f>
        <v>0</v>
      </c>
      <c r="C1039" s="2287"/>
      <c r="D1039" s="2287"/>
      <c r="E1039" s="2287"/>
      <c r="F1039" s="2287"/>
      <c r="G1039" s="2287"/>
      <c r="H1039" s="2287"/>
      <c r="I1039" s="2287"/>
      <c r="J1039" s="2287"/>
      <c r="K1039" s="2287"/>
      <c r="L1039" s="2287"/>
      <c r="M1039" s="2287"/>
      <c r="N1039" s="2287"/>
      <c r="O1039" s="2287"/>
      <c r="P1039" s="2287"/>
      <c r="Q1039" s="2287"/>
      <c r="R1039" s="2287"/>
      <c r="S1039" s="2287"/>
      <c r="T1039" s="2287"/>
      <c r="U1039" s="2287"/>
      <c r="V1039" s="2287"/>
      <c r="W1039" s="2287"/>
      <c r="X1039" s="2287"/>
      <c r="Y1039" s="2287"/>
      <c r="Z1039" s="2287"/>
      <c r="AA1039" s="2287"/>
      <c r="AB1039" s="2287"/>
      <c r="AC1039" s="2287"/>
      <c r="AD1039" s="2287"/>
      <c r="AE1039" s="2287"/>
      <c r="AF1039" s="2287"/>
      <c r="AG1039" s="2287"/>
      <c r="AH1039" s="2287"/>
      <c r="AI1039" s="2287"/>
      <c r="AJ1039" s="2287"/>
      <c r="AK1039" s="2287"/>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23" t="s">
        <v>852</v>
      </c>
      <c r="B1040" s="2323"/>
      <c r="C1040" s="2323"/>
      <c r="D1040" s="2323"/>
      <c r="E1040" s="2323"/>
      <c r="F1040" s="2323"/>
      <c r="G1040" s="2323"/>
      <c r="H1040" s="2323"/>
      <c r="I1040" s="2323"/>
      <c r="J1040" s="2323"/>
      <c r="K1040" s="2323"/>
      <c r="L1040" s="2323"/>
      <c r="M1040" s="2323"/>
      <c r="N1040" s="2323"/>
      <c r="O1040" s="2323"/>
      <c r="P1040" s="2323"/>
      <c r="Q1040" s="2323"/>
      <c r="R1040" s="2323"/>
      <c r="S1040" s="2323"/>
      <c r="T1040" s="2323"/>
      <c r="U1040" s="2323"/>
      <c r="V1040" s="2323"/>
      <c r="W1040" s="2323"/>
      <c r="X1040" s="2323"/>
      <c r="Y1040" s="2323"/>
      <c r="Z1040" s="2323"/>
      <c r="AA1040" s="2323"/>
      <c r="AB1040" s="2323"/>
      <c r="AC1040" s="2323"/>
      <c r="AD1040" s="2323"/>
      <c r="AE1040" s="2323"/>
      <c r="AF1040" s="2323"/>
      <c r="AG1040" s="2323"/>
      <c r="AH1040" s="2323"/>
      <c r="AI1040" s="2323"/>
      <c r="AJ1040" s="2323"/>
      <c r="AK1040" s="2323"/>
      <c r="AL1040" s="232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2" t="s">
        <v>626</v>
      </c>
      <c r="B1044" s="1992"/>
      <c r="C1044" s="13">
        <v>1</v>
      </c>
      <c r="D1044" s="1856" t="s">
        <v>1220</v>
      </c>
      <c r="E1044" s="1856"/>
      <c r="F1044" s="1856"/>
      <c r="G1044" s="1856"/>
      <c r="H1044" s="1856"/>
      <c r="I1044" s="1856"/>
      <c r="J1044" s="1856"/>
      <c r="K1044" s="1856"/>
      <c r="L1044" s="1856"/>
      <c r="M1044" s="1856"/>
      <c r="N1044" s="1856"/>
      <c r="O1044" s="1856"/>
      <c r="P1044" s="1856"/>
      <c r="Q1044" s="1856"/>
      <c r="R1044" s="1856"/>
      <c r="S1044" s="1856"/>
      <c r="T1044" s="1856"/>
      <c r="U1044" s="1856"/>
      <c r="V1044" s="1856"/>
      <c r="W1044" s="1856"/>
      <c r="X1044" s="1856"/>
      <c r="Y1044" s="1856"/>
      <c r="Z1044" s="1856"/>
      <c r="AA1044" s="1856"/>
      <c r="AB1044" s="1856"/>
      <c r="AC1044" s="1856"/>
      <c r="AD1044" s="1856"/>
      <c r="AE1044" s="1856"/>
      <c r="AF1044" s="1856"/>
      <c r="AG1044" s="1856"/>
      <c r="AH1044" s="1856"/>
      <c r="AI1044" s="1856"/>
      <c r="AJ1044" s="1856"/>
      <c r="AK1044" s="1856"/>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56"/>
      <c r="E1045" s="1856"/>
      <c r="F1045" s="1856"/>
      <c r="G1045" s="1856"/>
      <c r="H1045" s="1856"/>
      <c r="I1045" s="1856"/>
      <c r="J1045" s="1856"/>
      <c r="K1045" s="1856"/>
      <c r="L1045" s="1856"/>
      <c r="M1045" s="1856"/>
      <c r="N1045" s="1856"/>
      <c r="O1045" s="1856"/>
      <c r="P1045" s="1856"/>
      <c r="Q1045" s="1856"/>
      <c r="R1045" s="1856"/>
      <c r="S1045" s="1856"/>
      <c r="T1045" s="1856"/>
      <c r="U1045" s="1856"/>
      <c r="V1045" s="1856"/>
      <c r="W1045" s="1856"/>
      <c r="X1045" s="1856"/>
      <c r="Y1045" s="1856"/>
      <c r="Z1045" s="1856"/>
      <c r="AA1045" s="1856"/>
      <c r="AB1045" s="1856"/>
      <c r="AC1045" s="1856"/>
      <c r="AD1045" s="1856"/>
      <c r="AE1045" s="1856"/>
      <c r="AF1045" s="1856"/>
      <c r="AG1045" s="1856"/>
      <c r="AH1045" s="1856"/>
      <c r="AI1045" s="1856"/>
      <c r="AJ1045" s="1856"/>
      <c r="AK1045" s="1856"/>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56"/>
      <c r="E1046" s="1856"/>
      <c r="F1046" s="1856"/>
      <c r="G1046" s="1856"/>
      <c r="H1046" s="1856"/>
      <c r="I1046" s="1856"/>
      <c r="J1046" s="1856"/>
      <c r="K1046" s="1856"/>
      <c r="L1046" s="1856"/>
      <c r="M1046" s="1856"/>
      <c r="N1046" s="1856"/>
      <c r="O1046" s="1856"/>
      <c r="P1046" s="1856"/>
      <c r="Q1046" s="1856"/>
      <c r="R1046" s="1856"/>
      <c r="S1046" s="1856"/>
      <c r="T1046" s="1856"/>
      <c r="U1046" s="1856"/>
      <c r="V1046" s="1856"/>
      <c r="W1046" s="1856"/>
      <c r="X1046" s="1856"/>
      <c r="Y1046" s="1856"/>
      <c r="Z1046" s="1856"/>
      <c r="AA1046" s="1856"/>
      <c r="AB1046" s="1856"/>
      <c r="AC1046" s="1856"/>
      <c r="AD1046" s="1856"/>
      <c r="AE1046" s="1856"/>
      <c r="AF1046" s="1856"/>
      <c r="AG1046" s="1856"/>
      <c r="AH1046" s="1856"/>
      <c r="AI1046" s="1856"/>
      <c r="AJ1046" s="1856"/>
      <c r="AK1046" s="1856"/>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56"/>
      <c r="E1047" s="1856"/>
      <c r="F1047" s="1856"/>
      <c r="G1047" s="1856"/>
      <c r="H1047" s="1856"/>
      <c r="I1047" s="1856"/>
      <c r="J1047" s="1856"/>
      <c r="K1047" s="1856"/>
      <c r="L1047" s="1856"/>
      <c r="M1047" s="1856"/>
      <c r="N1047" s="1856"/>
      <c r="O1047" s="1856"/>
      <c r="P1047" s="1856"/>
      <c r="Q1047" s="1856"/>
      <c r="R1047" s="1856"/>
      <c r="S1047" s="1856"/>
      <c r="T1047" s="1856"/>
      <c r="U1047" s="1856"/>
      <c r="V1047" s="1856"/>
      <c r="W1047" s="1856"/>
      <c r="X1047" s="1856"/>
      <c r="Y1047" s="1856"/>
      <c r="Z1047" s="1856"/>
      <c r="AA1047" s="1856"/>
      <c r="AB1047" s="1856"/>
      <c r="AC1047" s="1856"/>
      <c r="AD1047" s="1856"/>
      <c r="AE1047" s="1856"/>
      <c r="AF1047" s="1856"/>
      <c r="AG1047" s="1856"/>
      <c r="AH1047" s="1856"/>
      <c r="AI1047" s="1856"/>
      <c r="AJ1047" s="1856"/>
      <c r="AK1047" s="1856"/>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56"/>
      <c r="E1048" s="1856"/>
      <c r="F1048" s="1856"/>
      <c r="G1048" s="1856"/>
      <c r="H1048" s="1856"/>
      <c r="I1048" s="1856"/>
      <c r="J1048" s="1856"/>
      <c r="K1048" s="1856"/>
      <c r="L1048" s="1856"/>
      <c r="M1048" s="1856"/>
      <c r="N1048" s="1856"/>
      <c r="O1048" s="1856"/>
      <c r="P1048" s="1856"/>
      <c r="Q1048" s="1856"/>
      <c r="R1048" s="1856"/>
      <c r="S1048" s="1856"/>
      <c r="T1048" s="1856"/>
      <c r="U1048" s="1856"/>
      <c r="V1048" s="1856"/>
      <c r="W1048" s="1856"/>
      <c r="X1048" s="1856"/>
      <c r="Y1048" s="1856"/>
      <c r="Z1048" s="1856"/>
      <c r="AA1048" s="1856"/>
      <c r="AB1048" s="1856"/>
      <c r="AC1048" s="1856"/>
      <c r="AD1048" s="1856"/>
      <c r="AE1048" s="1856"/>
      <c r="AF1048" s="1856"/>
      <c r="AG1048" s="1856"/>
      <c r="AH1048" s="1856"/>
      <c r="AI1048" s="1856"/>
      <c r="AJ1048" s="1856"/>
      <c r="AK1048" s="1856"/>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56"/>
      <c r="E1049" s="1856"/>
      <c r="F1049" s="1856"/>
      <c r="G1049" s="1856"/>
      <c r="H1049" s="1856"/>
      <c r="I1049" s="1856"/>
      <c r="J1049" s="1856"/>
      <c r="K1049" s="1856"/>
      <c r="L1049" s="1856"/>
      <c r="M1049" s="1856"/>
      <c r="N1049" s="1856"/>
      <c r="O1049" s="1856"/>
      <c r="P1049" s="1856"/>
      <c r="Q1049" s="1856"/>
      <c r="R1049" s="1856"/>
      <c r="S1049" s="1856"/>
      <c r="T1049" s="1856"/>
      <c r="U1049" s="1856"/>
      <c r="V1049" s="1856"/>
      <c r="W1049" s="1856"/>
      <c r="X1049" s="1856"/>
      <c r="Y1049" s="1856"/>
      <c r="Z1049" s="1856"/>
      <c r="AA1049" s="1856"/>
      <c r="AB1049" s="1856"/>
      <c r="AC1049" s="1856"/>
      <c r="AD1049" s="1856"/>
      <c r="AE1049" s="1856"/>
      <c r="AF1049" s="1856"/>
      <c r="AG1049" s="1856"/>
      <c r="AH1049" s="1856"/>
      <c r="AI1049" s="1856"/>
      <c r="AJ1049" s="1856"/>
      <c r="AK1049" s="1856"/>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2" t="s">
        <v>626</v>
      </c>
      <c r="B1050" s="1992"/>
      <c r="C1050" s="13">
        <v>2</v>
      </c>
      <c r="D1050" s="1856" t="s">
        <v>1219</v>
      </c>
      <c r="E1050" s="1856"/>
      <c r="F1050" s="1856"/>
      <c r="G1050" s="1856"/>
      <c r="H1050" s="1856"/>
      <c r="I1050" s="1856"/>
      <c r="J1050" s="1856"/>
      <c r="K1050" s="1856"/>
      <c r="L1050" s="1856"/>
      <c r="M1050" s="1856"/>
      <c r="N1050" s="1856"/>
      <c r="O1050" s="1856"/>
      <c r="P1050" s="1856"/>
      <c r="Q1050" s="1856"/>
      <c r="R1050" s="1856"/>
      <c r="S1050" s="1856"/>
      <c r="T1050" s="1856"/>
      <c r="U1050" s="1856"/>
      <c r="V1050" s="1856"/>
      <c r="W1050" s="1856"/>
      <c r="X1050" s="1856"/>
      <c r="Y1050" s="1856"/>
      <c r="Z1050" s="1856"/>
      <c r="AA1050" s="1856"/>
      <c r="AB1050" s="1856"/>
      <c r="AC1050" s="1856"/>
      <c r="AD1050" s="1856"/>
      <c r="AE1050" s="1856"/>
      <c r="AF1050" s="1856"/>
      <c r="AG1050" s="1856"/>
      <c r="AH1050" s="1856"/>
      <c r="AI1050" s="1856"/>
      <c r="AJ1050" s="1856"/>
      <c r="AK1050" s="1856"/>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56"/>
      <c r="E1051" s="1856"/>
      <c r="F1051" s="1856"/>
      <c r="G1051" s="1856"/>
      <c r="H1051" s="1856"/>
      <c r="I1051" s="1856"/>
      <c r="J1051" s="1856"/>
      <c r="K1051" s="1856"/>
      <c r="L1051" s="1856"/>
      <c r="M1051" s="1856"/>
      <c r="N1051" s="1856"/>
      <c r="O1051" s="1856"/>
      <c r="P1051" s="1856"/>
      <c r="Q1051" s="1856"/>
      <c r="R1051" s="1856"/>
      <c r="S1051" s="1856"/>
      <c r="T1051" s="1856"/>
      <c r="U1051" s="1856"/>
      <c r="V1051" s="1856"/>
      <c r="W1051" s="1856"/>
      <c r="X1051" s="1856"/>
      <c r="Y1051" s="1856"/>
      <c r="Z1051" s="1856"/>
      <c r="AA1051" s="1856"/>
      <c r="AB1051" s="1856"/>
      <c r="AC1051" s="1856"/>
      <c r="AD1051" s="1856"/>
      <c r="AE1051" s="1856"/>
      <c r="AF1051" s="1856"/>
      <c r="AG1051" s="1856"/>
      <c r="AH1051" s="1856"/>
      <c r="AI1051" s="1856"/>
      <c r="AJ1051" s="1856"/>
      <c r="AK1051" s="1856"/>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56"/>
      <c r="E1052" s="1856"/>
      <c r="F1052" s="1856"/>
      <c r="G1052" s="1856"/>
      <c r="H1052" s="1856"/>
      <c r="I1052" s="1856"/>
      <c r="J1052" s="1856"/>
      <c r="K1052" s="1856"/>
      <c r="L1052" s="1856"/>
      <c r="M1052" s="1856"/>
      <c r="N1052" s="1856"/>
      <c r="O1052" s="1856"/>
      <c r="P1052" s="1856"/>
      <c r="Q1052" s="1856"/>
      <c r="R1052" s="1856"/>
      <c r="S1052" s="1856"/>
      <c r="T1052" s="1856"/>
      <c r="U1052" s="1856"/>
      <c r="V1052" s="1856"/>
      <c r="W1052" s="1856"/>
      <c r="X1052" s="1856"/>
      <c r="Y1052" s="1856"/>
      <c r="Z1052" s="1856"/>
      <c r="AA1052" s="1856"/>
      <c r="AB1052" s="1856"/>
      <c r="AC1052" s="1856"/>
      <c r="AD1052" s="1856"/>
      <c r="AE1052" s="1856"/>
      <c r="AF1052" s="1856"/>
      <c r="AG1052" s="1856"/>
      <c r="AH1052" s="1856"/>
      <c r="AI1052" s="1856"/>
      <c r="AJ1052" s="1856"/>
      <c r="AK1052" s="1856"/>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56"/>
      <c r="E1053" s="1856"/>
      <c r="F1053" s="1856"/>
      <c r="G1053" s="1856"/>
      <c r="H1053" s="1856"/>
      <c r="I1053" s="1856"/>
      <c r="J1053" s="1856"/>
      <c r="K1053" s="1856"/>
      <c r="L1053" s="1856"/>
      <c r="M1053" s="1856"/>
      <c r="N1053" s="1856"/>
      <c r="O1053" s="1856"/>
      <c r="P1053" s="1856"/>
      <c r="Q1053" s="1856"/>
      <c r="R1053" s="1856"/>
      <c r="S1053" s="1856"/>
      <c r="T1053" s="1856"/>
      <c r="U1053" s="1856"/>
      <c r="V1053" s="1856"/>
      <c r="W1053" s="1856"/>
      <c r="X1053" s="1856"/>
      <c r="Y1053" s="1856"/>
      <c r="Z1053" s="1856"/>
      <c r="AA1053" s="1856"/>
      <c r="AB1053" s="1856"/>
      <c r="AC1053" s="1856"/>
      <c r="AD1053" s="1856"/>
      <c r="AE1053" s="1856"/>
      <c r="AF1053" s="1856"/>
      <c r="AG1053" s="1856"/>
      <c r="AH1053" s="1856"/>
      <c r="AI1053" s="1856"/>
      <c r="AJ1053" s="1856"/>
      <c r="AK1053" s="1856"/>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56"/>
      <c r="E1054" s="1856"/>
      <c r="F1054" s="1856"/>
      <c r="G1054" s="1856"/>
      <c r="H1054" s="1856"/>
      <c r="I1054" s="1856"/>
      <c r="J1054" s="1856"/>
      <c r="K1054" s="1856"/>
      <c r="L1054" s="1856"/>
      <c r="M1054" s="1856"/>
      <c r="N1054" s="1856"/>
      <c r="O1054" s="1856"/>
      <c r="P1054" s="1856"/>
      <c r="Q1054" s="1856"/>
      <c r="R1054" s="1856"/>
      <c r="S1054" s="1856"/>
      <c r="T1054" s="1856"/>
      <c r="U1054" s="1856"/>
      <c r="V1054" s="1856"/>
      <c r="W1054" s="1856"/>
      <c r="X1054" s="1856"/>
      <c r="Y1054" s="1856"/>
      <c r="Z1054" s="1856"/>
      <c r="AA1054" s="1856"/>
      <c r="AB1054" s="1856"/>
      <c r="AC1054" s="1856"/>
      <c r="AD1054" s="1856"/>
      <c r="AE1054" s="1856"/>
      <c r="AF1054" s="1856"/>
      <c r="AG1054" s="1856"/>
      <c r="AH1054" s="1856"/>
      <c r="AI1054" s="1856"/>
      <c r="AJ1054" s="1856"/>
      <c r="AK1054" s="1856"/>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56"/>
      <c r="E1055" s="1856"/>
      <c r="F1055" s="1856"/>
      <c r="G1055" s="1856"/>
      <c r="H1055" s="1856"/>
      <c r="I1055" s="1856"/>
      <c r="J1055" s="1856"/>
      <c r="K1055" s="1856"/>
      <c r="L1055" s="1856"/>
      <c r="M1055" s="1856"/>
      <c r="N1055" s="1856"/>
      <c r="O1055" s="1856"/>
      <c r="P1055" s="1856"/>
      <c r="Q1055" s="1856"/>
      <c r="R1055" s="1856"/>
      <c r="S1055" s="1856"/>
      <c r="T1055" s="1856"/>
      <c r="U1055" s="1856"/>
      <c r="V1055" s="1856"/>
      <c r="W1055" s="1856"/>
      <c r="X1055" s="1856"/>
      <c r="Y1055" s="1856"/>
      <c r="Z1055" s="1856"/>
      <c r="AA1055" s="1856"/>
      <c r="AB1055" s="1856"/>
      <c r="AC1055" s="1856"/>
      <c r="AD1055" s="1856"/>
      <c r="AE1055" s="1856"/>
      <c r="AF1055" s="1856"/>
      <c r="AG1055" s="1856"/>
      <c r="AH1055" s="1856"/>
      <c r="AI1055" s="1856"/>
      <c r="AJ1055" s="1856"/>
      <c r="AK1055" s="1856"/>
    </row>
    <row r="1056" spans="1:51" ht="12.6" customHeight="1">
      <c r="A1056" s="1992" t="s">
        <v>626</v>
      </c>
      <c r="B1056" s="1992"/>
      <c r="C1056" s="13">
        <v>3</v>
      </c>
      <c r="D1056" s="1856" t="s">
        <v>1519</v>
      </c>
      <c r="E1056" s="1856"/>
      <c r="F1056" s="1856"/>
      <c r="G1056" s="1856"/>
      <c r="H1056" s="1856"/>
      <c r="I1056" s="1856"/>
      <c r="J1056" s="1856"/>
      <c r="K1056" s="1856"/>
      <c r="L1056" s="1856"/>
      <c r="M1056" s="1856"/>
      <c r="N1056" s="1856"/>
      <c r="O1056" s="1856"/>
      <c r="P1056" s="1856"/>
      <c r="Q1056" s="1856"/>
      <c r="R1056" s="1856"/>
      <c r="S1056" s="1856"/>
      <c r="T1056" s="1856"/>
      <c r="U1056" s="1856"/>
      <c r="V1056" s="1856"/>
      <c r="W1056" s="1856"/>
      <c r="X1056" s="1856"/>
      <c r="Y1056" s="1856"/>
      <c r="Z1056" s="1856"/>
      <c r="AA1056" s="1856"/>
      <c r="AB1056" s="1856"/>
      <c r="AC1056" s="1856"/>
      <c r="AD1056" s="1856"/>
      <c r="AE1056" s="1856"/>
      <c r="AF1056" s="1856"/>
      <c r="AG1056" s="1856"/>
      <c r="AH1056" s="1856"/>
      <c r="AI1056" s="1856"/>
      <c r="AJ1056" s="1856"/>
      <c r="AK1056" s="1856"/>
    </row>
    <row r="1057" spans="1:96" ht="12.6" customHeight="1">
      <c r="A1057" s="130"/>
      <c r="B1057" s="130"/>
      <c r="C1057" s="13"/>
      <c r="D1057" s="1856"/>
      <c r="E1057" s="1856"/>
      <c r="F1057" s="1856"/>
      <c r="G1057" s="1856"/>
      <c r="H1057" s="1856"/>
      <c r="I1057" s="1856"/>
      <c r="J1057" s="1856"/>
      <c r="K1057" s="1856"/>
      <c r="L1057" s="1856"/>
      <c r="M1057" s="1856"/>
      <c r="N1057" s="1856"/>
      <c r="O1057" s="1856"/>
      <c r="P1057" s="1856"/>
      <c r="Q1057" s="1856"/>
      <c r="R1057" s="1856"/>
      <c r="S1057" s="1856"/>
      <c r="T1057" s="1856"/>
      <c r="U1057" s="1856"/>
      <c r="V1057" s="1856"/>
      <c r="W1057" s="1856"/>
      <c r="X1057" s="1856"/>
      <c r="Y1057" s="1856"/>
      <c r="Z1057" s="1856"/>
      <c r="AA1057" s="1856"/>
      <c r="AB1057" s="1856"/>
      <c r="AC1057" s="1856"/>
      <c r="AD1057" s="1856"/>
      <c r="AE1057" s="1856"/>
      <c r="AF1057" s="1856"/>
      <c r="AG1057" s="1856"/>
      <c r="AH1057" s="1856"/>
      <c r="AI1057" s="1856"/>
      <c r="AJ1057" s="1856"/>
      <c r="AK1057" s="1856"/>
      <c r="AL1057" s="717"/>
    </row>
    <row r="1058" spans="1:96" ht="12.6" customHeight="1">
      <c r="A1058" s="130"/>
      <c r="B1058" s="130"/>
      <c r="C1058" s="13"/>
      <c r="D1058" s="1856"/>
      <c r="E1058" s="1856"/>
      <c r="F1058" s="1856"/>
      <c r="G1058" s="1856"/>
      <c r="H1058" s="1856"/>
      <c r="I1058" s="1856"/>
      <c r="J1058" s="1856"/>
      <c r="K1058" s="1856"/>
      <c r="L1058" s="1856"/>
      <c r="M1058" s="1856"/>
      <c r="N1058" s="1856"/>
      <c r="O1058" s="1856"/>
      <c r="P1058" s="1856"/>
      <c r="Q1058" s="1856"/>
      <c r="R1058" s="1856"/>
      <c r="S1058" s="1856"/>
      <c r="T1058" s="1856"/>
      <c r="U1058" s="1856"/>
      <c r="V1058" s="1856"/>
      <c r="W1058" s="1856"/>
      <c r="X1058" s="1856"/>
      <c r="Y1058" s="1856"/>
      <c r="Z1058" s="1856"/>
      <c r="AA1058" s="1856"/>
      <c r="AB1058" s="1856"/>
      <c r="AC1058" s="1856"/>
      <c r="AD1058" s="1856"/>
      <c r="AE1058" s="1856"/>
      <c r="AF1058" s="1856"/>
      <c r="AG1058" s="1856"/>
      <c r="AH1058" s="1856"/>
      <c r="AI1058" s="1856"/>
      <c r="AJ1058" s="1856"/>
      <c r="AK1058" s="1856"/>
    </row>
    <row r="1059" spans="1:96" s="717" customFormat="1" ht="12.6" customHeight="1">
      <c r="A1059" s="62"/>
      <c r="B1059" s="66"/>
      <c r="C1059" s="13"/>
      <c r="D1059" s="1856"/>
      <c r="E1059" s="1856"/>
      <c r="F1059" s="1856"/>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56"/>
      <c r="E1060" s="1856"/>
      <c r="F1060" s="1856"/>
      <c r="G1060" s="1856"/>
      <c r="H1060" s="1856"/>
      <c r="I1060" s="1856"/>
      <c r="J1060" s="1856"/>
      <c r="K1060" s="1856"/>
      <c r="L1060" s="1856"/>
      <c r="M1060" s="1856"/>
      <c r="N1060" s="1856"/>
      <c r="O1060" s="1856"/>
      <c r="P1060" s="1856"/>
      <c r="Q1060" s="1856"/>
      <c r="R1060" s="1856"/>
      <c r="S1060" s="1856"/>
      <c r="T1060" s="1856"/>
      <c r="U1060" s="1856"/>
      <c r="V1060" s="1856"/>
      <c r="W1060" s="1856"/>
      <c r="X1060" s="1856"/>
      <c r="Y1060" s="1856"/>
      <c r="Z1060" s="1856"/>
      <c r="AA1060" s="1856"/>
      <c r="AB1060" s="1856"/>
      <c r="AC1060" s="1856"/>
      <c r="AD1060" s="1856"/>
      <c r="AE1060" s="1856"/>
      <c r="AF1060" s="1856"/>
      <c r="AG1060" s="1856"/>
      <c r="AH1060" s="1856"/>
      <c r="AI1060" s="1856"/>
      <c r="AJ1060" s="1856"/>
      <c r="AK1060" s="1856"/>
    </row>
    <row r="1061" spans="1:96" ht="12.6" customHeight="1">
      <c r="A1061" s="62"/>
      <c r="B1061" s="66"/>
      <c r="C1061" s="13"/>
      <c r="D1061" s="1856"/>
      <c r="E1061" s="1856"/>
      <c r="F1061" s="1856"/>
      <c r="G1061" s="1856"/>
      <c r="H1061" s="1856"/>
      <c r="I1061" s="1856"/>
      <c r="J1061" s="1856"/>
      <c r="K1061" s="1856"/>
      <c r="L1061" s="1856"/>
      <c r="M1061" s="1856"/>
      <c r="N1061" s="1856"/>
      <c r="O1061" s="1856"/>
      <c r="P1061" s="1856"/>
      <c r="Q1061" s="1856"/>
      <c r="R1061" s="1856"/>
      <c r="S1061" s="1856"/>
      <c r="T1061" s="1856"/>
      <c r="U1061" s="1856"/>
      <c r="V1061" s="1856"/>
      <c r="W1061" s="1856"/>
      <c r="X1061" s="1856"/>
      <c r="Y1061" s="1856"/>
      <c r="Z1061" s="1856"/>
      <c r="AA1061" s="1856"/>
      <c r="AB1061" s="1856"/>
      <c r="AC1061" s="1856"/>
      <c r="AD1061" s="1856"/>
      <c r="AE1061" s="1856"/>
      <c r="AF1061" s="1856"/>
      <c r="AG1061" s="1856"/>
      <c r="AH1061" s="1856"/>
      <c r="AI1061" s="1856"/>
      <c r="AJ1061" s="1856"/>
      <c r="AK1061" s="1856"/>
    </row>
    <row r="1062" spans="1:96" ht="12.6" customHeight="1">
      <c r="A1062" s="62"/>
      <c r="B1062" s="66"/>
      <c r="C1062" s="13"/>
      <c r="D1062" s="1856"/>
      <c r="E1062" s="1856"/>
      <c r="F1062" s="1856"/>
      <c r="G1062" s="1856"/>
      <c r="H1062" s="1856"/>
      <c r="I1062" s="1856"/>
      <c r="J1062" s="1856"/>
      <c r="K1062" s="1856"/>
      <c r="L1062" s="1856"/>
      <c r="M1062" s="1856"/>
      <c r="N1062" s="1856"/>
      <c r="O1062" s="1856"/>
      <c r="P1062" s="1856"/>
      <c r="Q1062" s="1856"/>
      <c r="R1062" s="1856"/>
      <c r="S1062" s="1856"/>
      <c r="T1062" s="1856"/>
      <c r="U1062" s="1856"/>
      <c r="V1062" s="1856"/>
      <c r="W1062" s="1856"/>
      <c r="X1062" s="1856"/>
      <c r="Y1062" s="1856"/>
      <c r="Z1062" s="1856"/>
      <c r="AA1062" s="1856"/>
      <c r="AB1062" s="1856"/>
      <c r="AC1062" s="1856"/>
      <c r="AD1062" s="1856"/>
      <c r="AE1062" s="1856"/>
      <c r="AF1062" s="1856"/>
      <c r="AG1062" s="1856"/>
      <c r="AH1062" s="1856"/>
      <c r="AI1062" s="1856"/>
      <c r="AJ1062" s="1856"/>
      <c r="AK1062" s="1856"/>
    </row>
    <row r="1063" spans="1:96" ht="12.6" customHeight="1">
      <c r="A1063" s="1992" t="s">
        <v>626</v>
      </c>
      <c r="B1063" s="1992"/>
      <c r="C1063" s="13">
        <v>4</v>
      </c>
      <c r="D1063" s="1856" t="s">
        <v>1205</v>
      </c>
      <c r="E1063" s="1856"/>
      <c r="F1063" s="1856"/>
      <c r="G1063" s="1856"/>
      <c r="H1063" s="1856"/>
      <c r="I1063" s="1856"/>
      <c r="J1063" s="1856"/>
      <c r="K1063" s="1856"/>
      <c r="L1063" s="1856"/>
      <c r="M1063" s="1856"/>
      <c r="N1063" s="1856"/>
      <c r="O1063" s="1856"/>
      <c r="P1063" s="1856"/>
      <c r="Q1063" s="1856"/>
      <c r="R1063" s="1856"/>
      <c r="S1063" s="1856"/>
      <c r="T1063" s="1856"/>
      <c r="U1063" s="1856"/>
      <c r="V1063" s="1856"/>
      <c r="W1063" s="1856"/>
      <c r="X1063" s="1856"/>
      <c r="Y1063" s="1856"/>
      <c r="Z1063" s="1856"/>
      <c r="AA1063" s="1856"/>
      <c r="AB1063" s="1856"/>
      <c r="AC1063" s="1856"/>
      <c r="AD1063" s="1856"/>
      <c r="AE1063" s="1856"/>
      <c r="AF1063" s="1856"/>
      <c r="AG1063" s="1856"/>
      <c r="AH1063" s="1856"/>
      <c r="AI1063" s="1856"/>
      <c r="AJ1063" s="1856"/>
      <c r="AK1063" s="1856"/>
    </row>
    <row r="1064" spans="1:96" ht="12.6" customHeight="1">
      <c r="A1064" s="235"/>
      <c r="B1064" s="235"/>
      <c r="C1064" s="13"/>
      <c r="D1064" s="1856"/>
      <c r="E1064" s="1856"/>
      <c r="F1064" s="1856"/>
      <c r="G1064" s="1856"/>
      <c r="H1064" s="1856"/>
      <c r="I1064" s="1856"/>
      <c r="J1064" s="1856"/>
      <c r="K1064" s="1856"/>
      <c r="L1064" s="1856"/>
      <c r="M1064" s="1856"/>
      <c r="N1064" s="1856"/>
      <c r="O1064" s="1856"/>
      <c r="P1064" s="1856"/>
      <c r="Q1064" s="1856"/>
      <c r="R1064" s="1856"/>
      <c r="S1064" s="1856"/>
      <c r="T1064" s="1856"/>
      <c r="U1064" s="1856"/>
      <c r="V1064" s="1856"/>
      <c r="W1064" s="1856"/>
      <c r="X1064" s="1856"/>
      <c r="Y1064" s="1856"/>
      <c r="Z1064" s="1856"/>
      <c r="AA1064" s="1856"/>
      <c r="AB1064" s="1856"/>
      <c r="AC1064" s="1856"/>
      <c r="AD1064" s="1856"/>
      <c r="AE1064" s="1856"/>
      <c r="AF1064" s="1856"/>
      <c r="AG1064" s="1856"/>
      <c r="AH1064" s="1856"/>
      <c r="AI1064" s="1856"/>
      <c r="AJ1064" s="1856"/>
      <c r="AK1064" s="1856"/>
    </row>
    <row r="1065" spans="1:96" ht="12.6" customHeight="1">
      <c r="A1065" s="62"/>
      <c r="B1065" s="66"/>
      <c r="C1065" s="13"/>
      <c r="D1065" s="1856"/>
      <c r="E1065" s="1856"/>
      <c r="F1065" s="1856"/>
      <c r="G1065" s="1856"/>
      <c r="H1065" s="1856"/>
      <c r="I1065" s="1856"/>
      <c r="J1065" s="1856"/>
      <c r="K1065" s="1856"/>
      <c r="L1065" s="1856"/>
      <c r="M1065" s="1856"/>
      <c r="N1065" s="1856"/>
      <c r="O1065" s="1856"/>
      <c r="P1065" s="1856"/>
      <c r="Q1065" s="1856"/>
      <c r="R1065" s="1856"/>
      <c r="S1065" s="1856"/>
      <c r="T1065" s="1856"/>
      <c r="U1065" s="1856"/>
      <c r="V1065" s="1856"/>
      <c r="W1065" s="1856"/>
      <c r="X1065" s="1856"/>
      <c r="Y1065" s="1856"/>
      <c r="Z1065" s="1856"/>
      <c r="AA1065" s="1856"/>
      <c r="AB1065" s="1856"/>
      <c r="AC1065" s="1856"/>
      <c r="AD1065" s="1856"/>
      <c r="AE1065" s="1856"/>
      <c r="AF1065" s="1856"/>
      <c r="AG1065" s="1856"/>
      <c r="AH1065" s="1856"/>
      <c r="AI1065" s="1856"/>
      <c r="AJ1065" s="1856"/>
      <c r="AK1065" s="1856"/>
    </row>
    <row r="1066" spans="1:96" s="680" customFormat="1" ht="12.6" customHeight="1">
      <c r="A1066" s="1992" t="s">
        <v>626</v>
      </c>
      <c r="B1066" s="1992"/>
      <c r="C1066" s="13">
        <v>5</v>
      </c>
      <c r="D1066" s="1856" t="s">
        <v>1414</v>
      </c>
      <c r="E1066" s="1856"/>
      <c r="F1066" s="1856"/>
      <c r="G1066" s="1856"/>
      <c r="H1066" s="1856"/>
      <c r="I1066" s="1856"/>
      <c r="J1066" s="1856"/>
      <c r="K1066" s="1856"/>
      <c r="L1066" s="1856"/>
      <c r="M1066" s="1856"/>
      <c r="N1066" s="1856"/>
      <c r="O1066" s="1856"/>
      <c r="P1066" s="1856"/>
      <c r="Q1066" s="1856"/>
      <c r="R1066" s="1856"/>
      <c r="S1066" s="1856"/>
      <c r="T1066" s="1856"/>
      <c r="U1066" s="1856"/>
      <c r="V1066" s="1856"/>
      <c r="W1066" s="1856"/>
      <c r="X1066" s="1856"/>
      <c r="Y1066" s="1856"/>
      <c r="Z1066" s="1856"/>
      <c r="AA1066" s="1856"/>
      <c r="AB1066" s="1856"/>
      <c r="AC1066" s="1856"/>
      <c r="AD1066" s="1856"/>
      <c r="AE1066" s="1856"/>
      <c r="AF1066" s="1856"/>
      <c r="AG1066" s="1856"/>
      <c r="AH1066" s="1856"/>
      <c r="AI1066" s="1856"/>
      <c r="AJ1066" s="1856"/>
      <c r="AK1066" s="185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56"/>
      <c r="E1067" s="1856"/>
      <c r="F1067" s="1856"/>
      <c r="G1067" s="1856"/>
      <c r="H1067" s="1856"/>
      <c r="I1067" s="1856"/>
      <c r="J1067" s="1856"/>
      <c r="K1067" s="1856"/>
      <c r="L1067" s="1856"/>
      <c r="M1067" s="1856"/>
      <c r="N1067" s="1856"/>
      <c r="O1067" s="1856"/>
      <c r="P1067" s="1856"/>
      <c r="Q1067" s="1856"/>
      <c r="R1067" s="1856"/>
      <c r="S1067" s="1856"/>
      <c r="T1067" s="1856"/>
      <c r="U1067" s="1856"/>
      <c r="V1067" s="1856"/>
      <c r="W1067" s="1856"/>
      <c r="X1067" s="1856"/>
      <c r="Y1067" s="1856"/>
      <c r="Z1067" s="1856"/>
      <c r="AA1067" s="1856"/>
      <c r="AB1067" s="1856"/>
      <c r="AC1067" s="1856"/>
      <c r="AD1067" s="1856"/>
      <c r="AE1067" s="1856"/>
      <c r="AF1067" s="1856"/>
      <c r="AG1067" s="1856"/>
      <c r="AH1067" s="1856"/>
      <c r="AI1067" s="1856"/>
      <c r="AJ1067" s="1856"/>
      <c r="AK1067" s="1856"/>
    </row>
    <row r="1068" spans="1:96" ht="12.6" customHeight="1">
      <c r="A1068" s="235"/>
      <c r="B1068" s="235"/>
      <c r="C1068" s="13"/>
      <c r="D1068" s="1856"/>
      <c r="E1068" s="1856"/>
      <c r="F1068" s="1856"/>
      <c r="G1068" s="1856"/>
      <c r="H1068" s="1856"/>
      <c r="I1068" s="1856"/>
      <c r="J1068" s="1856"/>
      <c r="K1068" s="1856"/>
      <c r="L1068" s="1856"/>
      <c r="M1068" s="1856"/>
      <c r="N1068" s="1856"/>
      <c r="O1068" s="1856"/>
      <c r="P1068" s="1856"/>
      <c r="Q1068" s="1856"/>
      <c r="R1068" s="1856"/>
      <c r="S1068" s="1856"/>
      <c r="T1068" s="1856"/>
      <c r="U1068" s="1856"/>
      <c r="V1068" s="1856"/>
      <c r="W1068" s="1856"/>
      <c r="X1068" s="1856"/>
      <c r="Y1068" s="1856"/>
      <c r="Z1068" s="1856"/>
      <c r="AA1068" s="1856"/>
      <c r="AB1068" s="1856"/>
      <c r="AC1068" s="1856"/>
      <c r="AD1068" s="1856"/>
      <c r="AE1068" s="1856"/>
      <c r="AF1068" s="1856"/>
      <c r="AG1068" s="1856"/>
      <c r="AH1068" s="1856"/>
      <c r="AI1068" s="1856"/>
      <c r="AJ1068" s="1856"/>
      <c r="AK1068" s="1856"/>
    </row>
    <row r="1069" spans="1:96" ht="12.6" customHeight="1">
      <c r="A1069" s="235"/>
      <c r="B1069" s="235"/>
      <c r="C1069" s="13"/>
      <c r="D1069" s="1856"/>
      <c r="E1069" s="1856"/>
      <c r="F1069" s="1856"/>
      <c r="G1069" s="1856"/>
      <c r="H1069" s="1856"/>
      <c r="I1069" s="1856"/>
      <c r="J1069" s="1856"/>
      <c r="K1069" s="1856"/>
      <c r="L1069" s="1856"/>
      <c r="M1069" s="1856"/>
      <c r="N1069" s="1856"/>
      <c r="O1069" s="1856"/>
      <c r="P1069" s="1856"/>
      <c r="Q1069" s="1856"/>
      <c r="R1069" s="1856"/>
      <c r="S1069" s="1856"/>
      <c r="T1069" s="1856"/>
      <c r="U1069" s="1856"/>
      <c r="V1069" s="1856"/>
      <c r="W1069" s="1856"/>
      <c r="X1069" s="1856"/>
      <c r="Y1069" s="1856"/>
      <c r="Z1069" s="1856"/>
      <c r="AA1069" s="1856"/>
      <c r="AB1069" s="1856"/>
      <c r="AC1069" s="1856"/>
      <c r="AD1069" s="1856"/>
      <c r="AE1069" s="1856"/>
      <c r="AF1069" s="1856"/>
      <c r="AG1069" s="1856"/>
      <c r="AH1069" s="1856"/>
      <c r="AI1069" s="1856"/>
      <c r="AJ1069" s="1856"/>
      <c r="AK1069" s="1856"/>
      <c r="AL1069" s="680"/>
    </row>
    <row r="1070" spans="1:96" ht="12.6" customHeight="1">
      <c r="A1070" s="62"/>
      <c r="B1070" s="66"/>
      <c r="C1070" s="13"/>
      <c r="D1070" s="1856"/>
      <c r="E1070" s="1856"/>
      <c r="F1070" s="1856"/>
      <c r="G1070" s="1856"/>
      <c r="H1070" s="1856"/>
      <c r="I1070" s="1856"/>
      <c r="J1070" s="1856"/>
      <c r="K1070" s="1856"/>
      <c r="L1070" s="1856"/>
      <c r="M1070" s="1856"/>
      <c r="N1070" s="1856"/>
      <c r="O1070" s="1856"/>
      <c r="P1070" s="1856"/>
      <c r="Q1070" s="1856"/>
      <c r="R1070" s="1856"/>
      <c r="S1070" s="1856"/>
      <c r="T1070" s="1856"/>
      <c r="U1070" s="1856"/>
      <c r="V1070" s="1856"/>
      <c r="W1070" s="1856"/>
      <c r="X1070" s="1856"/>
      <c r="Y1070" s="1856"/>
      <c r="Z1070" s="1856"/>
      <c r="AA1070" s="1856"/>
      <c r="AB1070" s="1856"/>
      <c r="AC1070" s="1856"/>
      <c r="AD1070" s="1856"/>
      <c r="AE1070" s="1856"/>
      <c r="AF1070" s="1856"/>
      <c r="AG1070" s="1856"/>
      <c r="AH1070" s="1856"/>
      <c r="AI1070" s="1856"/>
      <c r="AJ1070" s="1856"/>
      <c r="AK1070" s="1856"/>
    </row>
    <row r="1071" spans="1:96" ht="12.6" customHeight="1">
      <c r="A1071" s="1992" t="s">
        <v>626</v>
      </c>
      <c r="B1071" s="1992"/>
      <c r="C1071" s="13">
        <v>6</v>
      </c>
      <c r="D1071" s="1856" t="s">
        <v>1206</v>
      </c>
      <c r="E1071" s="1856"/>
      <c r="F1071" s="1856"/>
      <c r="G1071" s="1856"/>
      <c r="H1071" s="1856"/>
      <c r="I1071" s="1856"/>
      <c r="J1071" s="1856"/>
      <c r="K1071" s="1856"/>
      <c r="L1071" s="1856"/>
      <c r="M1071" s="1856"/>
      <c r="N1071" s="1856"/>
      <c r="O1071" s="1856"/>
      <c r="P1071" s="1856"/>
      <c r="Q1071" s="1856"/>
      <c r="R1071" s="1856"/>
      <c r="S1071" s="1856"/>
      <c r="T1071" s="1856"/>
      <c r="U1071" s="1856"/>
      <c r="V1071" s="1856"/>
      <c r="W1071" s="1856"/>
      <c r="X1071" s="1856"/>
      <c r="Y1071" s="1856"/>
      <c r="Z1071" s="1856"/>
      <c r="AA1071" s="1856"/>
      <c r="AB1071" s="1856"/>
      <c r="AC1071" s="1856"/>
      <c r="AD1071" s="1856"/>
      <c r="AE1071" s="1856"/>
      <c r="AF1071" s="1856"/>
      <c r="AG1071" s="1856"/>
      <c r="AH1071" s="1856"/>
      <c r="AI1071" s="1856"/>
      <c r="AJ1071" s="1856"/>
      <c r="AK1071" s="1856"/>
    </row>
    <row r="1072" spans="1:96" ht="12.6" customHeight="1">
      <c r="A1072" s="62"/>
      <c r="B1072" s="317"/>
      <c r="C1072" s="13"/>
      <c r="D1072" s="1856"/>
      <c r="E1072" s="1856"/>
      <c r="F1072" s="1856"/>
      <c r="G1072" s="1856"/>
      <c r="H1072" s="1856"/>
      <c r="I1072" s="1856"/>
      <c r="J1072" s="1856"/>
      <c r="K1072" s="1856"/>
      <c r="L1072" s="1856"/>
      <c r="M1072" s="1856"/>
      <c r="N1072" s="1856"/>
      <c r="O1072" s="1856"/>
      <c r="P1072" s="1856"/>
      <c r="Q1072" s="1856"/>
      <c r="R1072" s="1856"/>
      <c r="S1072" s="1856"/>
      <c r="T1072" s="1856"/>
      <c r="U1072" s="1856"/>
      <c r="V1072" s="1856"/>
      <c r="W1072" s="1856"/>
      <c r="X1072" s="1856"/>
      <c r="Y1072" s="1856"/>
      <c r="Z1072" s="1856"/>
      <c r="AA1072" s="1856"/>
      <c r="AB1072" s="1856"/>
      <c r="AC1072" s="1856"/>
      <c r="AD1072" s="1856"/>
      <c r="AE1072" s="1856"/>
      <c r="AF1072" s="1856"/>
      <c r="AG1072" s="1856"/>
      <c r="AH1072" s="1856"/>
      <c r="AI1072" s="1856"/>
      <c r="AJ1072" s="1856"/>
      <c r="AK1072" s="1856"/>
    </row>
    <row r="1073" spans="1:96" ht="12.6" customHeight="1">
      <c r="A1073" s="62"/>
      <c r="B1073" s="66"/>
      <c r="C1073" s="13"/>
      <c r="D1073" s="1856"/>
      <c r="E1073" s="1856"/>
      <c r="F1073" s="1856"/>
      <c r="G1073" s="1856"/>
      <c r="H1073" s="1856"/>
      <c r="I1073" s="1856"/>
      <c r="J1073" s="1856"/>
      <c r="K1073" s="1856"/>
      <c r="L1073" s="1856"/>
      <c r="M1073" s="1856"/>
      <c r="N1073" s="1856"/>
      <c r="O1073" s="1856"/>
      <c r="P1073" s="1856"/>
      <c r="Q1073" s="1856"/>
      <c r="R1073" s="1856"/>
      <c r="S1073" s="1856"/>
      <c r="T1073" s="1856"/>
      <c r="U1073" s="1856"/>
      <c r="V1073" s="1856"/>
      <c r="W1073" s="1856"/>
      <c r="X1073" s="1856"/>
      <c r="Y1073" s="1856"/>
      <c r="Z1073" s="1856"/>
      <c r="AA1073" s="1856"/>
      <c r="AB1073" s="1856"/>
      <c r="AC1073" s="1856"/>
      <c r="AD1073" s="1856"/>
      <c r="AE1073" s="1856"/>
      <c r="AF1073" s="1856"/>
      <c r="AG1073" s="1856"/>
      <c r="AH1073" s="1856"/>
      <c r="AI1073" s="1856"/>
      <c r="AJ1073" s="1856"/>
      <c r="AK1073" s="1856"/>
    </row>
    <row r="1074" spans="1:96" ht="12.6" customHeight="1">
      <c r="A1074" s="1992" t="s">
        <v>626</v>
      </c>
      <c r="B1074" s="1992"/>
      <c r="C1074" s="318">
        <v>7</v>
      </c>
      <c r="D1074" s="1856" t="s">
        <v>1208</v>
      </c>
      <c r="E1074" s="1856"/>
      <c r="F1074" s="1856"/>
      <c r="G1074" s="1856"/>
      <c r="H1074" s="1856"/>
      <c r="I1074" s="1856"/>
      <c r="J1074" s="1856"/>
      <c r="K1074" s="1856"/>
      <c r="L1074" s="1856"/>
      <c r="M1074" s="1856"/>
      <c r="N1074" s="1856"/>
      <c r="O1074" s="1856"/>
      <c r="P1074" s="1856"/>
      <c r="Q1074" s="1856"/>
      <c r="R1074" s="1856"/>
      <c r="S1074" s="1856"/>
      <c r="T1074" s="1856"/>
      <c r="U1074" s="1856"/>
      <c r="V1074" s="1856"/>
      <c r="W1074" s="1856"/>
      <c r="X1074" s="1856"/>
      <c r="Y1074" s="1856"/>
      <c r="Z1074" s="1856"/>
      <c r="AA1074" s="1856"/>
      <c r="AB1074" s="1856"/>
      <c r="AC1074" s="1856"/>
      <c r="AD1074" s="1856"/>
      <c r="AE1074" s="1856"/>
      <c r="AF1074" s="1856"/>
      <c r="AG1074" s="1856"/>
      <c r="AH1074" s="1856"/>
      <c r="AI1074" s="1856"/>
      <c r="AJ1074" s="1856"/>
      <c r="AK1074" s="1856"/>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56"/>
      <c r="E1075" s="1856"/>
      <c r="F1075" s="1856"/>
      <c r="G1075" s="1856"/>
      <c r="H1075" s="1856"/>
      <c r="I1075" s="1856"/>
      <c r="J1075" s="1856"/>
      <c r="K1075" s="1856"/>
      <c r="L1075" s="1856"/>
      <c r="M1075" s="1856"/>
      <c r="N1075" s="1856"/>
      <c r="O1075" s="1856"/>
      <c r="P1075" s="1856"/>
      <c r="Q1075" s="1856"/>
      <c r="R1075" s="1856"/>
      <c r="S1075" s="1856"/>
      <c r="T1075" s="1856"/>
      <c r="U1075" s="1856"/>
      <c r="V1075" s="1856"/>
      <c r="W1075" s="1856"/>
      <c r="X1075" s="1856"/>
      <c r="Y1075" s="1856"/>
      <c r="Z1075" s="1856"/>
      <c r="AA1075" s="1856"/>
      <c r="AB1075" s="1856"/>
      <c r="AC1075" s="1856"/>
      <c r="AD1075" s="1856"/>
      <c r="AE1075" s="1856"/>
      <c r="AF1075" s="1856"/>
      <c r="AG1075" s="1856"/>
      <c r="AH1075" s="1856"/>
      <c r="AI1075" s="1856"/>
      <c r="AJ1075" s="1856"/>
      <c r="AK1075" s="1856"/>
    </row>
    <row r="1076" spans="1:96" ht="12.6" customHeight="1">
      <c r="A1076" s="235"/>
      <c r="B1076" s="235"/>
      <c r="C1076" s="319"/>
      <c r="D1076" s="1856"/>
      <c r="E1076" s="1856"/>
      <c r="F1076" s="1856"/>
      <c r="G1076" s="1856"/>
      <c r="H1076" s="1856"/>
      <c r="I1076" s="1856"/>
      <c r="J1076" s="1856"/>
      <c r="K1076" s="1856"/>
      <c r="L1076" s="1856"/>
      <c r="M1076" s="1856"/>
      <c r="N1076" s="1856"/>
      <c r="O1076" s="1856"/>
      <c r="P1076" s="1856"/>
      <c r="Q1076" s="1856"/>
      <c r="R1076" s="1856"/>
      <c r="S1076" s="1856"/>
      <c r="T1076" s="1856"/>
      <c r="U1076" s="1856"/>
      <c r="V1076" s="1856"/>
      <c r="W1076" s="1856"/>
      <c r="X1076" s="1856"/>
      <c r="Y1076" s="1856"/>
      <c r="Z1076" s="1856"/>
      <c r="AA1076" s="1856"/>
      <c r="AB1076" s="1856"/>
      <c r="AC1076" s="1856"/>
      <c r="AD1076" s="1856"/>
      <c r="AE1076" s="1856"/>
      <c r="AF1076" s="1856"/>
      <c r="AG1076" s="1856"/>
      <c r="AH1076" s="1856"/>
      <c r="AI1076" s="1856"/>
      <c r="AJ1076" s="1856"/>
      <c r="AK1076" s="1856"/>
    </row>
    <row r="1077" spans="1:96" s="680" customFormat="1" ht="12.6" customHeight="1">
      <c r="A1077" s="62"/>
      <c r="B1077" s="66"/>
      <c r="C1077" s="318"/>
      <c r="D1077" s="1856"/>
      <c r="E1077" s="1856"/>
      <c r="F1077" s="1856"/>
      <c r="G1077" s="1856"/>
      <c r="H1077" s="1856"/>
      <c r="I1077" s="1856"/>
      <c r="J1077" s="1856"/>
      <c r="K1077" s="1856"/>
      <c r="L1077" s="1856"/>
      <c r="M1077" s="1856"/>
      <c r="N1077" s="1856"/>
      <c r="O1077" s="1856"/>
      <c r="P1077" s="1856"/>
      <c r="Q1077" s="1856"/>
      <c r="R1077" s="1856"/>
      <c r="S1077" s="1856"/>
      <c r="T1077" s="1856"/>
      <c r="U1077" s="1856"/>
      <c r="V1077" s="1856"/>
      <c r="W1077" s="1856"/>
      <c r="X1077" s="1856"/>
      <c r="Y1077" s="1856"/>
      <c r="Z1077" s="1856"/>
      <c r="AA1077" s="1856"/>
      <c r="AB1077" s="1856"/>
      <c r="AC1077" s="1856"/>
      <c r="AD1077" s="1856"/>
      <c r="AE1077" s="1856"/>
      <c r="AF1077" s="1856"/>
      <c r="AG1077" s="1856"/>
      <c r="AH1077" s="1856"/>
      <c r="AI1077" s="1856"/>
      <c r="AJ1077" s="1856"/>
      <c r="AK1077" s="1856"/>
      <c r="AL1077" s="12"/>
      <c r="AM1077" s="39"/>
      <c r="AN1077" s="39"/>
      <c r="AO1077" s="39"/>
      <c r="AP1077" s="39"/>
      <c r="AQ1077" s="39"/>
      <c r="AR1077" s="39"/>
      <c r="AS1077" s="39"/>
      <c r="AT1077" s="39"/>
      <c r="AU1077" s="39"/>
      <c r="AV1077" s="39"/>
      <c r="AW1077" s="39"/>
      <c r="AX1077" s="39"/>
      <c r="AY1077" s="39"/>
      <c r="CR1077" s="25"/>
    </row>
    <row r="1078" spans="1:96" ht="12.6" customHeight="1">
      <c r="A1078" s="1992" t="s">
        <v>626</v>
      </c>
      <c r="B1078" s="1992"/>
      <c r="C1078" s="318">
        <v>8</v>
      </c>
      <c r="D1078" s="2288" t="s">
        <v>2098</v>
      </c>
      <c r="E1078" s="2288"/>
      <c r="F1078" s="2288"/>
      <c r="G1078" s="2288"/>
      <c r="H1078" s="2288"/>
      <c r="I1078" s="2288"/>
      <c r="J1078" s="2288"/>
      <c r="K1078" s="2288"/>
      <c r="L1078" s="2288"/>
      <c r="M1078" s="2288"/>
      <c r="N1078" s="2288"/>
      <c r="O1078" s="2288"/>
      <c r="P1078" s="2288"/>
      <c r="Q1078" s="2288"/>
      <c r="R1078" s="2288"/>
      <c r="S1078" s="2288"/>
      <c r="T1078" s="2288"/>
      <c r="U1078" s="2288"/>
      <c r="V1078" s="2288"/>
      <c r="W1078" s="2288"/>
      <c r="X1078" s="2288"/>
      <c r="Y1078" s="2288"/>
      <c r="Z1078" s="2288"/>
      <c r="AA1078" s="2288"/>
      <c r="AB1078" s="2288"/>
      <c r="AC1078" s="2288"/>
      <c r="AD1078" s="2288"/>
      <c r="AE1078" s="2288"/>
      <c r="AF1078" s="2288"/>
      <c r="AG1078" s="2288"/>
      <c r="AH1078" s="2288"/>
      <c r="AI1078" s="2288"/>
      <c r="AJ1078" s="2288"/>
      <c r="AK1078" s="2288"/>
    </row>
    <row r="1079" spans="1:96" ht="12.6" customHeight="1">
      <c r="A1079" s="235"/>
      <c r="B1079" s="235"/>
      <c r="C1079" s="318"/>
      <c r="D1079" s="2288"/>
      <c r="E1079" s="2288"/>
      <c r="F1079" s="2288"/>
      <c r="G1079" s="2288"/>
      <c r="H1079" s="2288"/>
      <c r="I1079" s="2288"/>
      <c r="J1079" s="2288"/>
      <c r="K1079" s="2288"/>
      <c r="L1079" s="2288"/>
      <c r="M1079" s="2288"/>
      <c r="N1079" s="2288"/>
      <c r="O1079" s="2288"/>
      <c r="P1079" s="2288"/>
      <c r="Q1079" s="2288"/>
      <c r="R1079" s="2288"/>
      <c r="S1079" s="2288"/>
      <c r="T1079" s="2288"/>
      <c r="U1079" s="2288"/>
      <c r="V1079" s="2288"/>
      <c r="W1079" s="2288"/>
      <c r="X1079" s="2288"/>
      <c r="Y1079" s="2288"/>
      <c r="Z1079" s="2288"/>
      <c r="AA1079" s="2288"/>
      <c r="AB1079" s="2288"/>
      <c r="AC1079" s="2288"/>
      <c r="AD1079" s="2288"/>
      <c r="AE1079" s="2288"/>
      <c r="AF1079" s="2288"/>
      <c r="AG1079" s="2288"/>
      <c r="AH1079" s="2288"/>
      <c r="AI1079" s="2288"/>
      <c r="AJ1079" s="2288"/>
      <c r="AK1079" s="2288"/>
    </row>
    <row r="1080" spans="1:96" ht="12.6" customHeight="1">
      <c r="A1080" s="235"/>
      <c r="B1080" s="235"/>
      <c r="C1080" s="318"/>
      <c r="D1080" s="2288"/>
      <c r="E1080" s="2288"/>
      <c r="F1080" s="2288"/>
      <c r="G1080" s="2288"/>
      <c r="H1080" s="2288"/>
      <c r="I1080" s="2288"/>
      <c r="J1080" s="2288"/>
      <c r="K1080" s="2288"/>
      <c r="L1080" s="2288"/>
      <c r="M1080" s="2288"/>
      <c r="N1080" s="2288"/>
      <c r="O1080" s="2288"/>
      <c r="P1080" s="2288"/>
      <c r="Q1080" s="2288"/>
      <c r="R1080" s="2288"/>
      <c r="S1080" s="2288"/>
      <c r="T1080" s="2288"/>
      <c r="U1080" s="2288"/>
      <c r="V1080" s="2288"/>
      <c r="W1080" s="2288"/>
      <c r="X1080" s="2288"/>
      <c r="Y1080" s="2288"/>
      <c r="Z1080" s="2288"/>
      <c r="AA1080" s="2288"/>
      <c r="AB1080" s="2288"/>
      <c r="AC1080" s="2288"/>
      <c r="AD1080" s="2288"/>
      <c r="AE1080" s="2288"/>
      <c r="AF1080" s="2288"/>
      <c r="AG1080" s="2288"/>
      <c r="AH1080" s="2288"/>
      <c r="AI1080" s="2288"/>
      <c r="AJ1080" s="2288"/>
      <c r="AK1080" s="2288"/>
      <c r="AL1080" s="680"/>
    </row>
    <row r="1081" spans="1:96" ht="12" customHeight="1">
      <c r="A1081" s="62"/>
      <c r="B1081" s="66"/>
      <c r="C1081" s="318"/>
      <c r="D1081" s="2288"/>
      <c r="E1081" s="2288"/>
      <c r="F1081" s="2288"/>
      <c r="G1081" s="2288"/>
      <c r="H1081" s="2288"/>
      <c r="I1081" s="2288"/>
      <c r="J1081" s="2288"/>
      <c r="K1081" s="2288"/>
      <c r="L1081" s="2288"/>
      <c r="M1081" s="2288"/>
      <c r="N1081" s="2288"/>
      <c r="O1081" s="2288"/>
      <c r="P1081" s="2288"/>
      <c r="Q1081" s="2288"/>
      <c r="R1081" s="2288"/>
      <c r="S1081" s="2288"/>
      <c r="T1081" s="2288"/>
      <c r="U1081" s="2288"/>
      <c r="V1081" s="2288"/>
      <c r="W1081" s="2288"/>
      <c r="X1081" s="2288"/>
      <c r="Y1081" s="2288"/>
      <c r="Z1081" s="2288"/>
      <c r="AA1081" s="2288"/>
      <c r="AB1081" s="2288"/>
      <c r="AC1081" s="2288"/>
      <c r="AD1081" s="2288"/>
      <c r="AE1081" s="2288"/>
      <c r="AF1081" s="2288"/>
      <c r="AG1081" s="2288"/>
      <c r="AH1081" s="2288"/>
      <c r="AI1081" s="2288"/>
      <c r="AJ1081" s="2288"/>
      <c r="AK1081" s="2288"/>
    </row>
    <row r="1082" spans="1:96" ht="12.6" customHeight="1">
      <c r="A1082" s="1992" t="s">
        <v>626</v>
      </c>
      <c r="B1082" s="1992"/>
      <c r="C1082" s="318">
        <v>9</v>
      </c>
      <c r="D1082" s="1856" t="s">
        <v>1207</v>
      </c>
      <c r="E1082" s="1856"/>
      <c r="F1082" s="1856"/>
      <c r="G1082" s="1856"/>
      <c r="H1082" s="1856"/>
      <c r="I1082" s="1856"/>
      <c r="J1082" s="1856"/>
      <c r="K1082" s="1856"/>
      <c r="L1082" s="1856"/>
      <c r="M1082" s="1856"/>
      <c r="N1082" s="1856"/>
      <c r="O1082" s="1856"/>
      <c r="P1082" s="1856"/>
      <c r="Q1082" s="1856"/>
      <c r="R1082" s="1856"/>
      <c r="S1082" s="1856"/>
      <c r="T1082" s="1856"/>
      <c r="U1082" s="1856"/>
      <c r="V1082" s="1856"/>
      <c r="W1082" s="1856"/>
      <c r="X1082" s="1856"/>
      <c r="Y1082" s="1856"/>
      <c r="Z1082" s="1856"/>
      <c r="AA1082" s="1856"/>
      <c r="AB1082" s="1856"/>
      <c r="AC1082" s="1856"/>
      <c r="AD1082" s="1856"/>
      <c r="AE1082" s="1856"/>
      <c r="AF1082" s="1856"/>
      <c r="AG1082" s="1856"/>
      <c r="AH1082" s="1856"/>
      <c r="AI1082" s="1856"/>
      <c r="AJ1082" s="1856"/>
      <c r="AK1082" s="1856"/>
    </row>
    <row r="1083" spans="1:96" ht="15" customHeight="1">
      <c r="A1083" s="62"/>
      <c r="B1083" s="66"/>
      <c r="C1083" s="318"/>
      <c r="D1083" s="1856"/>
      <c r="E1083" s="1856"/>
      <c r="F1083" s="1856"/>
      <c r="G1083" s="1856"/>
      <c r="H1083" s="1856"/>
      <c r="I1083" s="1856"/>
      <c r="J1083" s="1856"/>
      <c r="K1083" s="1856"/>
      <c r="L1083" s="1856"/>
      <c r="M1083" s="1856"/>
      <c r="N1083" s="1856"/>
      <c r="O1083" s="1856"/>
      <c r="P1083" s="1856"/>
      <c r="Q1083" s="1856"/>
      <c r="R1083" s="1856"/>
      <c r="S1083" s="1856"/>
      <c r="T1083" s="1856"/>
      <c r="U1083" s="1856"/>
      <c r="V1083" s="1856"/>
      <c r="W1083" s="1856"/>
      <c r="X1083" s="1856"/>
      <c r="Y1083" s="1856"/>
      <c r="Z1083" s="1856"/>
      <c r="AA1083" s="1856"/>
      <c r="AB1083" s="1856"/>
      <c r="AC1083" s="1856"/>
      <c r="AD1083" s="1856"/>
      <c r="AE1083" s="1856"/>
      <c r="AF1083" s="1856"/>
      <c r="AG1083" s="1856"/>
      <c r="AH1083" s="1856"/>
      <c r="AI1083" s="1856"/>
      <c r="AJ1083" s="1856"/>
      <c r="AK1083" s="1856"/>
    </row>
    <row r="1084" spans="1:96" ht="15" customHeight="1">
      <c r="D1084" s="1856"/>
      <c r="E1084" s="1856"/>
      <c r="F1084" s="1856"/>
      <c r="G1084" s="1856"/>
      <c r="H1084" s="1856"/>
      <c r="I1084" s="1856"/>
      <c r="J1084" s="1856"/>
      <c r="K1084" s="1856"/>
      <c r="L1084" s="1856"/>
      <c r="M1084" s="1856"/>
      <c r="N1084" s="1856"/>
      <c r="O1084" s="1856"/>
      <c r="P1084" s="1856"/>
      <c r="Q1084" s="1856"/>
      <c r="R1084" s="1856"/>
      <c r="S1084" s="1856"/>
      <c r="T1084" s="1856"/>
      <c r="U1084" s="1856"/>
      <c r="V1084" s="1856"/>
      <c r="W1084" s="1856"/>
      <c r="X1084" s="1856"/>
      <c r="Y1084" s="1856"/>
      <c r="Z1084" s="1856"/>
      <c r="AA1084" s="1856"/>
      <c r="AB1084" s="1856"/>
      <c r="AC1084" s="1856"/>
      <c r="AD1084" s="1856"/>
      <c r="AE1084" s="1856"/>
      <c r="AF1084" s="1856"/>
      <c r="AG1084" s="1856"/>
      <c r="AH1084" s="1856"/>
      <c r="AI1084" s="1856"/>
      <c r="AJ1084" s="1856"/>
      <c r="AK1084" s="1856"/>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H289:R289"/>
    <mergeCell ref="H288:R288"/>
    <mergeCell ref="H286:R286"/>
    <mergeCell ref="H287:R2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Q428:R428"/>
    <mergeCell ref="D467:V467"/>
    <mergeCell ref="D436:AF436"/>
    <mergeCell ref="Q567:S567"/>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AE565:AH565"/>
    <mergeCell ref="O535:AA535"/>
    <mergeCell ref="Z588:AK588"/>
    <mergeCell ref="G587:R587"/>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AE424:AF424"/>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G612:R612"/>
    <mergeCell ref="G580:R580"/>
    <mergeCell ref="AI566:AL566"/>
    <mergeCell ref="W568:Y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C533:AF533"/>
    <mergeCell ref="AC532:AF532"/>
    <mergeCell ref="AC554:AF554"/>
    <mergeCell ref="Q569:S569"/>
    <mergeCell ref="Q570:S570"/>
    <mergeCell ref="T566:V566"/>
    <mergeCell ref="AE564:AH564"/>
    <mergeCell ref="Q565:S565"/>
    <mergeCell ref="AC539:AF539"/>
    <mergeCell ref="AC535:AF535"/>
    <mergeCell ref="AI573:AL573"/>
    <mergeCell ref="C564:P564"/>
    <mergeCell ref="Q572:S572"/>
    <mergeCell ref="Q573:S57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AM568:AS568"/>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H537:AK537"/>
    <mergeCell ref="AH532:AK532"/>
    <mergeCell ref="AH517:AK517"/>
    <mergeCell ref="AH549:AK549"/>
    <mergeCell ref="AC540:AF540"/>
    <mergeCell ref="O541:AA541"/>
    <mergeCell ref="AC530:AF530"/>
    <mergeCell ref="AH536:AK536"/>
    <mergeCell ref="Q568:S568"/>
    <mergeCell ref="Z571:AD571"/>
    <mergeCell ref="O532:AA532"/>
    <mergeCell ref="AI567:AL567"/>
    <mergeCell ref="L520:AB520"/>
    <mergeCell ref="AC519:AF519"/>
    <mergeCell ref="AM566:AS566"/>
    <mergeCell ref="W569:Y569"/>
    <mergeCell ref="W570:Y570"/>
    <mergeCell ref="AI565:AL565"/>
    <mergeCell ref="AC542:AF542"/>
    <mergeCell ref="O538:AA538"/>
    <mergeCell ref="AM572:AS572"/>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D494:AH494"/>
    <mergeCell ref="AC514:AF514"/>
    <mergeCell ref="AH512:AK512"/>
    <mergeCell ref="Q501:R502"/>
    <mergeCell ref="AC531:AF531"/>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BG626:BH626"/>
    <mergeCell ref="CH641:CL641"/>
    <mergeCell ref="CH621:CL621"/>
    <mergeCell ref="CH622:CL622"/>
    <mergeCell ref="BG619:BH61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22:BL622"/>
    <mergeCell ref="BG624:BH624"/>
    <mergeCell ref="BE629:BF629"/>
    <mergeCell ref="CC633:CG633"/>
    <mergeCell ref="BX635:CB635"/>
    <mergeCell ref="CC635:CG635"/>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BN625:BR625"/>
    <mergeCell ref="BE622:BF622"/>
    <mergeCell ref="BE621:BF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BG622:BH622"/>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M573:AS573"/>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BK616:BL616"/>
    <mergeCell ref="Z597:AK59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AA248:AK248"/>
    <mergeCell ref="M250:AE250"/>
    <mergeCell ref="M251:AE251"/>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90:M290"/>
    <mergeCell ref="H307:M307"/>
    <mergeCell ref="P306:R306"/>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Q571:S571"/>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C730:AG730"/>
    <mergeCell ref="AC731:AG731"/>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Z606:AK606"/>
    <mergeCell ref="AF584:AK584"/>
    <mergeCell ref="Z595:AK595"/>
    <mergeCell ref="N593:O593"/>
    <mergeCell ref="G603:R603"/>
    <mergeCell ref="AA616:AK616"/>
    <mergeCell ref="G615:L615"/>
    <mergeCell ref="G589:R589"/>
    <mergeCell ref="Z581:AK581"/>
    <mergeCell ref="Z613:AK613"/>
    <mergeCell ref="AI582:AK582"/>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DH649:DL649"/>
    <mergeCell ref="DM649:DQ649"/>
    <mergeCell ref="DR649:DV649"/>
    <mergeCell ref="BX649:CB649"/>
    <mergeCell ref="BS655:BW655"/>
    <mergeCell ref="CH654:CL654"/>
    <mergeCell ref="DC649:DG649"/>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AF644:AJ644"/>
    <mergeCell ref="AF645:AJ645"/>
    <mergeCell ref="AO645:AS645"/>
    <mergeCell ref="AO643:AS643"/>
    <mergeCell ref="BK632:BL632"/>
    <mergeCell ref="BN631:BR631"/>
    <mergeCell ref="BS631:BW631"/>
    <mergeCell ref="BK630:BL630"/>
    <mergeCell ref="BG635:BH635"/>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EC640:EG640"/>
    <mergeCell ref="BK635:BL635"/>
    <mergeCell ref="BN635:BR635"/>
    <mergeCell ref="BS635:BW635"/>
    <mergeCell ref="BK634:BL634"/>
    <mergeCell ref="BN634:BR634"/>
    <mergeCell ref="CH653:CL653"/>
    <mergeCell ref="BN650:BR650"/>
    <mergeCell ref="BX654:CB654"/>
    <mergeCell ref="CM651:CQ651"/>
    <mergeCell ref="CM636:CQ636"/>
    <mergeCell ref="BX640:CB640"/>
    <mergeCell ref="CM633:CQ633"/>
    <mergeCell ref="CM634:CQ634"/>
    <mergeCell ref="CM635:CQ635"/>
    <mergeCell ref="CM640:CQ640"/>
    <mergeCell ref="CH633:CL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DX656:EB656"/>
    <mergeCell ref="EC656:EG656"/>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DR660:DV660"/>
    <mergeCell ref="CS658:CW658"/>
  </mergeCells>
  <phoneticPr fontId="0" type="noConversion"/>
  <conditionalFormatting sqref="AF1000">
    <cfRule type="cellIs" dxfId="131" priority="4" stopIfTrue="1" operator="equal">
      <formula>"Please Enter Amount:"</formula>
    </cfRule>
  </conditionalFormatting>
  <conditionalFormatting sqref="AJ1024">
    <cfRule type="cellIs" dxfId="130" priority="7" stopIfTrue="1" operator="equal">
      <formula>"#DIV/0!"</formula>
    </cfRule>
  </conditionalFormatting>
  <conditionalFormatting sqref="AG440:AJ440">
    <cfRule type="expression" dxfId="129" priority="8" stopIfTrue="1">
      <formula>"iserror(d31)"</formula>
    </cfRule>
  </conditionalFormatting>
  <conditionalFormatting sqref="AF1012">
    <cfRule type="cellIs" dxfId="128" priority="2" stopIfTrue="1" operator="equal">
      <formula>"Please Enter Amount:"</formula>
    </cfRule>
  </conditionalFormatting>
  <conditionalFormatting sqref="AF1005">
    <cfRule type="cellIs" dxfId="12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64" zoomScaleNormal="100" zoomScaleSheetLayoutView="100" workbookViewId="0">
      <selection activeCell="C68" sqref="C68"/>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27" t="s">
        <v>656</v>
      </c>
      <c r="G1" s="2528"/>
      <c r="H1" s="2528"/>
      <c r="I1" s="2528"/>
      <c r="J1" s="2528"/>
      <c r="K1" s="2528"/>
      <c r="L1" s="2528"/>
      <c r="M1" s="2528"/>
      <c r="N1" s="2528"/>
      <c r="O1" s="2528"/>
      <c r="P1" s="2528"/>
      <c r="Q1" s="2528"/>
      <c r="R1" s="2529"/>
      <c r="S1" s="168"/>
      <c r="T1" s="167"/>
      <c r="U1" s="169"/>
    </row>
    <row r="2" spans="1:21" s="208" customFormat="1" ht="71.25" customHeight="1">
      <c r="A2" s="207"/>
      <c r="B2" s="208" t="s">
        <v>24</v>
      </c>
      <c r="C2" s="208" t="s">
        <v>392</v>
      </c>
      <c r="D2" s="208" t="s">
        <v>391</v>
      </c>
      <c r="E2" s="208" t="s">
        <v>25</v>
      </c>
      <c r="F2" s="209" t="str">
        <f>Application!B637&amp;Application!C637</f>
        <v>1)Citibank, N.A.</v>
      </c>
      <c r="G2" s="209" t="str">
        <f>Application!B638&amp;Application!C638</f>
        <v>2)NOI during Construction</v>
      </c>
      <c r="H2" s="209" t="str">
        <f>Application!B639&amp;Application!C639</f>
        <v>3)USA Multi-Family Development, Inc.</v>
      </c>
      <c r="I2" s="209" t="str">
        <f>Application!B640&amp;Application!C640</f>
        <v>4)Riverside Charitable Corporation</v>
      </c>
      <c r="J2" s="209" t="str">
        <f>Application!B641&amp;Application!C641</f>
        <v>5)Riverside Charitable Corporation</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f>C4</f>
        <v>0</v>
      </c>
      <c r="K4" s="217"/>
      <c r="L4" s="217"/>
      <c r="M4" s="217"/>
      <c r="N4" s="217"/>
      <c r="O4" s="217"/>
      <c r="P4" s="217"/>
      <c r="Q4" s="217"/>
      <c r="R4" s="877">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0</v>
      </c>
      <c r="C8" s="216">
        <f t="shared" ref="C8:Q8" si="0">SUM(C4:C7)</f>
        <v>0</v>
      </c>
      <c r="D8" s="216">
        <f t="shared" si="0"/>
        <v>0</v>
      </c>
      <c r="E8" s="216">
        <f t="shared" si="0"/>
        <v>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51150</v>
      </c>
      <c r="C10" s="217">
        <v>51150</v>
      </c>
      <c r="D10" s="217"/>
      <c r="E10" s="217"/>
      <c r="F10" s="217"/>
      <c r="G10" s="217"/>
      <c r="H10" s="217"/>
      <c r="I10" s="217"/>
      <c r="J10" s="217">
        <f>C10</f>
        <v>51150</v>
      </c>
      <c r="K10" s="217"/>
      <c r="L10" s="217"/>
      <c r="M10" s="217"/>
      <c r="N10" s="217"/>
      <c r="O10" s="217"/>
      <c r="P10" s="217"/>
      <c r="Q10" s="217"/>
      <c r="R10" s="877">
        <f>SUM(E10:Q10)</f>
        <v>51150</v>
      </c>
      <c r="S10" s="217">
        <f>R10</f>
        <v>51150</v>
      </c>
      <c r="T10" s="217"/>
      <c r="U10" s="213"/>
    </row>
    <row r="11" spans="1:21" s="214" customFormat="1">
      <c r="A11" s="219" t="s">
        <v>631</v>
      </c>
      <c r="B11" s="216">
        <f>SUM(C11:D11)</f>
        <v>51150</v>
      </c>
      <c r="C11" s="216">
        <f t="shared" ref="C11:Q11" si="1">SUM(C9:C10)</f>
        <v>51150</v>
      </c>
      <c r="D11" s="216">
        <f t="shared" si="1"/>
        <v>0</v>
      </c>
      <c r="E11" s="216">
        <f t="shared" si="1"/>
        <v>0</v>
      </c>
      <c r="F11" s="216">
        <f t="shared" si="1"/>
        <v>0</v>
      </c>
      <c r="G11" s="216">
        <f t="shared" si="1"/>
        <v>0</v>
      </c>
      <c r="H11" s="216">
        <f t="shared" si="1"/>
        <v>0</v>
      </c>
      <c r="I11" s="216">
        <f t="shared" si="1"/>
        <v>0</v>
      </c>
      <c r="J11" s="216">
        <f t="shared" si="1"/>
        <v>51150</v>
      </c>
      <c r="K11" s="216">
        <f t="shared" si="1"/>
        <v>0</v>
      </c>
      <c r="L11" s="216">
        <f t="shared" si="1"/>
        <v>0</v>
      </c>
      <c r="M11" s="216">
        <f t="shared" si="1"/>
        <v>0</v>
      </c>
      <c r="N11" s="216">
        <f t="shared" si="1"/>
        <v>0</v>
      </c>
      <c r="O11" s="216">
        <f t="shared" si="1"/>
        <v>0</v>
      </c>
      <c r="P11" s="216"/>
      <c r="Q11" s="216">
        <f t="shared" si="1"/>
        <v>0</v>
      </c>
      <c r="R11" s="532">
        <f>SUM(R9:R10)</f>
        <v>51150</v>
      </c>
      <c r="S11" s="218"/>
      <c r="T11" s="220">
        <f>SUM(T9:T10)</f>
        <v>0</v>
      </c>
      <c r="U11" s="213"/>
    </row>
    <row r="12" spans="1:21" s="214" customFormat="1">
      <c r="A12" s="219" t="s">
        <v>89</v>
      </c>
      <c r="B12" s="216">
        <f t="shared" ref="B12:Q12" si="2">SUM(B8+B11)</f>
        <v>51150</v>
      </c>
      <c r="C12" s="216">
        <f t="shared" si="2"/>
        <v>51150</v>
      </c>
      <c r="D12" s="216">
        <f t="shared" si="2"/>
        <v>0</v>
      </c>
      <c r="E12" s="216">
        <f t="shared" si="2"/>
        <v>0</v>
      </c>
      <c r="F12" s="216">
        <f t="shared" si="2"/>
        <v>0</v>
      </c>
      <c r="G12" s="216">
        <f t="shared" si="2"/>
        <v>0</v>
      </c>
      <c r="H12" s="216">
        <f t="shared" si="2"/>
        <v>0</v>
      </c>
      <c r="I12" s="216">
        <f t="shared" si="2"/>
        <v>0</v>
      </c>
      <c r="J12" s="216">
        <f t="shared" si="2"/>
        <v>51150</v>
      </c>
      <c r="K12" s="216">
        <f t="shared" si="2"/>
        <v>0</v>
      </c>
      <c r="L12" s="216">
        <f t="shared" si="2"/>
        <v>0</v>
      </c>
      <c r="M12" s="216">
        <f t="shared" si="2"/>
        <v>0</v>
      </c>
      <c r="N12" s="216">
        <f t="shared" si="2"/>
        <v>0</v>
      </c>
      <c r="O12" s="216">
        <f t="shared" si="2"/>
        <v>0</v>
      </c>
      <c r="P12" s="216"/>
      <c r="Q12" s="216">
        <f t="shared" si="2"/>
        <v>0</v>
      </c>
      <c r="R12" s="532">
        <f>SUM(R8+R11)</f>
        <v>51150</v>
      </c>
      <c r="S12" s="218"/>
      <c r="T12" s="218"/>
      <c r="U12" s="213"/>
    </row>
    <row r="13" spans="1:21" s="214" customFormat="1">
      <c r="A13" s="449" t="s">
        <v>971</v>
      </c>
      <c r="B13" s="216">
        <f>SUM(C13+D13)</f>
        <v>0</v>
      </c>
      <c r="C13" s="217"/>
      <c r="D13" s="217"/>
      <c r="E13" s="217"/>
      <c r="F13" s="217"/>
      <c r="G13" s="217"/>
      <c r="H13" s="217"/>
      <c r="I13" s="217"/>
      <c r="J13" s="217">
        <f>C13</f>
        <v>0</v>
      </c>
      <c r="K13" s="217"/>
      <c r="L13" s="217"/>
      <c r="M13" s="217"/>
      <c r="N13" s="217"/>
      <c r="O13" s="217"/>
      <c r="P13" s="217"/>
      <c r="Q13" s="217"/>
      <c r="R13" s="877">
        <f>SUM(E13:Q13)</f>
        <v>0</v>
      </c>
      <c r="S13" s="217"/>
      <c r="T13" s="217"/>
      <c r="U13" s="213"/>
    </row>
    <row r="14" spans="1:21" s="214" customFormat="1" ht="24">
      <c r="A14" s="450" t="s">
        <v>1947</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1944</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3784990</v>
      </c>
      <c r="C29" s="217">
        <f>3784990</f>
        <v>3784990</v>
      </c>
      <c r="D29" s="217"/>
      <c r="E29" s="217"/>
      <c r="F29" s="217"/>
      <c r="G29" s="217"/>
      <c r="H29" s="217"/>
      <c r="I29" s="217">
        <v>2000000</v>
      </c>
      <c r="J29" s="217">
        <f>C29-I29</f>
        <v>1784990</v>
      </c>
      <c r="K29" s="217"/>
      <c r="L29" s="217"/>
      <c r="M29" s="217"/>
      <c r="N29" s="217"/>
      <c r="O29" s="217"/>
      <c r="P29" s="217"/>
      <c r="Q29" s="217"/>
      <c r="R29" s="877">
        <f t="shared" ref="R29:R37" si="7">SUM(E29:Q29)</f>
        <v>3784990</v>
      </c>
      <c r="S29" s="217">
        <f>R29-550000</f>
        <v>3234990</v>
      </c>
      <c r="T29" s="217"/>
      <c r="U29" s="213"/>
    </row>
    <row r="30" spans="1:21" s="214" customFormat="1">
      <c r="A30" s="215" t="s">
        <v>634</v>
      </c>
      <c r="B30" s="216">
        <f t="shared" si="6"/>
        <v>23821840</v>
      </c>
      <c r="C30" s="217">
        <f>SUM(1099527+508200+22214113)</f>
        <v>23821840</v>
      </c>
      <c r="D30" s="217"/>
      <c r="E30" s="217"/>
      <c r="F30" s="217">
        <f>C30</f>
        <v>23821840</v>
      </c>
      <c r="G30" s="217"/>
      <c r="H30" s="217"/>
      <c r="I30" s="217"/>
      <c r="J30" s="217"/>
      <c r="K30" s="217"/>
      <c r="L30" s="217"/>
      <c r="M30" s="217"/>
      <c r="N30" s="217"/>
      <c r="O30" s="217"/>
      <c r="P30" s="217"/>
      <c r="Q30" s="217"/>
      <c r="R30" s="877">
        <f t="shared" si="7"/>
        <v>23821840</v>
      </c>
      <c r="S30" s="217">
        <f t="shared" ref="S30:S37" si="8">R30</f>
        <v>23821840</v>
      </c>
      <c r="T30" s="217"/>
      <c r="U30" s="213"/>
    </row>
    <row r="31" spans="1:21" s="214" customFormat="1">
      <c r="A31" s="215" t="s">
        <v>635</v>
      </c>
      <c r="B31" s="216">
        <f t="shared" si="6"/>
        <v>1386000</v>
      </c>
      <c r="C31" s="217">
        <v>1386000</v>
      </c>
      <c r="D31" s="217"/>
      <c r="E31" s="217">
        <f>C31</f>
        <v>1386000</v>
      </c>
      <c r="F31" s="217"/>
      <c r="G31" s="217"/>
      <c r="H31" s="217"/>
      <c r="I31" s="217"/>
      <c r="J31" s="217"/>
      <c r="K31" s="217"/>
      <c r="L31" s="217"/>
      <c r="M31" s="217"/>
      <c r="N31" s="217"/>
      <c r="O31" s="217"/>
      <c r="P31" s="217"/>
      <c r="Q31" s="217"/>
      <c r="R31" s="877">
        <f t="shared" si="7"/>
        <v>1386000</v>
      </c>
      <c r="S31" s="217">
        <v>1358438</v>
      </c>
      <c r="T31" s="217"/>
      <c r="U31" s="213"/>
    </row>
    <row r="32" spans="1:21" s="214" customFormat="1">
      <c r="A32" s="215" t="s">
        <v>142</v>
      </c>
      <c r="B32" s="216">
        <f t="shared" si="6"/>
        <v>1305351</v>
      </c>
      <c r="C32" s="217">
        <f>2610702/2</f>
        <v>1305351</v>
      </c>
      <c r="D32" s="217"/>
      <c r="E32" s="217">
        <f>C32</f>
        <v>1305351</v>
      </c>
      <c r="F32" s="217"/>
      <c r="G32" s="217"/>
      <c r="H32" s="217"/>
      <c r="I32" s="217"/>
      <c r="J32" s="217"/>
      <c r="K32" s="217"/>
      <c r="L32" s="217"/>
      <c r="M32" s="217"/>
      <c r="N32" s="217"/>
      <c r="O32" s="217"/>
      <c r="P32" s="217"/>
      <c r="Q32" s="217"/>
      <c r="R32" s="877">
        <f t="shared" si="7"/>
        <v>1305351</v>
      </c>
      <c r="S32" s="217">
        <f>R32-25958</f>
        <v>1279393</v>
      </c>
      <c r="T32" s="217"/>
      <c r="U32" s="213"/>
    </row>
    <row r="33" spans="1:21" s="214" customFormat="1">
      <c r="A33" s="215" t="s">
        <v>143</v>
      </c>
      <c r="B33" s="216">
        <f t="shared" si="6"/>
        <v>1305350</v>
      </c>
      <c r="C33" s="217">
        <v>1305350</v>
      </c>
      <c r="D33" s="217"/>
      <c r="E33" s="217">
        <f>C33</f>
        <v>1305350</v>
      </c>
      <c r="F33" s="217"/>
      <c r="G33" s="217"/>
      <c r="H33" s="217"/>
      <c r="I33" s="217"/>
      <c r="J33" s="217"/>
      <c r="K33" s="217"/>
      <c r="L33" s="217"/>
      <c r="M33" s="217"/>
      <c r="N33" s="217"/>
      <c r="O33" s="217"/>
      <c r="P33" s="217"/>
      <c r="Q33" s="217"/>
      <c r="R33" s="877">
        <f t="shared" si="7"/>
        <v>1305350</v>
      </c>
      <c r="S33" s="217">
        <f>R33-25958</f>
        <v>1279392</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7">
        <f t="shared" si="7"/>
        <v>0</v>
      </c>
      <c r="S34" s="217">
        <f t="shared" si="8"/>
        <v>0</v>
      </c>
      <c r="T34" s="217"/>
      <c r="U34" s="213"/>
    </row>
    <row r="35" spans="1:21" s="214" customFormat="1">
      <c r="A35" s="215" t="s">
        <v>145</v>
      </c>
      <c r="B35" s="216">
        <f t="shared" si="6"/>
        <v>714605</v>
      </c>
      <c r="C35" s="217">
        <v>714605</v>
      </c>
      <c r="D35" s="217"/>
      <c r="E35" s="217">
        <f>C35</f>
        <v>714605</v>
      </c>
      <c r="F35" s="217"/>
      <c r="G35" s="217"/>
      <c r="H35" s="217"/>
      <c r="I35" s="217"/>
      <c r="J35" s="217"/>
      <c r="K35" s="217"/>
      <c r="L35" s="217"/>
      <c r="M35" s="217"/>
      <c r="N35" s="217"/>
      <c r="O35" s="217"/>
      <c r="P35" s="217"/>
      <c r="Q35" s="217"/>
      <c r="R35" s="877">
        <f t="shared" si="7"/>
        <v>714605</v>
      </c>
      <c r="S35" s="217">
        <f t="shared" si="8"/>
        <v>714605</v>
      </c>
      <c r="T35" s="217"/>
      <c r="U35" s="213"/>
    </row>
    <row r="36" spans="1:21" s="214" customFormat="1">
      <c r="A36" s="1709" t="s">
        <v>1944</v>
      </c>
      <c r="B36" s="216">
        <f t="shared" si="6"/>
        <v>0</v>
      </c>
      <c r="C36" s="217"/>
      <c r="D36" s="217"/>
      <c r="E36" s="217"/>
      <c r="F36" s="217"/>
      <c r="G36" s="217"/>
      <c r="H36" s="217"/>
      <c r="I36" s="217"/>
      <c r="J36" s="217"/>
      <c r="K36" s="217"/>
      <c r="L36" s="217"/>
      <c r="M36" s="217"/>
      <c r="N36" s="217"/>
      <c r="O36" s="217"/>
      <c r="P36" s="217"/>
      <c r="Q36" s="217"/>
      <c r="R36" s="877">
        <f t="shared" si="7"/>
        <v>0</v>
      </c>
      <c r="S36" s="217">
        <f t="shared" si="8"/>
        <v>0</v>
      </c>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7">
        <f t="shared" si="7"/>
        <v>0</v>
      </c>
      <c r="S37" s="217">
        <f t="shared" si="8"/>
        <v>0</v>
      </c>
      <c r="T37" s="217"/>
      <c r="U37" s="213"/>
    </row>
    <row r="38" spans="1:21" s="214" customFormat="1">
      <c r="A38" s="219" t="s">
        <v>148</v>
      </c>
      <c r="B38" s="216">
        <f t="shared" si="6"/>
        <v>32318136</v>
      </c>
      <c r="C38" s="216">
        <f>SUM(C29:C37)</f>
        <v>32318136</v>
      </c>
      <c r="D38" s="216">
        <f t="shared" ref="D38:Q38" si="9">SUM(D29:D37)</f>
        <v>0</v>
      </c>
      <c r="E38" s="216">
        <f t="shared" si="9"/>
        <v>4711306</v>
      </c>
      <c r="F38" s="216">
        <f t="shared" si="9"/>
        <v>23821840</v>
      </c>
      <c r="G38" s="216">
        <f t="shared" si="9"/>
        <v>0</v>
      </c>
      <c r="H38" s="216">
        <f t="shared" si="9"/>
        <v>0</v>
      </c>
      <c r="I38" s="216">
        <f t="shared" si="9"/>
        <v>2000000</v>
      </c>
      <c r="J38" s="216">
        <f t="shared" si="9"/>
        <v>1784990</v>
      </c>
      <c r="K38" s="216">
        <f t="shared" si="9"/>
        <v>0</v>
      </c>
      <c r="L38" s="216">
        <f t="shared" si="9"/>
        <v>0</v>
      </c>
      <c r="M38" s="216">
        <f t="shared" si="9"/>
        <v>0</v>
      </c>
      <c r="N38" s="216">
        <f t="shared" si="9"/>
        <v>0</v>
      </c>
      <c r="O38" s="216">
        <f t="shared" si="9"/>
        <v>0</v>
      </c>
      <c r="P38" s="216">
        <f t="shared" si="9"/>
        <v>0</v>
      </c>
      <c r="Q38" s="216">
        <f t="shared" si="9"/>
        <v>0</v>
      </c>
      <c r="R38" s="532">
        <f>SUM(R29:R37)</f>
        <v>32318136</v>
      </c>
      <c r="S38" s="220">
        <f>SUM(S29:S37)</f>
        <v>31688658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1628300</v>
      </c>
      <c r="C40" s="217">
        <v>1628300</v>
      </c>
      <c r="D40" s="217"/>
      <c r="E40" s="217"/>
      <c r="F40" s="217"/>
      <c r="G40" s="217"/>
      <c r="H40" s="217"/>
      <c r="I40" s="217"/>
      <c r="J40" s="217">
        <f>C40</f>
        <v>1628300</v>
      </c>
      <c r="K40" s="217"/>
      <c r="L40" s="217"/>
      <c r="M40" s="217"/>
      <c r="N40" s="217"/>
      <c r="O40" s="217"/>
      <c r="P40" s="217"/>
      <c r="Q40" s="217"/>
      <c r="R40" s="877">
        <f>SUM(E40:Q40)</f>
        <v>1628300</v>
      </c>
      <c r="S40" s="217">
        <f>R40</f>
        <v>1628300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7">
        <f>SUM(E41:Q41)</f>
        <v>0</v>
      </c>
      <c r="S41" s="217"/>
      <c r="T41" s="217"/>
      <c r="U41" s="213"/>
    </row>
    <row r="42" spans="1:21" s="214" customFormat="1">
      <c r="A42" s="219" t="s">
        <v>152</v>
      </c>
      <c r="B42" s="216">
        <f>SUM(C42:D42)</f>
        <v>1628300</v>
      </c>
      <c r="C42" s="216">
        <f>SUM(C39:C41)</f>
        <v>1628300</v>
      </c>
      <c r="D42" s="216">
        <f>SUM(D39:D41)</f>
        <v>0</v>
      </c>
      <c r="E42" s="216">
        <f t="shared" ref="E42:T42" si="10">SUM(E40:E41)</f>
        <v>0</v>
      </c>
      <c r="F42" s="216">
        <f t="shared" si="10"/>
        <v>0</v>
      </c>
      <c r="G42" s="216">
        <f t="shared" si="10"/>
        <v>0</v>
      </c>
      <c r="H42" s="216">
        <f t="shared" si="10"/>
        <v>0</v>
      </c>
      <c r="I42" s="216">
        <f t="shared" si="10"/>
        <v>0</v>
      </c>
      <c r="J42" s="216">
        <f t="shared" si="10"/>
        <v>1628300</v>
      </c>
      <c r="K42" s="216">
        <f t="shared" si="10"/>
        <v>0</v>
      </c>
      <c r="L42" s="216">
        <f t="shared" si="10"/>
        <v>0</v>
      </c>
      <c r="M42" s="216">
        <f t="shared" si="10"/>
        <v>0</v>
      </c>
      <c r="N42" s="216">
        <f t="shared" si="10"/>
        <v>0</v>
      </c>
      <c r="O42" s="216">
        <f t="shared" si="10"/>
        <v>0</v>
      </c>
      <c r="P42" s="216">
        <f t="shared" si="10"/>
        <v>0</v>
      </c>
      <c r="Q42" s="216">
        <f t="shared" si="10"/>
        <v>0</v>
      </c>
      <c r="R42" s="532">
        <f>SUM(R40:R41)</f>
        <v>1628300</v>
      </c>
      <c r="S42" s="220">
        <f t="shared" si="10"/>
        <v>1628300</v>
      </c>
      <c r="T42" s="220">
        <f t="shared" si="10"/>
        <v>0</v>
      </c>
      <c r="U42" s="213"/>
    </row>
    <row r="43" spans="1:21" s="214" customFormat="1">
      <c r="A43" s="219" t="s">
        <v>153</v>
      </c>
      <c r="B43" s="216">
        <f>SUM(C43:D43)</f>
        <v>505788</v>
      </c>
      <c r="C43" s="217">
        <v>505788</v>
      </c>
      <c r="D43" s="217"/>
      <c r="E43" s="217"/>
      <c r="F43" s="217"/>
      <c r="G43" s="217"/>
      <c r="H43" s="217"/>
      <c r="I43" s="217"/>
      <c r="J43" s="217">
        <f>C43</f>
        <v>505788</v>
      </c>
      <c r="K43" s="217"/>
      <c r="L43" s="217"/>
      <c r="M43" s="217"/>
      <c r="N43" s="217"/>
      <c r="O43" s="217"/>
      <c r="P43" s="217"/>
      <c r="Q43" s="217"/>
      <c r="R43" s="877">
        <f>SUM(E43:Q43)</f>
        <v>505788</v>
      </c>
      <c r="S43" s="217">
        <f>R43</f>
        <v>505788</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989221</v>
      </c>
      <c r="C45" s="217">
        <v>989221</v>
      </c>
      <c r="D45" s="217"/>
      <c r="E45" s="217"/>
      <c r="F45" s="217"/>
      <c r="G45" s="217"/>
      <c r="H45" s="217"/>
      <c r="I45" s="217"/>
      <c r="J45" s="217">
        <f>C45</f>
        <v>989221</v>
      </c>
      <c r="K45" s="217"/>
      <c r="L45" s="217"/>
      <c r="M45" s="217"/>
      <c r="N45" s="217"/>
      <c r="O45" s="217"/>
      <c r="P45" s="217"/>
      <c r="Q45" s="217"/>
      <c r="R45" s="877">
        <f t="shared" ref="R45:R53" si="12">SUM(E45:Q45)</f>
        <v>989221</v>
      </c>
      <c r="S45" s="217">
        <f>R45</f>
        <v>989221</v>
      </c>
      <c r="T45" s="217"/>
      <c r="U45" s="213"/>
    </row>
    <row r="46" spans="1:21" s="214" customFormat="1">
      <c r="A46" s="215" t="s">
        <v>156</v>
      </c>
      <c r="B46" s="216">
        <f t="shared" si="11"/>
        <v>55500</v>
      </c>
      <c r="C46" s="217">
        <v>55500</v>
      </c>
      <c r="D46" s="217"/>
      <c r="E46" s="217">
        <f>C46-J46</f>
        <v>14949</v>
      </c>
      <c r="F46" s="217"/>
      <c r="G46" s="217"/>
      <c r="H46" s="217"/>
      <c r="I46" s="217"/>
      <c r="J46" s="217">
        <f>J108-J4-J10-J29-J40-J43-J45-J13</f>
        <v>40551</v>
      </c>
      <c r="K46" s="217"/>
      <c r="L46" s="217"/>
      <c r="M46" s="217"/>
      <c r="N46" s="217"/>
      <c r="O46" s="217"/>
      <c r="P46" s="217"/>
      <c r="Q46" s="217"/>
      <c r="R46" s="877">
        <f t="shared" si="12"/>
        <v>55500</v>
      </c>
      <c r="S46" s="217">
        <v>32375</v>
      </c>
      <c r="T46" s="217"/>
      <c r="U46" s="213"/>
    </row>
    <row r="47" spans="1:21" s="214" customFormat="1">
      <c r="A47" s="297" t="s">
        <v>157</v>
      </c>
      <c r="B47" s="216">
        <f t="shared" si="11"/>
        <v>297500</v>
      </c>
      <c r="C47" s="217">
        <v>297500</v>
      </c>
      <c r="D47" s="217"/>
      <c r="E47" s="217"/>
      <c r="F47" s="217"/>
      <c r="G47" s="217">
        <v>297500</v>
      </c>
      <c r="H47" s="217"/>
      <c r="I47" s="217"/>
      <c r="J47" s="217"/>
      <c r="K47" s="217"/>
      <c r="L47" s="217"/>
      <c r="M47" s="217"/>
      <c r="N47" s="217"/>
      <c r="O47" s="217"/>
      <c r="P47" s="217"/>
      <c r="Q47" s="217"/>
      <c r="R47" s="877">
        <f t="shared" si="12"/>
        <v>297500</v>
      </c>
      <c r="S47" s="217">
        <v>28923</v>
      </c>
      <c r="T47" s="217"/>
      <c r="U47" s="213"/>
    </row>
    <row r="48" spans="1:21" s="214" customFormat="1">
      <c r="A48" s="215" t="s">
        <v>158</v>
      </c>
      <c r="B48" s="216">
        <f t="shared" si="11"/>
        <v>0</v>
      </c>
      <c r="C48" s="217"/>
      <c r="D48" s="217"/>
      <c r="E48" s="217"/>
      <c r="F48" s="217"/>
      <c r="G48" s="217"/>
      <c r="H48" s="217"/>
      <c r="I48" s="217"/>
      <c r="J48" s="217"/>
      <c r="K48" s="217"/>
      <c r="L48" s="217"/>
      <c r="M48" s="217"/>
      <c r="N48" s="217"/>
      <c r="O48" s="217"/>
      <c r="P48" s="217"/>
      <c r="Q48" s="217"/>
      <c r="R48" s="877">
        <f t="shared" si="12"/>
        <v>0</v>
      </c>
      <c r="S48" s="217">
        <f t="shared" ref="S48:S53" si="13">R48</f>
        <v>0</v>
      </c>
      <c r="T48" s="217"/>
      <c r="U48" s="213"/>
    </row>
    <row r="49" spans="1:21" s="214" customFormat="1">
      <c r="A49" s="215" t="s">
        <v>60</v>
      </c>
      <c r="B49" s="216">
        <f t="shared" si="11"/>
        <v>243950</v>
      </c>
      <c r="C49" s="217">
        <v>243950</v>
      </c>
      <c r="D49" s="217"/>
      <c r="E49" s="217">
        <f>C49</f>
        <v>243950</v>
      </c>
      <c r="F49" s="217"/>
      <c r="G49" s="217"/>
      <c r="H49" s="217"/>
      <c r="I49" s="217"/>
      <c r="J49" s="217"/>
      <c r="K49" s="217"/>
      <c r="L49" s="217"/>
      <c r="M49" s="217"/>
      <c r="N49" s="217"/>
      <c r="O49" s="217"/>
      <c r="P49" s="217"/>
      <c r="Q49" s="217"/>
      <c r="R49" s="877">
        <f t="shared" si="12"/>
        <v>243950</v>
      </c>
      <c r="S49" s="217"/>
      <c r="T49" s="217"/>
      <c r="U49" s="213"/>
    </row>
    <row r="50" spans="1:21" s="214" customFormat="1">
      <c r="A50" s="215" t="s">
        <v>161</v>
      </c>
      <c r="B50" s="216">
        <f t="shared" si="11"/>
        <v>57500</v>
      </c>
      <c r="C50" s="217">
        <v>57500</v>
      </c>
      <c r="D50" s="217"/>
      <c r="E50" s="217">
        <f>C50</f>
        <v>57500</v>
      </c>
      <c r="F50" s="217"/>
      <c r="G50" s="217"/>
      <c r="H50" s="217"/>
      <c r="I50" s="217"/>
      <c r="J50" s="217"/>
      <c r="K50" s="217"/>
      <c r="L50" s="217"/>
      <c r="M50" s="217"/>
      <c r="N50" s="217"/>
      <c r="O50" s="217"/>
      <c r="P50" s="217"/>
      <c r="Q50" s="217"/>
      <c r="R50" s="877">
        <f t="shared" si="12"/>
        <v>57500</v>
      </c>
      <c r="S50" s="217">
        <f t="shared" si="13"/>
        <v>57500</v>
      </c>
      <c r="T50" s="217"/>
      <c r="U50" s="213"/>
    </row>
    <row r="51" spans="1:21" s="214" customFormat="1">
      <c r="A51" s="440" t="s">
        <v>159</v>
      </c>
      <c r="B51" s="216">
        <f t="shared" si="11"/>
        <v>7263</v>
      </c>
      <c r="C51" s="217">
        <v>7263</v>
      </c>
      <c r="D51" s="217"/>
      <c r="E51" s="217">
        <f>C51</f>
        <v>7263</v>
      </c>
      <c r="F51" s="217"/>
      <c r="G51" s="217"/>
      <c r="H51" s="217"/>
      <c r="I51" s="217"/>
      <c r="J51" s="217"/>
      <c r="K51" s="217"/>
      <c r="L51" s="217"/>
      <c r="M51" s="217"/>
      <c r="N51" s="217"/>
      <c r="O51" s="217"/>
      <c r="P51" s="217"/>
      <c r="Q51" s="217"/>
      <c r="R51" s="877">
        <f t="shared" si="12"/>
        <v>7263</v>
      </c>
      <c r="S51" s="217">
        <f t="shared" si="13"/>
        <v>7263</v>
      </c>
      <c r="T51" s="217"/>
      <c r="U51" s="213"/>
    </row>
    <row r="52" spans="1:21" s="214" customFormat="1">
      <c r="A52" s="215" t="s">
        <v>160</v>
      </c>
      <c r="B52" s="216">
        <f t="shared" si="11"/>
        <v>0</v>
      </c>
      <c r="C52" s="217"/>
      <c r="D52" s="217"/>
      <c r="E52" s="217"/>
      <c r="F52" s="217"/>
      <c r="G52" s="217"/>
      <c r="H52" s="217"/>
      <c r="I52" s="217"/>
      <c r="J52" s="217"/>
      <c r="K52" s="217"/>
      <c r="L52" s="217"/>
      <c r="M52" s="217"/>
      <c r="N52" s="217"/>
      <c r="O52" s="217"/>
      <c r="P52" s="217"/>
      <c r="Q52" s="217"/>
      <c r="R52" s="877">
        <f t="shared" si="12"/>
        <v>0</v>
      </c>
      <c r="S52" s="217">
        <f t="shared" si="13"/>
        <v>0</v>
      </c>
      <c r="T52" s="217"/>
      <c r="U52" s="213"/>
    </row>
    <row r="53" spans="1:21" s="214" customFormat="1">
      <c r="A53" s="222" t="s">
        <v>35</v>
      </c>
      <c r="B53" s="216">
        <f t="shared" si="11"/>
        <v>0</v>
      </c>
      <c r="C53" s="217"/>
      <c r="D53" s="217"/>
      <c r="E53" s="217"/>
      <c r="F53" s="217"/>
      <c r="G53" s="217"/>
      <c r="H53" s="217"/>
      <c r="I53" s="217"/>
      <c r="J53" s="217"/>
      <c r="K53" s="217"/>
      <c r="L53" s="217"/>
      <c r="M53" s="217"/>
      <c r="N53" s="217"/>
      <c r="O53" s="217"/>
      <c r="P53" s="217"/>
      <c r="Q53" s="217"/>
      <c r="R53" s="877">
        <f t="shared" si="12"/>
        <v>0</v>
      </c>
      <c r="S53" s="217">
        <f t="shared" si="13"/>
        <v>0</v>
      </c>
      <c r="T53" s="217"/>
      <c r="U53" s="213"/>
    </row>
    <row r="54" spans="1:21" s="224" customFormat="1">
      <c r="A54" s="219" t="s">
        <v>162</v>
      </c>
      <c r="B54" s="220">
        <f>SUM(C54:D54)</f>
        <v>1650934</v>
      </c>
      <c r="C54" s="220">
        <f t="shared" ref="C54:T54" si="14">SUM(C45:C53)</f>
        <v>1650934</v>
      </c>
      <c r="D54" s="220">
        <f t="shared" si="14"/>
        <v>0</v>
      </c>
      <c r="E54" s="220">
        <f t="shared" si="14"/>
        <v>323662</v>
      </c>
      <c r="F54" s="220">
        <f t="shared" si="14"/>
        <v>0</v>
      </c>
      <c r="G54" s="220">
        <f t="shared" si="14"/>
        <v>297500</v>
      </c>
      <c r="H54" s="220">
        <f t="shared" si="14"/>
        <v>0</v>
      </c>
      <c r="I54" s="220">
        <f t="shared" si="14"/>
        <v>0</v>
      </c>
      <c r="J54" s="220">
        <f t="shared" si="14"/>
        <v>1029772</v>
      </c>
      <c r="K54" s="220">
        <f t="shared" si="14"/>
        <v>0</v>
      </c>
      <c r="L54" s="220">
        <f t="shared" si="14"/>
        <v>0</v>
      </c>
      <c r="M54" s="220">
        <f t="shared" si="14"/>
        <v>0</v>
      </c>
      <c r="N54" s="220">
        <f t="shared" si="14"/>
        <v>0</v>
      </c>
      <c r="O54" s="220">
        <f t="shared" si="14"/>
        <v>0</v>
      </c>
      <c r="P54" s="220">
        <f t="shared" si="14"/>
        <v>0</v>
      </c>
      <c r="Q54" s="220">
        <f t="shared" si="14"/>
        <v>0</v>
      </c>
      <c r="R54" s="532">
        <f t="shared" si="14"/>
        <v>1650934</v>
      </c>
      <c r="S54" s="220">
        <f t="shared" si="14"/>
        <v>1115282</v>
      </c>
      <c r="T54" s="220">
        <f t="shared" si="14"/>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0</v>
      </c>
      <c r="C56" s="217"/>
      <c r="D56" s="217"/>
      <c r="E56" s="217"/>
      <c r="F56" s="217"/>
      <c r="G56" s="217"/>
      <c r="H56" s="217"/>
      <c r="I56" s="217"/>
      <c r="J56" s="217"/>
      <c r="K56" s="217"/>
      <c r="L56" s="217"/>
      <c r="M56" s="217"/>
      <c r="N56" s="217"/>
      <c r="O56" s="217"/>
      <c r="P56" s="217"/>
      <c r="Q56" s="217"/>
      <c r="R56" s="877">
        <f t="shared" ref="R56:R61" si="16">SUM(E56:Q56)</f>
        <v>0</v>
      </c>
      <c r="S56" s="218"/>
      <c r="T56" s="218"/>
      <c r="U56" s="213"/>
    </row>
    <row r="57" spans="1:21" s="303" customFormat="1">
      <c r="A57" s="297" t="s">
        <v>157</v>
      </c>
      <c r="B57" s="304">
        <f t="shared" si="15"/>
        <v>0</v>
      </c>
      <c r="C57" s="301"/>
      <c r="D57" s="301"/>
      <c r="E57" s="301"/>
      <c r="F57" s="301"/>
      <c r="G57" s="301"/>
      <c r="H57" s="301"/>
      <c r="I57" s="301"/>
      <c r="J57" s="301"/>
      <c r="K57" s="301"/>
      <c r="L57" s="301"/>
      <c r="M57" s="301"/>
      <c r="N57" s="301"/>
      <c r="O57" s="301"/>
      <c r="P57" s="301"/>
      <c r="Q57" s="301"/>
      <c r="R57" s="877">
        <f t="shared" si="16"/>
        <v>0</v>
      </c>
      <c r="S57" s="305"/>
      <c r="T57" s="305"/>
      <c r="U57" s="302"/>
    </row>
    <row r="58" spans="1:21" s="214" customFormat="1">
      <c r="A58" s="215" t="s">
        <v>161</v>
      </c>
      <c r="B58" s="216">
        <f t="shared" si="15"/>
        <v>0</v>
      </c>
      <c r="C58" s="217"/>
      <c r="D58" s="217"/>
      <c r="E58" s="217"/>
      <c r="F58" s="217"/>
      <c r="G58" s="217"/>
      <c r="H58" s="217"/>
      <c r="I58" s="217"/>
      <c r="J58" s="217"/>
      <c r="K58" s="217"/>
      <c r="L58" s="217"/>
      <c r="M58" s="217"/>
      <c r="N58" s="217"/>
      <c r="O58" s="217"/>
      <c r="P58" s="217"/>
      <c r="Q58" s="217"/>
      <c r="R58" s="877">
        <f t="shared" si="16"/>
        <v>0</v>
      </c>
      <c r="S58" s="218"/>
      <c r="T58" s="218"/>
      <c r="U58" s="213"/>
    </row>
    <row r="59" spans="1:21" s="214" customFormat="1">
      <c r="A59" s="440" t="s">
        <v>159</v>
      </c>
      <c r="B59" s="216">
        <f t="shared" si="15"/>
        <v>0</v>
      </c>
      <c r="C59" s="217"/>
      <c r="D59" s="217"/>
      <c r="E59" s="217"/>
      <c r="F59" s="217"/>
      <c r="G59" s="217"/>
      <c r="H59" s="217"/>
      <c r="I59" s="217"/>
      <c r="J59" s="217"/>
      <c r="K59" s="217"/>
      <c r="L59" s="217"/>
      <c r="M59" s="217"/>
      <c r="N59" s="217"/>
      <c r="O59" s="217"/>
      <c r="P59" s="217"/>
      <c r="Q59" s="217"/>
      <c r="R59" s="877">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77">
        <f t="shared" si="16"/>
        <v>0</v>
      </c>
      <c r="S60" s="218"/>
      <c r="T60" s="218"/>
      <c r="U60" s="213"/>
    </row>
    <row r="61" spans="1:21" s="214" customFormat="1">
      <c r="A61" s="1816" t="s">
        <v>2627</v>
      </c>
      <c r="B61" s="216">
        <f t="shared" si="15"/>
        <v>1428820</v>
      </c>
      <c r="C61" s="217">
        <v>1428820</v>
      </c>
      <c r="D61" s="217"/>
      <c r="E61" s="217">
        <f>C61</f>
        <v>1428820</v>
      </c>
      <c r="F61" s="217"/>
      <c r="G61" s="217"/>
      <c r="H61" s="217"/>
      <c r="I61" s="217"/>
      <c r="J61" s="217"/>
      <c r="K61" s="217"/>
      <c r="L61" s="217"/>
      <c r="M61" s="217"/>
      <c r="N61" s="217"/>
      <c r="O61" s="217"/>
      <c r="P61" s="217"/>
      <c r="Q61" s="217"/>
      <c r="R61" s="877">
        <f t="shared" si="16"/>
        <v>1428820</v>
      </c>
      <c r="S61" s="218"/>
      <c r="T61" s="218"/>
      <c r="U61" s="213"/>
    </row>
    <row r="62" spans="1:21" s="214" customFormat="1" ht="13.7" customHeight="1">
      <c r="A62" s="219" t="s">
        <v>309</v>
      </c>
      <c r="B62" s="216">
        <f>SUM(C62:D62)</f>
        <v>1428820</v>
      </c>
      <c r="C62" s="216">
        <f t="shared" ref="C62:R62" si="17">SUM(C56:C61)</f>
        <v>1428820</v>
      </c>
      <c r="D62" s="216">
        <f t="shared" si="17"/>
        <v>0</v>
      </c>
      <c r="E62" s="216">
        <f t="shared" si="17"/>
        <v>1428820</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2">
        <f t="shared" si="17"/>
        <v>1428820</v>
      </c>
      <c r="S62" s="218"/>
      <c r="T62" s="218"/>
      <c r="U62" s="213"/>
    </row>
    <row r="63" spans="1:21" s="214" customFormat="1">
      <c r="A63" s="225" t="s">
        <v>310</v>
      </c>
      <c r="B63" s="216">
        <f t="shared" ref="B63:R63" si="18">SUM(B8+B11+B13+B14+B15+B26+B27+B38+B42+B43+B54+B62)</f>
        <v>37583128</v>
      </c>
      <c r="C63" s="216">
        <f t="shared" si="18"/>
        <v>37583128</v>
      </c>
      <c r="D63" s="216">
        <f t="shared" si="18"/>
        <v>0</v>
      </c>
      <c r="E63" s="216">
        <f t="shared" si="18"/>
        <v>6463788</v>
      </c>
      <c r="F63" s="216">
        <f t="shared" si="18"/>
        <v>23821840</v>
      </c>
      <c r="G63" s="216">
        <f t="shared" si="18"/>
        <v>297500</v>
      </c>
      <c r="H63" s="216">
        <f t="shared" si="18"/>
        <v>0</v>
      </c>
      <c r="I63" s="216">
        <f t="shared" si="18"/>
        <v>2000000</v>
      </c>
      <c r="J63" s="216">
        <f t="shared" si="18"/>
        <v>5000000</v>
      </c>
      <c r="K63" s="216">
        <f t="shared" si="18"/>
        <v>0</v>
      </c>
      <c r="L63" s="216">
        <f t="shared" si="18"/>
        <v>0</v>
      </c>
      <c r="M63" s="216">
        <f t="shared" si="18"/>
        <v>0</v>
      </c>
      <c r="N63" s="216">
        <f t="shared" si="18"/>
        <v>0</v>
      </c>
      <c r="O63" s="216">
        <f t="shared" si="18"/>
        <v>0</v>
      </c>
      <c r="P63" s="216">
        <f t="shared" si="18"/>
        <v>0</v>
      </c>
      <c r="Q63" s="216">
        <f t="shared" si="18"/>
        <v>0</v>
      </c>
      <c r="R63" s="532">
        <f t="shared" si="18"/>
        <v>37583128</v>
      </c>
      <c r="S63" s="216">
        <f>SUM(S10+S13+S14+S15+S26+S27+S38+S42+S43+S54)</f>
        <v>34989178</v>
      </c>
      <c r="T63" s="216">
        <f>SUM(T11+T13+T14+T15+T26+T27+T38+T42+T43+T54)</f>
        <v>0</v>
      </c>
      <c r="U63" s="213"/>
    </row>
    <row r="64" spans="1:21" s="214" customFormat="1" ht="24">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c r="F65" s="217"/>
      <c r="G65" s="217"/>
      <c r="H65" s="217"/>
      <c r="I65" s="217"/>
      <c r="J65" s="217"/>
      <c r="K65" s="217"/>
      <c r="L65" s="217"/>
      <c r="M65" s="217"/>
      <c r="N65" s="217"/>
      <c r="O65" s="217"/>
      <c r="P65" s="217"/>
      <c r="Q65" s="217"/>
      <c r="R65" s="877">
        <f>SUM(E65:Q65)</f>
        <v>0</v>
      </c>
      <c r="S65" s="217"/>
      <c r="T65" s="217"/>
      <c r="U65" s="213"/>
    </row>
    <row r="66" spans="1:21" s="214" customFormat="1" ht="24" customHeight="1">
      <c r="A66" s="440" t="s">
        <v>1945</v>
      </c>
      <c r="B66" s="216">
        <f t="shared" ref="B66:B69" si="19">SUM(C66+D66)</f>
        <v>0</v>
      </c>
      <c r="C66" s="217"/>
      <c r="D66" s="217"/>
      <c r="E66" s="217"/>
      <c r="F66" s="217"/>
      <c r="G66" s="217"/>
      <c r="H66" s="217"/>
      <c r="I66" s="217"/>
      <c r="J66" s="217"/>
      <c r="K66" s="217"/>
      <c r="L66" s="217"/>
      <c r="M66" s="217"/>
      <c r="N66" s="217"/>
      <c r="O66" s="217"/>
      <c r="P66" s="217"/>
      <c r="Q66" s="217"/>
      <c r="R66" s="877">
        <f t="shared" ref="R66:R68" si="20">SUM(E66:Q66)</f>
        <v>0</v>
      </c>
      <c r="S66" s="217"/>
      <c r="T66" s="217"/>
      <c r="U66" s="213"/>
    </row>
    <row r="67" spans="1:21" s="214" customFormat="1" ht="24" customHeight="1">
      <c r="A67" s="440" t="s">
        <v>1946</v>
      </c>
      <c r="B67" s="216">
        <f t="shared" si="19"/>
        <v>243804</v>
      </c>
      <c r="C67" s="217">
        <f>208241+35563</f>
        <v>243804</v>
      </c>
      <c r="D67" s="217"/>
      <c r="E67" s="217">
        <f>C67</f>
        <v>243804</v>
      </c>
      <c r="F67" s="217"/>
      <c r="G67" s="217"/>
      <c r="H67" s="217"/>
      <c r="I67" s="217"/>
      <c r="J67" s="217"/>
      <c r="K67" s="217"/>
      <c r="L67" s="217"/>
      <c r="M67" s="217"/>
      <c r="N67" s="217"/>
      <c r="O67" s="217"/>
      <c r="P67" s="217"/>
      <c r="Q67" s="217"/>
      <c r="R67" s="877">
        <f t="shared" si="20"/>
        <v>243804</v>
      </c>
      <c r="S67" s="217">
        <f>R67</f>
        <v>243804</v>
      </c>
      <c r="T67" s="217"/>
      <c r="U67" s="213"/>
    </row>
    <row r="68" spans="1:21" s="214" customFormat="1" ht="12" customHeight="1">
      <c r="A68" s="440" t="s">
        <v>1952</v>
      </c>
      <c r="B68" s="216">
        <f t="shared" si="19"/>
        <v>0</v>
      </c>
      <c r="C68" s="217"/>
      <c r="D68" s="217"/>
      <c r="E68" s="217"/>
      <c r="F68" s="217"/>
      <c r="G68" s="217"/>
      <c r="H68" s="217"/>
      <c r="I68" s="217"/>
      <c r="J68" s="217"/>
      <c r="K68" s="217"/>
      <c r="L68" s="217"/>
      <c r="M68" s="217"/>
      <c r="N68" s="217"/>
      <c r="O68" s="217"/>
      <c r="P68" s="217"/>
      <c r="Q68" s="217"/>
      <c r="R68" s="877">
        <f t="shared" si="20"/>
        <v>0</v>
      </c>
      <c r="S68" s="217"/>
      <c r="T68" s="217"/>
      <c r="U68" s="213"/>
    </row>
    <row r="69" spans="1:21" s="214" customFormat="1">
      <c r="A69" s="1816" t="s">
        <v>2626</v>
      </c>
      <c r="B69" s="216">
        <f t="shared" si="19"/>
        <v>85000</v>
      </c>
      <c r="C69" s="217">
        <v>85000</v>
      </c>
      <c r="D69" s="217"/>
      <c r="E69" s="217">
        <f>C69</f>
        <v>85000</v>
      </c>
      <c r="F69" s="217"/>
      <c r="G69" s="217"/>
      <c r="H69" s="217"/>
      <c r="I69" s="217"/>
      <c r="J69" s="217"/>
      <c r="K69" s="217"/>
      <c r="L69" s="217"/>
      <c r="M69" s="217"/>
      <c r="N69" s="217"/>
      <c r="O69" s="217"/>
      <c r="P69" s="217"/>
      <c r="Q69" s="217"/>
      <c r="R69" s="877">
        <f>SUM(E69:Q69)</f>
        <v>85000</v>
      </c>
      <c r="S69" s="217"/>
      <c r="T69" s="217"/>
      <c r="U69" s="213"/>
    </row>
    <row r="70" spans="1:21" s="214" customFormat="1">
      <c r="A70" s="219" t="s">
        <v>1949</v>
      </c>
      <c r="B70" s="216">
        <f>SUM(C70:D70)</f>
        <v>328804</v>
      </c>
      <c r="C70" s="216">
        <f>SUM(C65:C69)</f>
        <v>328804</v>
      </c>
      <c r="D70" s="216">
        <f>SUM(D65:D69)</f>
        <v>0</v>
      </c>
      <c r="E70" s="216">
        <f t="shared" ref="E70:T70" si="21">SUM(E65:E69)</f>
        <v>328804</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2">
        <f t="shared" si="21"/>
        <v>328804</v>
      </c>
      <c r="S70" s="220">
        <f t="shared" si="21"/>
        <v>243804</v>
      </c>
      <c r="T70" s="220">
        <f t="shared" si="21"/>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1083</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664380</v>
      </c>
      <c r="C75" s="217">
        <v>664380</v>
      </c>
      <c r="D75" s="217"/>
      <c r="E75" s="217"/>
      <c r="F75" s="217"/>
      <c r="G75" s="217">
        <f>C75</f>
        <v>664380</v>
      </c>
      <c r="H75" s="217"/>
      <c r="I75" s="217"/>
      <c r="J75" s="217"/>
      <c r="K75" s="217"/>
      <c r="L75" s="217"/>
      <c r="M75" s="217"/>
      <c r="N75" s="217"/>
      <c r="O75" s="217"/>
      <c r="P75" s="217"/>
      <c r="Q75" s="217"/>
      <c r="R75" s="877">
        <f>SUM(E75:Q75)</f>
        <v>664380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c r="A77" s="219" t="s">
        <v>641</v>
      </c>
      <c r="B77" s="216">
        <f>SUM(C77:D77)</f>
        <v>664380</v>
      </c>
      <c r="C77" s="216">
        <f>SUM(C72:C76)</f>
        <v>664380</v>
      </c>
      <c r="D77" s="216">
        <f>SUM(D72:D76)</f>
        <v>0</v>
      </c>
      <c r="E77" s="216">
        <f t="shared" ref="E77:Q77" si="22">SUM(E72:E76)</f>
        <v>0</v>
      </c>
      <c r="F77" s="216">
        <f t="shared" si="22"/>
        <v>0</v>
      </c>
      <c r="G77" s="216">
        <f t="shared" si="22"/>
        <v>664380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2">
        <f>SUM(R72:R76)</f>
        <v>664380</v>
      </c>
      <c r="S77" s="218"/>
      <c r="T77" s="218"/>
      <c r="U77" s="213"/>
    </row>
    <row r="78" spans="1:21" s="214" customFormat="1">
      <c r="A78" s="211" t="s">
        <v>1416</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1418</v>
      </c>
      <c r="B79" s="216">
        <f>SUM(C79:D79)</f>
        <v>2374102</v>
      </c>
      <c r="C79" s="217">
        <v>2374102</v>
      </c>
      <c r="D79" s="217"/>
      <c r="E79" s="217">
        <f>C79</f>
        <v>2374102</v>
      </c>
      <c r="F79" s="217"/>
      <c r="G79" s="217"/>
      <c r="H79" s="217"/>
      <c r="I79" s="217"/>
      <c r="J79" s="217"/>
      <c r="K79" s="217"/>
      <c r="L79" s="217"/>
      <c r="M79" s="217"/>
      <c r="N79" s="217"/>
      <c r="O79" s="217"/>
      <c r="P79" s="217"/>
      <c r="Q79" s="217"/>
      <c r="R79" s="877">
        <f>SUM(E79:Q79)</f>
        <v>2374102</v>
      </c>
      <c r="S79" s="217">
        <f>R79</f>
        <v>2374102</v>
      </c>
      <c r="T79" s="217"/>
      <c r="U79" s="213"/>
    </row>
    <row r="80" spans="1:21" s="214" customFormat="1">
      <c r="A80" s="440" t="s">
        <v>61</v>
      </c>
      <c r="B80" s="216">
        <f>SUM(C80:D80)</f>
        <v>225084</v>
      </c>
      <c r="C80" s="217">
        <v>225084</v>
      </c>
      <c r="D80" s="217"/>
      <c r="E80" s="217">
        <f>C80</f>
        <v>225084</v>
      </c>
      <c r="F80" s="217"/>
      <c r="G80" s="217"/>
      <c r="H80" s="217"/>
      <c r="I80" s="217"/>
      <c r="J80" s="217"/>
      <c r="K80" s="217"/>
      <c r="L80" s="217"/>
      <c r="M80" s="217"/>
      <c r="N80" s="217"/>
      <c r="O80" s="217"/>
      <c r="P80" s="217"/>
      <c r="Q80" s="217"/>
      <c r="R80" s="877">
        <f>SUM(E80:Q80)</f>
        <v>225084</v>
      </c>
      <c r="S80" s="217">
        <f>R80</f>
        <v>225084</v>
      </c>
      <c r="T80" s="217"/>
      <c r="U80" s="213"/>
    </row>
    <row r="81" spans="1:21" s="214" customFormat="1">
      <c r="A81" s="219" t="s">
        <v>1415</v>
      </c>
      <c r="B81" s="216">
        <f>SUM(C81:D81)</f>
        <v>2599186</v>
      </c>
      <c r="C81" s="857">
        <f>SUM(C79:C80)</f>
        <v>2599186</v>
      </c>
      <c r="D81" s="857">
        <f t="shared" ref="D81:T81" si="23">SUM(D79:D80)</f>
        <v>0</v>
      </c>
      <c r="E81" s="857">
        <f t="shared" si="23"/>
        <v>2599186</v>
      </c>
      <c r="F81" s="857">
        <f t="shared" si="23"/>
        <v>0</v>
      </c>
      <c r="G81" s="857">
        <f t="shared" si="23"/>
        <v>0</v>
      </c>
      <c r="H81" s="857">
        <f t="shared" si="23"/>
        <v>0</v>
      </c>
      <c r="I81" s="857">
        <f t="shared" si="23"/>
        <v>0</v>
      </c>
      <c r="J81" s="857">
        <f t="shared" si="23"/>
        <v>0</v>
      </c>
      <c r="K81" s="857">
        <f t="shared" si="23"/>
        <v>0</v>
      </c>
      <c r="L81" s="857">
        <f t="shared" si="23"/>
        <v>0</v>
      </c>
      <c r="M81" s="857">
        <f t="shared" si="23"/>
        <v>0</v>
      </c>
      <c r="N81" s="857">
        <f t="shared" si="23"/>
        <v>0</v>
      </c>
      <c r="O81" s="857">
        <f t="shared" si="23"/>
        <v>0</v>
      </c>
      <c r="P81" s="857">
        <f t="shared" si="23"/>
        <v>0</v>
      </c>
      <c r="Q81" s="857">
        <f t="shared" si="23"/>
        <v>0</v>
      </c>
      <c r="R81" s="857">
        <f t="shared" si="23"/>
        <v>2599186</v>
      </c>
      <c r="S81" s="857">
        <f t="shared" si="23"/>
        <v>2599186</v>
      </c>
      <c r="T81" s="857">
        <f t="shared" si="23"/>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824</v>
      </c>
      <c r="B83" s="216">
        <f t="shared" ref="B83:B95" si="24">SUM(C83+D83)</f>
        <v>87853</v>
      </c>
      <c r="C83" s="217">
        <v>87853</v>
      </c>
      <c r="D83" s="217"/>
      <c r="E83" s="217"/>
      <c r="F83" s="217"/>
      <c r="G83" s="217">
        <f>C83</f>
        <v>87853</v>
      </c>
      <c r="H83" s="217"/>
      <c r="I83" s="217"/>
      <c r="J83" s="217"/>
      <c r="K83" s="217"/>
      <c r="L83" s="217"/>
      <c r="M83" s="217"/>
      <c r="N83" s="217"/>
      <c r="O83" s="217"/>
      <c r="P83" s="217"/>
      <c r="Q83" s="217"/>
      <c r="R83" s="877">
        <f t="shared" ref="R83:R95" si="25">SUM(E83:Q83)</f>
        <v>87853</v>
      </c>
      <c r="S83" s="218"/>
      <c r="T83" s="218"/>
      <c r="U83" s="213"/>
    </row>
    <row r="84" spans="1:21" s="214" customFormat="1">
      <c r="A84" s="215" t="s">
        <v>825</v>
      </c>
      <c r="B84" s="216">
        <f t="shared" si="24"/>
        <v>0</v>
      </c>
      <c r="C84" s="217"/>
      <c r="D84" s="217"/>
      <c r="E84" s="217"/>
      <c r="F84" s="217"/>
      <c r="G84" s="217"/>
      <c r="H84" s="217"/>
      <c r="I84" s="217"/>
      <c r="J84" s="217"/>
      <c r="K84" s="217"/>
      <c r="L84" s="217"/>
      <c r="M84" s="217"/>
      <c r="N84" s="217"/>
      <c r="O84" s="217"/>
      <c r="P84" s="217"/>
      <c r="Q84" s="217"/>
      <c r="R84" s="877">
        <f t="shared" si="25"/>
        <v>0</v>
      </c>
      <c r="S84" s="217"/>
      <c r="T84" s="217"/>
      <c r="U84" s="213"/>
    </row>
    <row r="85" spans="1:21" s="214" customFormat="1">
      <c r="A85" s="215" t="s">
        <v>826</v>
      </c>
      <c r="B85" s="216">
        <f t="shared" si="24"/>
        <v>3666868</v>
      </c>
      <c r="C85" s="217">
        <v>3666868</v>
      </c>
      <c r="D85" s="217"/>
      <c r="E85" s="217">
        <f>C85-F85</f>
        <v>3038708</v>
      </c>
      <c r="F85" s="217">
        <f>24450000-23821840</f>
        <v>628160</v>
      </c>
      <c r="G85" s="217"/>
      <c r="H85" s="217"/>
      <c r="I85" s="217"/>
      <c r="J85" s="217"/>
      <c r="K85" s="217"/>
      <c r="L85" s="217"/>
      <c r="M85" s="217"/>
      <c r="N85" s="217"/>
      <c r="O85" s="217"/>
      <c r="P85" s="217"/>
      <c r="Q85" s="217"/>
      <c r="R85" s="877">
        <f t="shared" si="25"/>
        <v>3666868</v>
      </c>
      <c r="S85" s="217">
        <f>R85</f>
        <v>3666868</v>
      </c>
      <c r="T85" s="217"/>
      <c r="U85" s="213"/>
    </row>
    <row r="86" spans="1:21" s="214" customFormat="1">
      <c r="A86" s="215" t="s">
        <v>827</v>
      </c>
      <c r="B86" s="216">
        <f t="shared" si="24"/>
        <v>802747</v>
      </c>
      <c r="C86" s="217">
        <v>802747</v>
      </c>
      <c r="D86" s="217"/>
      <c r="E86" s="217">
        <f>C86</f>
        <v>802747</v>
      </c>
      <c r="F86" s="217"/>
      <c r="G86" s="217"/>
      <c r="H86" s="217"/>
      <c r="I86" s="217"/>
      <c r="J86" s="217"/>
      <c r="K86" s="217"/>
      <c r="L86" s="217"/>
      <c r="M86" s="217"/>
      <c r="N86" s="217"/>
      <c r="O86" s="217"/>
      <c r="P86" s="217"/>
      <c r="Q86" s="217"/>
      <c r="R86" s="877">
        <f t="shared" si="25"/>
        <v>802747</v>
      </c>
      <c r="S86" s="217">
        <f>R86</f>
        <v>802747</v>
      </c>
      <c r="T86" s="217"/>
      <c r="U86" s="213"/>
    </row>
    <row r="87" spans="1:21" s="214" customFormat="1">
      <c r="A87" s="215" t="s">
        <v>828</v>
      </c>
      <c r="B87" s="216">
        <f t="shared" si="24"/>
        <v>0</v>
      </c>
      <c r="C87" s="217"/>
      <c r="D87" s="217"/>
      <c r="E87" s="217"/>
      <c r="F87" s="217"/>
      <c r="G87" s="217"/>
      <c r="H87" s="217"/>
      <c r="I87" s="217"/>
      <c r="J87" s="217"/>
      <c r="K87" s="217"/>
      <c r="L87" s="217"/>
      <c r="M87" s="217"/>
      <c r="N87" s="217"/>
      <c r="O87" s="217"/>
      <c r="P87" s="217"/>
      <c r="Q87" s="217"/>
      <c r="R87" s="877">
        <f t="shared" si="25"/>
        <v>0</v>
      </c>
      <c r="S87" s="217"/>
      <c r="T87" s="217"/>
      <c r="U87" s="213"/>
    </row>
    <row r="88" spans="1:21" s="214" customFormat="1">
      <c r="A88" s="215" t="s">
        <v>829</v>
      </c>
      <c r="B88" s="216">
        <f t="shared" si="24"/>
        <v>50001</v>
      </c>
      <c r="C88" s="1604">
        <f>50000+1</f>
        <v>50001</v>
      </c>
      <c r="D88" s="217"/>
      <c r="E88" s="217">
        <f>C88</f>
        <v>50001</v>
      </c>
      <c r="F88" s="217"/>
      <c r="G88" s="217"/>
      <c r="H88" s="217"/>
      <c r="I88" s="217"/>
      <c r="J88" s="217"/>
      <c r="K88" s="217"/>
      <c r="L88" s="217"/>
      <c r="M88" s="217"/>
      <c r="N88" s="217"/>
      <c r="O88" s="217"/>
      <c r="P88" s="217"/>
      <c r="Q88" s="217"/>
      <c r="R88" s="877">
        <f t="shared" si="25"/>
        <v>50001</v>
      </c>
      <c r="S88" s="218"/>
      <c r="T88" s="218"/>
      <c r="U88" s="213"/>
    </row>
    <row r="89" spans="1:21" s="214" customFormat="1">
      <c r="A89" s="215" t="s">
        <v>830</v>
      </c>
      <c r="B89" s="216">
        <f t="shared" si="24"/>
        <v>285800</v>
      </c>
      <c r="C89" s="217">
        <v>285800</v>
      </c>
      <c r="D89" s="217"/>
      <c r="E89" s="217"/>
      <c r="F89" s="217"/>
      <c r="G89" s="217">
        <f>C89</f>
        <v>285800</v>
      </c>
      <c r="H89" s="217"/>
      <c r="I89" s="217"/>
      <c r="J89" s="217"/>
      <c r="K89" s="217"/>
      <c r="L89" s="217"/>
      <c r="M89" s="217"/>
      <c r="N89" s="217"/>
      <c r="O89" s="217"/>
      <c r="P89" s="217"/>
      <c r="Q89" s="217"/>
      <c r="R89" s="877">
        <f t="shared" si="25"/>
        <v>285800</v>
      </c>
      <c r="S89" s="217">
        <f>R89</f>
        <v>285800</v>
      </c>
      <c r="T89" s="217"/>
      <c r="U89" s="213"/>
    </row>
    <row r="90" spans="1:21" s="214" customFormat="1">
      <c r="A90" s="215" t="s">
        <v>831</v>
      </c>
      <c r="B90" s="216">
        <f t="shared" si="24"/>
        <v>12500</v>
      </c>
      <c r="C90" s="217">
        <v>12500</v>
      </c>
      <c r="D90" s="217"/>
      <c r="E90" s="217">
        <f>C90</f>
        <v>12500</v>
      </c>
      <c r="F90" s="217"/>
      <c r="G90" s="217"/>
      <c r="H90" s="217"/>
      <c r="I90" s="217"/>
      <c r="J90" s="217"/>
      <c r="K90" s="217"/>
      <c r="L90" s="217"/>
      <c r="M90" s="217"/>
      <c r="N90" s="217"/>
      <c r="O90" s="217"/>
      <c r="P90" s="217"/>
      <c r="Q90" s="217"/>
      <c r="R90" s="877">
        <f t="shared" si="25"/>
        <v>12500</v>
      </c>
      <c r="S90" s="217">
        <f t="shared" ref="S90:S95" si="26">R90</f>
        <v>12500</v>
      </c>
      <c r="T90" s="217"/>
      <c r="U90" s="213"/>
    </row>
    <row r="91" spans="1:21" s="214" customFormat="1">
      <c r="A91" s="1710" t="s">
        <v>390</v>
      </c>
      <c r="B91" s="216">
        <f t="shared" si="24"/>
        <v>25000</v>
      </c>
      <c r="C91" s="217">
        <v>25000</v>
      </c>
      <c r="D91" s="217"/>
      <c r="E91" s="217">
        <f>C91</f>
        <v>25000</v>
      </c>
      <c r="F91" s="217"/>
      <c r="G91" s="217"/>
      <c r="H91" s="217"/>
      <c r="I91" s="217"/>
      <c r="J91" s="217"/>
      <c r="K91" s="217"/>
      <c r="L91" s="217"/>
      <c r="M91" s="217"/>
      <c r="N91" s="217"/>
      <c r="O91" s="217"/>
      <c r="P91" s="217"/>
      <c r="Q91" s="217"/>
      <c r="R91" s="877">
        <f t="shared" si="25"/>
        <v>25000</v>
      </c>
      <c r="S91" s="217">
        <f t="shared" si="26"/>
        <v>25000</v>
      </c>
      <c r="T91" s="217"/>
      <c r="U91" s="213"/>
    </row>
    <row r="92" spans="1:21" s="214" customFormat="1">
      <c r="A92" s="1709" t="s">
        <v>1417</v>
      </c>
      <c r="B92" s="216">
        <f t="shared" si="24"/>
        <v>7500</v>
      </c>
      <c r="C92" s="217">
        <v>7500</v>
      </c>
      <c r="D92" s="217"/>
      <c r="E92" s="217">
        <f>C92</f>
        <v>7500</v>
      </c>
      <c r="F92" s="217"/>
      <c r="G92" s="217"/>
      <c r="H92" s="217"/>
      <c r="I92" s="217"/>
      <c r="J92" s="217"/>
      <c r="K92" s="217"/>
      <c r="L92" s="217"/>
      <c r="M92" s="217"/>
      <c r="N92" s="217"/>
      <c r="O92" s="217"/>
      <c r="P92" s="217"/>
      <c r="Q92" s="217"/>
      <c r="R92" s="877">
        <f t="shared" si="25"/>
        <v>7500</v>
      </c>
      <c r="S92" s="217">
        <f t="shared" si="26"/>
        <v>7500</v>
      </c>
      <c r="T92" s="217"/>
      <c r="U92" s="213"/>
    </row>
    <row r="93" spans="1:21" s="214" customFormat="1">
      <c r="A93" s="1816" t="s">
        <v>2624</v>
      </c>
      <c r="B93" s="216">
        <f t="shared" si="24"/>
        <v>37800</v>
      </c>
      <c r="C93" s="217">
        <v>37800</v>
      </c>
      <c r="D93" s="217"/>
      <c r="E93" s="217">
        <f>C93-G93</f>
        <v>27835</v>
      </c>
      <c r="F93" s="217"/>
      <c r="G93" s="217">
        <f>G108-G47-G75-G83-G89</f>
        <v>9965</v>
      </c>
      <c r="H93" s="217"/>
      <c r="I93" s="217"/>
      <c r="J93" s="217"/>
      <c r="K93" s="217"/>
      <c r="L93" s="217"/>
      <c r="M93" s="217"/>
      <c r="N93" s="217"/>
      <c r="O93" s="217"/>
      <c r="P93" s="217"/>
      <c r="Q93" s="217"/>
      <c r="R93" s="877">
        <f t="shared" si="25"/>
        <v>37800</v>
      </c>
      <c r="S93" s="217">
        <f t="shared" si="26"/>
        <v>37800</v>
      </c>
      <c r="T93" s="217"/>
      <c r="U93" s="213"/>
    </row>
    <row r="94" spans="1:21" s="214" customFormat="1">
      <c r="A94" s="1816" t="s">
        <v>2625</v>
      </c>
      <c r="B94" s="216">
        <f t="shared" si="24"/>
        <v>122500</v>
      </c>
      <c r="C94" s="217">
        <v>122500</v>
      </c>
      <c r="D94" s="217"/>
      <c r="E94" s="217">
        <f>C94</f>
        <v>122500</v>
      </c>
      <c r="F94" s="217"/>
      <c r="G94" s="217"/>
      <c r="H94" s="217"/>
      <c r="I94" s="217"/>
      <c r="J94" s="217"/>
      <c r="K94" s="217"/>
      <c r="L94" s="217"/>
      <c r="M94" s="217"/>
      <c r="N94" s="217"/>
      <c r="O94" s="217"/>
      <c r="P94" s="217"/>
      <c r="Q94" s="217"/>
      <c r="R94" s="877">
        <f t="shared" si="25"/>
        <v>122500</v>
      </c>
      <c r="S94" s="217"/>
      <c r="T94" s="217"/>
      <c r="U94" s="213"/>
    </row>
    <row r="95" spans="1:21" s="214" customFormat="1">
      <c r="A95" s="222" t="s">
        <v>35</v>
      </c>
      <c r="B95" s="216">
        <f t="shared" si="24"/>
        <v>0</v>
      </c>
      <c r="C95" s="217"/>
      <c r="D95" s="217"/>
      <c r="E95" s="217"/>
      <c r="F95" s="217"/>
      <c r="G95" s="217"/>
      <c r="H95" s="217"/>
      <c r="I95" s="217"/>
      <c r="J95" s="217"/>
      <c r="K95" s="217"/>
      <c r="L95" s="217"/>
      <c r="M95" s="217"/>
      <c r="N95" s="217"/>
      <c r="O95" s="217"/>
      <c r="P95" s="217"/>
      <c r="Q95" s="217"/>
      <c r="R95" s="877">
        <f t="shared" si="25"/>
        <v>0</v>
      </c>
      <c r="S95" s="217">
        <f t="shared" si="26"/>
        <v>0</v>
      </c>
      <c r="T95" s="217"/>
      <c r="U95" s="213"/>
    </row>
    <row r="96" spans="1:21" s="214" customFormat="1">
      <c r="A96" s="219" t="s">
        <v>832</v>
      </c>
      <c r="B96" s="216">
        <f>SUM(C96:D96)</f>
        <v>5098569</v>
      </c>
      <c r="C96" s="216">
        <f t="shared" ref="C96:R96" si="27">SUM(C83:C95)</f>
        <v>5098569</v>
      </c>
      <c r="D96" s="216">
        <f t="shared" si="27"/>
        <v>0</v>
      </c>
      <c r="E96" s="216">
        <f t="shared" si="27"/>
        <v>4086791</v>
      </c>
      <c r="F96" s="216">
        <f t="shared" si="27"/>
        <v>628160</v>
      </c>
      <c r="G96" s="216">
        <f t="shared" si="27"/>
        <v>383618</v>
      </c>
      <c r="H96" s="216">
        <f t="shared" si="27"/>
        <v>0</v>
      </c>
      <c r="I96" s="216">
        <f t="shared" si="27"/>
        <v>0</v>
      </c>
      <c r="J96" s="216">
        <f t="shared" si="27"/>
        <v>0</v>
      </c>
      <c r="K96" s="216">
        <f t="shared" si="27"/>
        <v>0</v>
      </c>
      <c r="L96" s="216">
        <f t="shared" si="27"/>
        <v>0</v>
      </c>
      <c r="M96" s="216">
        <f t="shared" si="27"/>
        <v>0</v>
      </c>
      <c r="N96" s="216">
        <f t="shared" si="27"/>
        <v>0</v>
      </c>
      <c r="O96" s="216">
        <f t="shared" si="27"/>
        <v>0</v>
      </c>
      <c r="P96" s="216">
        <f t="shared" si="27"/>
        <v>0</v>
      </c>
      <c r="Q96" s="216">
        <f t="shared" si="27"/>
        <v>0</v>
      </c>
      <c r="R96" s="532">
        <f t="shared" si="27"/>
        <v>5098569</v>
      </c>
      <c r="S96" s="220">
        <f>SUM(S84:S87,S89:S95)</f>
        <v>4838215</v>
      </c>
      <c r="T96" s="216">
        <f>SUM(T84:T87,T89:T95)</f>
        <v>0</v>
      </c>
      <c r="U96" s="213"/>
    </row>
    <row r="97" spans="1:21" s="214" customFormat="1">
      <c r="A97" s="219" t="s">
        <v>833</v>
      </c>
      <c r="B97" s="216">
        <f>SUM(C97:D97)</f>
        <v>46274067</v>
      </c>
      <c r="C97" s="216">
        <f t="shared" ref="C97:R97" si="28">SUM(C63+C70+C77+C81+C96)</f>
        <v>46274067</v>
      </c>
      <c r="D97" s="216">
        <f t="shared" si="28"/>
        <v>0</v>
      </c>
      <c r="E97" s="216">
        <f t="shared" si="28"/>
        <v>13478569</v>
      </c>
      <c r="F97" s="216">
        <f t="shared" si="28"/>
        <v>24450000</v>
      </c>
      <c r="G97" s="216">
        <f t="shared" si="28"/>
        <v>1345498</v>
      </c>
      <c r="H97" s="216">
        <f t="shared" si="28"/>
        <v>0</v>
      </c>
      <c r="I97" s="216">
        <f t="shared" si="28"/>
        <v>2000000</v>
      </c>
      <c r="J97" s="216">
        <f t="shared" si="28"/>
        <v>5000000</v>
      </c>
      <c r="K97" s="216">
        <f t="shared" si="28"/>
        <v>0</v>
      </c>
      <c r="L97" s="216">
        <f t="shared" si="28"/>
        <v>0</v>
      </c>
      <c r="M97" s="216">
        <f t="shared" si="28"/>
        <v>0</v>
      </c>
      <c r="N97" s="216">
        <f t="shared" si="28"/>
        <v>0</v>
      </c>
      <c r="O97" s="216">
        <f t="shared" si="28"/>
        <v>0</v>
      </c>
      <c r="P97" s="216">
        <f t="shared" si="28"/>
        <v>0</v>
      </c>
      <c r="Q97" s="216">
        <f t="shared" si="28"/>
        <v>0</v>
      </c>
      <c r="R97" s="216">
        <f t="shared" si="28"/>
        <v>46274067</v>
      </c>
      <c r="S97" s="216">
        <f>SUM(S63+S70+S81+S96)</f>
        <v>42670383</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6395223</v>
      </c>
      <c r="C99" s="1604">
        <v>6395223</v>
      </c>
      <c r="D99" s="1604"/>
      <c r="E99" s="1604">
        <f>C99-H99</f>
        <v>3780000</v>
      </c>
      <c r="F99" s="217"/>
      <c r="G99" s="217"/>
      <c r="H99" s="217">
        <v>2615223</v>
      </c>
      <c r="I99" s="217"/>
      <c r="J99" s="217"/>
      <c r="K99" s="217"/>
      <c r="L99" s="217"/>
      <c r="M99" s="217"/>
      <c r="N99" s="217"/>
      <c r="O99" s="217"/>
      <c r="P99" s="217"/>
      <c r="Q99" s="217"/>
      <c r="R99" s="877">
        <f t="shared" ref="R99:R103" si="29">SUM(E99:Q99)</f>
        <v>6395223</v>
      </c>
      <c r="S99" s="217">
        <f>R99</f>
        <v>6395223</v>
      </c>
      <c r="T99" s="217"/>
      <c r="U99" s="213"/>
    </row>
    <row r="100" spans="1:21" s="214" customFormat="1">
      <c r="A100" s="440" t="s">
        <v>1950</v>
      </c>
      <c r="B100" s="216">
        <f t="shared" ref="B100:B103" si="30">SUM(C100+D100)</f>
        <v>0</v>
      </c>
      <c r="C100" s="217"/>
      <c r="D100" s="217"/>
      <c r="E100" s="217"/>
      <c r="F100" s="217"/>
      <c r="G100" s="217"/>
      <c r="H100" s="217"/>
      <c r="I100" s="217"/>
      <c r="J100" s="217"/>
      <c r="K100" s="217"/>
      <c r="L100" s="217"/>
      <c r="M100" s="217"/>
      <c r="N100" s="217"/>
      <c r="O100" s="217"/>
      <c r="P100" s="217"/>
      <c r="Q100" s="217"/>
      <c r="R100" s="877">
        <f t="shared" si="29"/>
        <v>0</v>
      </c>
      <c r="S100" s="217"/>
      <c r="T100" s="217"/>
      <c r="U100" s="213"/>
    </row>
    <row r="101" spans="1:21" s="214" customFormat="1" ht="12" customHeight="1">
      <c r="A101" s="215" t="s">
        <v>836</v>
      </c>
      <c r="B101" s="216">
        <f t="shared" si="30"/>
        <v>0</v>
      </c>
      <c r="C101" s="217"/>
      <c r="D101" s="217"/>
      <c r="E101" s="217"/>
      <c r="F101" s="217"/>
      <c r="G101" s="217"/>
      <c r="H101" s="217"/>
      <c r="I101" s="217"/>
      <c r="J101" s="217"/>
      <c r="K101" s="217"/>
      <c r="L101" s="217"/>
      <c r="M101" s="217"/>
      <c r="N101" s="217"/>
      <c r="O101" s="217"/>
      <c r="P101" s="217"/>
      <c r="Q101" s="217"/>
      <c r="R101" s="877">
        <f t="shared" si="29"/>
        <v>0</v>
      </c>
      <c r="S101" s="217"/>
      <c r="T101" s="217"/>
      <c r="U101" s="213"/>
    </row>
    <row r="102" spans="1:21" s="214" customFormat="1">
      <c r="A102" s="440" t="s">
        <v>1951</v>
      </c>
      <c r="B102" s="216">
        <f t="shared" si="30"/>
        <v>0</v>
      </c>
      <c r="C102" s="217"/>
      <c r="D102" s="217"/>
      <c r="E102" s="217"/>
      <c r="F102" s="217"/>
      <c r="G102" s="217"/>
      <c r="H102" s="217"/>
      <c r="I102" s="217"/>
      <c r="J102" s="217"/>
      <c r="K102" s="217"/>
      <c r="L102" s="217"/>
      <c r="M102" s="217"/>
      <c r="N102" s="217"/>
      <c r="O102" s="217"/>
      <c r="P102" s="217"/>
      <c r="Q102" s="217"/>
      <c r="R102" s="877">
        <f t="shared" si="29"/>
        <v>0</v>
      </c>
      <c r="S102" s="217"/>
      <c r="T102" s="217"/>
      <c r="U102" s="213"/>
    </row>
    <row r="103" spans="1:21" s="214" customFormat="1">
      <c r="A103" s="222" t="s">
        <v>35</v>
      </c>
      <c r="B103" s="216">
        <f t="shared" si="30"/>
        <v>0</v>
      </c>
      <c r="C103" s="217"/>
      <c r="D103" s="217"/>
      <c r="E103" s="217"/>
      <c r="F103" s="217"/>
      <c r="G103" s="217"/>
      <c r="H103" s="217"/>
      <c r="I103" s="217"/>
      <c r="J103" s="217"/>
      <c r="K103" s="217"/>
      <c r="L103" s="217"/>
      <c r="M103" s="217"/>
      <c r="N103" s="217"/>
      <c r="O103" s="217"/>
      <c r="P103" s="217"/>
      <c r="Q103" s="217"/>
      <c r="R103" s="877">
        <f t="shared" si="29"/>
        <v>0</v>
      </c>
      <c r="S103" s="217"/>
      <c r="T103" s="217"/>
      <c r="U103" s="213"/>
    </row>
    <row r="104" spans="1:21" s="214" customFormat="1">
      <c r="A104" s="219" t="s">
        <v>837</v>
      </c>
      <c r="B104" s="216">
        <f>SUM(C104:D104)</f>
        <v>6395223</v>
      </c>
      <c r="C104" s="216">
        <f>SUM(C99:C103)</f>
        <v>6395223</v>
      </c>
      <c r="D104" s="216">
        <f t="shared" ref="D104:T104" si="31">SUM(D99:D103)</f>
        <v>0</v>
      </c>
      <c r="E104" s="216">
        <f t="shared" si="31"/>
        <v>3780000</v>
      </c>
      <c r="F104" s="216">
        <f t="shared" si="31"/>
        <v>0</v>
      </c>
      <c r="G104" s="216">
        <f t="shared" si="31"/>
        <v>0</v>
      </c>
      <c r="H104" s="216">
        <f t="shared" si="31"/>
        <v>2615223</v>
      </c>
      <c r="I104" s="216">
        <f t="shared" si="31"/>
        <v>0</v>
      </c>
      <c r="J104" s="216">
        <f t="shared" si="31"/>
        <v>0</v>
      </c>
      <c r="K104" s="216">
        <f t="shared" si="31"/>
        <v>0</v>
      </c>
      <c r="L104" s="216">
        <f t="shared" si="31"/>
        <v>0</v>
      </c>
      <c r="M104" s="216">
        <f t="shared" si="31"/>
        <v>0</v>
      </c>
      <c r="N104" s="216">
        <f t="shared" si="31"/>
        <v>0</v>
      </c>
      <c r="O104" s="216">
        <f t="shared" si="31"/>
        <v>0</v>
      </c>
      <c r="P104" s="216">
        <f t="shared" si="31"/>
        <v>0</v>
      </c>
      <c r="Q104" s="216">
        <f t="shared" si="31"/>
        <v>0</v>
      </c>
      <c r="R104" s="532">
        <f t="shared" si="31"/>
        <v>6395223</v>
      </c>
      <c r="S104" s="220">
        <f t="shared" si="31"/>
        <v>6395223</v>
      </c>
      <c r="T104" s="220">
        <f t="shared" si="31"/>
        <v>0</v>
      </c>
      <c r="U104" s="213"/>
    </row>
    <row r="105" spans="1:21" s="214" customFormat="1">
      <c r="A105" s="219" t="s">
        <v>838</v>
      </c>
      <c r="B105" s="220">
        <f>SUM(C105:D105)</f>
        <v>52669290</v>
      </c>
      <c r="C105" s="220">
        <f t="shared" ref="C105:R105" si="32">SUM(C97+C104)</f>
        <v>52669290</v>
      </c>
      <c r="D105" s="220">
        <f t="shared" si="32"/>
        <v>0</v>
      </c>
      <c r="E105" s="220">
        <f t="shared" si="32"/>
        <v>17258569</v>
      </c>
      <c r="F105" s="220">
        <f t="shared" si="32"/>
        <v>24450000</v>
      </c>
      <c r="G105" s="220">
        <f t="shared" si="32"/>
        <v>1345498</v>
      </c>
      <c r="H105" s="220">
        <f t="shared" si="32"/>
        <v>2615223</v>
      </c>
      <c r="I105" s="220">
        <f t="shared" si="32"/>
        <v>2000000</v>
      </c>
      <c r="J105" s="220">
        <f t="shared" si="32"/>
        <v>5000000</v>
      </c>
      <c r="K105" s="220">
        <f t="shared" si="32"/>
        <v>0</v>
      </c>
      <c r="L105" s="220">
        <f t="shared" si="32"/>
        <v>0</v>
      </c>
      <c r="M105" s="220">
        <f t="shared" si="32"/>
        <v>0</v>
      </c>
      <c r="N105" s="220">
        <f t="shared" si="32"/>
        <v>0</v>
      </c>
      <c r="O105" s="220">
        <f t="shared" si="32"/>
        <v>0</v>
      </c>
      <c r="P105" s="220">
        <f t="shared" si="32"/>
        <v>0</v>
      </c>
      <c r="Q105" s="220">
        <f t="shared" si="32"/>
        <v>0</v>
      </c>
      <c r="R105" s="532">
        <f t="shared" si="32"/>
        <v>52669290</v>
      </c>
      <c r="S105" s="220">
        <f>S97+S104</f>
        <v>49065606</v>
      </c>
      <c r="T105" s="220">
        <f>T97+T104</f>
        <v>0</v>
      </c>
      <c r="U105" s="213"/>
    </row>
    <row r="106" spans="1:21">
      <c r="A106" s="864"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49065606</v>
      </c>
      <c r="T107" s="234">
        <f>T105+T106</f>
        <v>0</v>
      </c>
    </row>
    <row r="108" spans="1:21" s="300" customFormat="1">
      <c r="A108" s="233" t="s">
        <v>944</v>
      </c>
      <c r="B108" s="228"/>
      <c r="C108" s="228"/>
      <c r="D108" s="228"/>
      <c r="E108" s="464">
        <f>Application!AO650</f>
        <v>17258569</v>
      </c>
      <c r="F108" s="464">
        <f>Application!AO637</f>
        <v>24450000</v>
      </c>
      <c r="G108" s="464">
        <f>Application!AO638</f>
        <v>1345498</v>
      </c>
      <c r="H108" s="464">
        <f>Application!AO639</f>
        <v>2615223</v>
      </c>
      <c r="I108" s="464">
        <f>Application!AO640</f>
        <v>2000000</v>
      </c>
      <c r="J108" s="464">
        <f>Application!AO641</f>
        <v>5000000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5" t="s">
        <v>1132</v>
      </c>
      <c r="B116" s="228"/>
      <c r="C116" s="228"/>
      <c r="D116" s="228"/>
    </row>
    <row r="117" spans="1:21">
      <c r="A117" s="535" t="s">
        <v>1434</v>
      </c>
      <c r="B117" s="228"/>
      <c r="C117" s="228"/>
      <c r="D117" s="228"/>
    </row>
    <row r="118" spans="1:21">
      <c r="A118" s="535" t="s">
        <v>1131</v>
      </c>
      <c r="B118" s="228"/>
      <c r="C118" s="228"/>
      <c r="D118" s="228"/>
    </row>
    <row r="119" spans="1:21">
      <c r="A119" s="535" t="s">
        <v>1133</v>
      </c>
      <c r="B119" s="228"/>
      <c r="C119" s="228"/>
      <c r="D119" s="228"/>
    </row>
    <row r="120" spans="1:21" ht="12" customHeight="1">
      <c r="A120" s="534"/>
      <c r="B120" s="228"/>
      <c r="C120" s="228"/>
      <c r="D120" s="228"/>
    </row>
    <row r="121" spans="1:21" ht="15.75">
      <c r="A121" s="528" t="s">
        <v>1108</v>
      </c>
      <c r="B121" s="228"/>
      <c r="C121" s="228"/>
      <c r="D121" s="228"/>
    </row>
    <row r="122" spans="1:21">
      <c r="A122" s="513" t="s">
        <v>1092</v>
      </c>
      <c r="B122" s="512"/>
      <c r="C122" s="512"/>
      <c r="D122" s="2533" t="s">
        <v>1093</v>
      </c>
      <c r="E122" s="2533"/>
      <c r="F122" s="2533"/>
      <c r="G122" s="512"/>
      <c r="H122" s="512"/>
      <c r="I122" s="512"/>
      <c r="J122" s="512"/>
      <c r="K122" s="512"/>
      <c r="L122" s="512"/>
      <c r="M122" s="512"/>
      <c r="N122" s="512"/>
      <c r="O122" s="512"/>
      <c r="P122" s="512"/>
      <c r="Q122" s="512"/>
      <c r="R122" s="512"/>
      <c r="S122" s="512"/>
      <c r="T122" s="512"/>
      <c r="U122" s="514"/>
    </row>
    <row r="123" spans="1:21">
      <c r="A123" s="512" t="s">
        <v>1094</v>
      </c>
      <c r="B123" s="521"/>
      <c r="C123" s="512"/>
      <c r="D123" s="2536" t="s">
        <v>1435</v>
      </c>
      <c r="E123" s="2537"/>
      <c r="F123" s="2537"/>
      <c r="G123" s="2537"/>
      <c r="H123" s="2537"/>
      <c r="I123" s="2537"/>
      <c r="J123" s="2537"/>
      <c r="K123" s="2537"/>
      <c r="L123" s="2537"/>
      <c r="M123" s="2537"/>
      <c r="N123" s="2537"/>
      <c r="O123" s="2537"/>
      <c r="P123" s="2537"/>
      <c r="Q123" s="2537"/>
      <c r="R123" s="2537"/>
      <c r="S123" s="2537"/>
      <c r="T123" s="512"/>
      <c r="U123" s="514"/>
    </row>
    <row r="124" spans="1:21" ht="12.75">
      <c r="A124" s="511" t="s">
        <v>1095</v>
      </c>
      <c r="B124" s="521"/>
      <c r="C124" s="511"/>
      <c r="D124" s="2537"/>
      <c r="E124" s="2537"/>
      <c r="F124" s="2537"/>
      <c r="G124" s="2537"/>
      <c r="H124" s="2537"/>
      <c r="I124" s="2537"/>
      <c r="J124" s="2537"/>
      <c r="K124" s="2537"/>
      <c r="L124" s="2537"/>
      <c r="M124" s="2537"/>
      <c r="N124" s="2537"/>
      <c r="O124" s="2537"/>
      <c r="P124" s="2537"/>
      <c r="Q124" s="2537"/>
      <c r="R124" s="2537"/>
      <c r="S124" s="2537"/>
      <c r="T124" s="512"/>
      <c r="U124" s="514"/>
    </row>
    <row r="125" spans="1:21" ht="12.75">
      <c r="A125" s="511" t="s">
        <v>1096</v>
      </c>
      <c r="B125" s="521"/>
      <c r="C125" s="511"/>
      <c r="D125" s="2537"/>
      <c r="E125" s="2537"/>
      <c r="F125" s="2537"/>
      <c r="G125" s="2537"/>
      <c r="H125" s="2537"/>
      <c r="I125" s="2537"/>
      <c r="J125" s="2537"/>
      <c r="K125" s="2537"/>
      <c r="L125" s="2537"/>
      <c r="M125" s="2537"/>
      <c r="N125" s="2537"/>
      <c r="O125" s="2537"/>
      <c r="P125" s="2537"/>
      <c r="Q125" s="2537"/>
      <c r="R125" s="2537"/>
      <c r="S125" s="2537"/>
      <c r="T125" s="512"/>
      <c r="U125" s="514"/>
    </row>
    <row r="126" spans="1:21" ht="12.75">
      <c r="A126" s="511" t="s">
        <v>1097</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1098</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1099</v>
      </c>
      <c r="B128" s="521"/>
      <c r="C128" s="511"/>
      <c r="D128" s="2530"/>
      <c r="E128" s="2530"/>
      <c r="F128" s="2530"/>
      <c r="G128" s="2530"/>
      <c r="H128" s="2530"/>
      <c r="I128" s="511"/>
      <c r="J128" s="2531"/>
      <c r="K128" s="2531"/>
      <c r="L128" s="511"/>
      <c r="M128" s="511"/>
      <c r="N128" s="511"/>
      <c r="O128" s="511"/>
      <c r="P128" s="511"/>
      <c r="Q128" s="511"/>
      <c r="R128" s="511"/>
      <c r="S128" s="511"/>
      <c r="T128" s="512"/>
      <c r="U128" s="514"/>
    </row>
    <row r="129" spans="1:21" ht="12.75">
      <c r="A129" s="511" t="s">
        <v>308</v>
      </c>
      <c r="B129" s="521"/>
      <c r="C129" s="511"/>
      <c r="D129" s="2532" t="s">
        <v>1100</v>
      </c>
      <c r="E129" s="2532"/>
      <c r="F129" s="2532"/>
      <c r="G129" s="2532"/>
      <c r="H129" s="2532"/>
      <c r="I129" s="511"/>
      <c r="J129" s="511" t="s">
        <v>1101</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1102</v>
      </c>
      <c r="B131" s="522">
        <f>SUM(B123:B129)</f>
        <v>0</v>
      </c>
      <c r="C131" s="511"/>
      <c r="D131" s="2513"/>
      <c r="E131" s="2513"/>
      <c r="F131" s="2513"/>
      <c r="G131" s="2513"/>
      <c r="H131" s="2513"/>
      <c r="I131" s="511"/>
      <c r="J131" s="2513"/>
      <c r="K131" s="2513"/>
      <c r="L131" s="2513"/>
      <c r="M131" s="2513"/>
      <c r="N131" s="511"/>
      <c r="O131" s="511"/>
      <c r="P131" s="511"/>
      <c r="Q131" s="511"/>
      <c r="R131" s="511"/>
      <c r="S131" s="511"/>
      <c r="T131" s="512"/>
      <c r="U131" s="514"/>
    </row>
    <row r="132" spans="1:21" ht="12" customHeight="1">
      <c r="A132" s="525"/>
      <c r="B132" s="511"/>
      <c r="C132" s="511"/>
      <c r="D132" s="2538" t="s">
        <v>1103</v>
      </c>
      <c r="E132" s="2538"/>
      <c r="F132" s="2538"/>
      <c r="G132" s="2538"/>
      <c r="H132" s="2538"/>
      <c r="I132" s="511"/>
      <c r="J132" s="2538" t="s">
        <v>1104</v>
      </c>
      <c r="K132" s="2538"/>
      <c r="L132" s="2538"/>
      <c r="M132" s="2538"/>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1105</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1106</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39"/>
      <c r="B138" s="2540"/>
      <c r="C138" s="2540"/>
      <c r="D138" s="516"/>
      <c r="E138" s="2531"/>
      <c r="F138" s="2531"/>
      <c r="G138" s="511"/>
      <c r="H138" s="511"/>
      <c r="I138" s="511"/>
      <c r="J138" s="511"/>
      <c r="K138" s="511"/>
      <c r="L138" s="511"/>
      <c r="M138" s="511"/>
      <c r="N138" s="511"/>
      <c r="O138" s="511"/>
      <c r="P138" s="511"/>
      <c r="Q138" s="511"/>
      <c r="R138" s="511"/>
      <c r="S138" s="511"/>
      <c r="T138" s="518"/>
      <c r="U138" s="519"/>
    </row>
    <row r="139" spans="1:21" ht="12.75">
      <c r="A139" s="2534" t="s">
        <v>1107</v>
      </c>
      <c r="B139" s="2535"/>
      <c r="C139" s="2535"/>
      <c r="D139" s="516"/>
      <c r="E139" s="511" t="s">
        <v>1101</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6" priority="246" stopIfTrue="1">
      <formula>T9&gt;C9</formula>
    </cfRule>
  </conditionalFormatting>
  <conditionalFormatting sqref="S10">
    <cfRule type="expression" dxfId="125" priority="245" stopIfTrue="1">
      <formula>(S10+T10)&gt;C10</formula>
    </cfRule>
  </conditionalFormatting>
  <conditionalFormatting sqref="R8">
    <cfRule type="cellIs" dxfId="124" priority="234" stopIfTrue="1" operator="notEqual">
      <formula>$B8</formula>
    </cfRule>
    <cfRule type="cellIs" priority="237" stopIfTrue="1" operator="notEqual">
      <formula>$B8</formula>
    </cfRule>
  </conditionalFormatting>
  <conditionalFormatting sqref="R4:R7 R56:R61 R45:R53 R83:R95 R99:R103">
    <cfRule type="cellIs" dxfId="123" priority="236" stopIfTrue="1" operator="notEqual">
      <formula>$B4</formula>
    </cfRule>
  </conditionalFormatting>
  <conditionalFormatting sqref="R9:R10">
    <cfRule type="cellIs" dxfId="122" priority="235" stopIfTrue="1" operator="notEqual">
      <formula>$B9</formula>
    </cfRule>
  </conditionalFormatting>
  <conditionalFormatting sqref="R11:R12">
    <cfRule type="cellIs" dxfId="121" priority="232" stopIfTrue="1" operator="notEqual">
      <formula>$B11</formula>
    </cfRule>
    <cfRule type="cellIs" priority="233" stopIfTrue="1" operator="notEqual">
      <formula>$B11</formula>
    </cfRule>
  </conditionalFormatting>
  <conditionalFormatting sqref="R13:R15">
    <cfRule type="cellIs" dxfId="120" priority="231" stopIfTrue="1" operator="notEqual">
      <formula>$B13</formula>
    </cfRule>
  </conditionalFormatting>
  <conditionalFormatting sqref="R26">
    <cfRule type="cellIs" dxfId="119" priority="229" stopIfTrue="1" operator="notEqual">
      <formula>$B26</formula>
    </cfRule>
    <cfRule type="cellIs" priority="230" stopIfTrue="1" operator="notEqual">
      <formula>$B26</formula>
    </cfRule>
  </conditionalFormatting>
  <conditionalFormatting sqref="R17:R25">
    <cfRule type="cellIs" dxfId="118" priority="228" stopIfTrue="1" operator="notEqual">
      <formula>$B17</formula>
    </cfRule>
  </conditionalFormatting>
  <conditionalFormatting sqref="R27">
    <cfRule type="cellIs" dxfId="117" priority="227" stopIfTrue="1" operator="notEqual">
      <formula>$B27</formula>
    </cfRule>
  </conditionalFormatting>
  <conditionalFormatting sqref="R38">
    <cfRule type="cellIs" dxfId="116" priority="225" stopIfTrue="1" operator="notEqual">
      <formula>$B38</formula>
    </cfRule>
    <cfRule type="cellIs" priority="226" stopIfTrue="1" operator="notEqual">
      <formula>$B38</formula>
    </cfRule>
  </conditionalFormatting>
  <conditionalFormatting sqref="R29:R37">
    <cfRule type="cellIs" dxfId="115" priority="224" stopIfTrue="1" operator="notEqual">
      <formula>$B29</formula>
    </cfRule>
  </conditionalFormatting>
  <conditionalFormatting sqref="R42">
    <cfRule type="cellIs" dxfId="114" priority="222" stopIfTrue="1" operator="notEqual">
      <formula>$B42</formula>
    </cfRule>
    <cfRule type="cellIs" priority="223" stopIfTrue="1" operator="notEqual">
      <formula>$B42</formula>
    </cfRule>
  </conditionalFormatting>
  <conditionalFormatting sqref="R40:R41">
    <cfRule type="cellIs" dxfId="113" priority="221" stopIfTrue="1" operator="notEqual">
      <formula>$B40</formula>
    </cfRule>
  </conditionalFormatting>
  <conditionalFormatting sqref="R43">
    <cfRule type="cellIs" dxfId="112" priority="220" stopIfTrue="1" operator="notEqual">
      <formula>$B43</formula>
    </cfRule>
  </conditionalFormatting>
  <conditionalFormatting sqref="R54">
    <cfRule type="cellIs" dxfId="111" priority="218" stopIfTrue="1" operator="notEqual">
      <formula>$B54</formula>
    </cfRule>
    <cfRule type="cellIs" priority="219" stopIfTrue="1" operator="notEqual">
      <formula>$B54</formula>
    </cfRule>
  </conditionalFormatting>
  <conditionalFormatting sqref="R62:R63">
    <cfRule type="cellIs" dxfId="110" priority="215" stopIfTrue="1" operator="notEqual">
      <formula>$B62</formula>
    </cfRule>
    <cfRule type="cellIs" priority="216" stopIfTrue="1" operator="notEqual">
      <formula>$B62</formula>
    </cfRule>
  </conditionalFormatting>
  <conditionalFormatting sqref="R70">
    <cfRule type="cellIs" dxfId="109" priority="212" stopIfTrue="1" operator="notEqual">
      <formula>$B70</formula>
    </cfRule>
    <cfRule type="cellIs" priority="213" stopIfTrue="1" operator="notEqual">
      <formula>$B70</formula>
    </cfRule>
  </conditionalFormatting>
  <conditionalFormatting sqref="R65:R69">
    <cfRule type="cellIs" dxfId="108" priority="211" stopIfTrue="1" operator="notEqual">
      <formula>$B65</formula>
    </cfRule>
  </conditionalFormatting>
  <conditionalFormatting sqref="R77">
    <cfRule type="cellIs" dxfId="107" priority="209" stopIfTrue="1" operator="notEqual">
      <formula>$B77</formula>
    </cfRule>
    <cfRule type="cellIs" priority="210" stopIfTrue="1" operator="notEqual">
      <formula>$B77</formula>
    </cfRule>
  </conditionalFormatting>
  <conditionalFormatting sqref="R96">
    <cfRule type="cellIs" dxfId="106" priority="207" stopIfTrue="1" operator="notEqual">
      <formula>$B96</formula>
    </cfRule>
    <cfRule type="cellIs" priority="208" stopIfTrue="1" operator="notEqual">
      <formula>$B96</formula>
    </cfRule>
  </conditionalFormatting>
  <conditionalFormatting sqref="R72:R76">
    <cfRule type="cellIs" dxfId="105" priority="206" stopIfTrue="1" operator="notEqual">
      <formula>$B72</formula>
    </cfRule>
  </conditionalFormatting>
  <conditionalFormatting sqref="R79:R80">
    <cfRule type="cellIs" dxfId="104" priority="205" stopIfTrue="1" operator="notEqual">
      <formula>$B79</formula>
    </cfRule>
  </conditionalFormatting>
  <conditionalFormatting sqref="R104:R105">
    <cfRule type="cellIs" dxfId="103" priority="202" stopIfTrue="1" operator="notEqual">
      <formula>$B104</formula>
    </cfRule>
    <cfRule type="cellIs" priority="203" stopIfTrue="1" operator="notEqual">
      <formula>$B104</formula>
    </cfRule>
  </conditionalFormatting>
  <conditionalFormatting sqref="E105:Q105">
    <cfRule type="cellIs" dxfId="102" priority="200" stopIfTrue="1" operator="notEqual">
      <formula>E$108</formula>
    </cfRule>
  </conditionalFormatting>
  <conditionalFormatting sqref="S13">
    <cfRule type="expression" dxfId="101" priority="197" stopIfTrue="1">
      <formula>(S13+T13)&gt;C13</formula>
    </cfRule>
  </conditionalFormatting>
  <conditionalFormatting sqref="S14">
    <cfRule type="expression" dxfId="100" priority="194" stopIfTrue="1">
      <formula>(S14+T14)&gt;C14</formula>
    </cfRule>
  </conditionalFormatting>
  <conditionalFormatting sqref="S17">
    <cfRule type="expression" dxfId="99" priority="193" stopIfTrue="1">
      <formula>(S17+T17)&gt;C17</formula>
    </cfRule>
  </conditionalFormatting>
  <conditionalFormatting sqref="S18">
    <cfRule type="expression" dxfId="98" priority="185" stopIfTrue="1">
      <formula>(S18+T18)&gt;C18</formula>
    </cfRule>
  </conditionalFormatting>
  <conditionalFormatting sqref="S19">
    <cfRule type="expression" dxfId="97" priority="183" stopIfTrue="1">
      <formula>(S19+T19)&gt;C19</formula>
    </cfRule>
  </conditionalFormatting>
  <conditionalFormatting sqref="S20">
    <cfRule type="expression" dxfId="96" priority="182" stopIfTrue="1">
      <formula>(S20+T20)&gt;C20</formula>
    </cfRule>
  </conditionalFormatting>
  <conditionalFormatting sqref="S21">
    <cfRule type="expression" dxfId="95" priority="181" stopIfTrue="1">
      <formula>(S21+T21)&gt;C21</formula>
    </cfRule>
  </conditionalFormatting>
  <conditionalFormatting sqref="S22">
    <cfRule type="expression" dxfId="94" priority="180" stopIfTrue="1">
      <formula>(S22+T22)&gt;C22</formula>
    </cfRule>
  </conditionalFormatting>
  <conditionalFormatting sqref="S23:S24">
    <cfRule type="expression" dxfId="93" priority="179" stopIfTrue="1">
      <formula>(S23+T23)&gt;C23</formula>
    </cfRule>
  </conditionalFormatting>
  <conditionalFormatting sqref="S25">
    <cfRule type="expression" dxfId="92" priority="178" stopIfTrue="1">
      <formula>(S25+T25)&gt;C25</formula>
    </cfRule>
  </conditionalFormatting>
  <conditionalFormatting sqref="S27">
    <cfRule type="expression" dxfId="91" priority="171" stopIfTrue="1">
      <formula>(S27+T27)&gt;C27</formula>
    </cfRule>
  </conditionalFormatting>
  <conditionalFormatting sqref="S29:S37">
    <cfRule type="expression" dxfId="90" priority="169" stopIfTrue="1">
      <formula>(S29+T29)&gt;C29</formula>
    </cfRule>
  </conditionalFormatting>
  <conditionalFormatting sqref="S40">
    <cfRule type="expression" dxfId="89" priority="153" stopIfTrue="1">
      <formula>(S40+T40)&gt;C40</formula>
    </cfRule>
  </conditionalFormatting>
  <conditionalFormatting sqref="S41">
    <cfRule type="expression" dxfId="88" priority="152" stopIfTrue="1">
      <formula>(S41+T41)&gt;C41</formula>
    </cfRule>
  </conditionalFormatting>
  <conditionalFormatting sqref="S43">
    <cfRule type="expression" dxfId="87" priority="149" stopIfTrue="1">
      <formula>(S43+T43)&gt;C43</formula>
    </cfRule>
  </conditionalFormatting>
  <conditionalFormatting sqref="S45:S53">
    <cfRule type="expression" dxfId="86" priority="147" stopIfTrue="1">
      <formula>(S45+T45)&gt;C45</formula>
    </cfRule>
  </conditionalFormatting>
  <conditionalFormatting sqref="S65:S68">
    <cfRule type="expression" dxfId="85" priority="124" stopIfTrue="1">
      <formula>(S65+T65)&gt;C65</formula>
    </cfRule>
  </conditionalFormatting>
  <conditionalFormatting sqref="S69">
    <cfRule type="expression" dxfId="84" priority="123" stopIfTrue="1">
      <formula>(S69+T69)&gt;C69</formula>
    </cfRule>
  </conditionalFormatting>
  <conditionalFormatting sqref="S79">
    <cfRule type="expression" dxfId="83" priority="120" stopIfTrue="1">
      <formula>(S79+T79)&gt;C79</formula>
    </cfRule>
  </conditionalFormatting>
  <conditionalFormatting sqref="S80">
    <cfRule type="expression" dxfId="82" priority="119" stopIfTrue="1">
      <formula>(S80+T80)&gt;C80</formula>
    </cfRule>
  </conditionalFormatting>
  <conditionalFormatting sqref="S84">
    <cfRule type="expression" dxfId="81" priority="116" stopIfTrue="1">
      <formula>(S84+T84)&gt;C84</formula>
    </cfRule>
  </conditionalFormatting>
  <conditionalFormatting sqref="S85">
    <cfRule type="expression" dxfId="80" priority="115" stopIfTrue="1">
      <formula>(S85+T85)&gt;C85</formula>
    </cfRule>
  </conditionalFormatting>
  <conditionalFormatting sqref="S86">
    <cfRule type="expression" dxfId="79" priority="114" stopIfTrue="1">
      <formula>(S86+T86)&gt;C86</formula>
    </cfRule>
  </conditionalFormatting>
  <conditionalFormatting sqref="S87">
    <cfRule type="expression" dxfId="78" priority="113" stopIfTrue="1">
      <formula>(S87+T87)&gt;C87</formula>
    </cfRule>
  </conditionalFormatting>
  <conditionalFormatting sqref="S89:S95">
    <cfRule type="expression" dxfId="77" priority="108" stopIfTrue="1">
      <formula>(S89+T89)&gt;C89</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3" zoomScaleNormal="100" zoomScaleSheetLayoutView="100" workbookViewId="0">
      <selection activeCell="G100" sqref="G100"/>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47" t="s">
        <v>1438</v>
      </c>
      <c r="B1" s="2548"/>
      <c r="C1" s="2548"/>
      <c r="D1" s="2548"/>
      <c r="E1" s="2548"/>
      <c r="F1" s="2548"/>
      <c r="G1" s="2548"/>
      <c r="H1" s="2548"/>
      <c r="I1" s="2548"/>
      <c r="J1" s="2549"/>
      <c r="K1" s="557"/>
    </row>
    <row r="2" spans="1:11" s="613" customFormat="1" ht="72">
      <c r="A2" s="609"/>
      <c r="B2" s="610" t="s">
        <v>1137</v>
      </c>
      <c r="C2" s="610" t="s">
        <v>1440</v>
      </c>
      <c r="D2" s="611" t="s">
        <v>1441</v>
      </c>
      <c r="E2" s="610" t="s">
        <v>1349</v>
      </c>
      <c r="F2" s="610" t="s">
        <v>1442</v>
      </c>
      <c r="G2" s="610" t="s">
        <v>1443</v>
      </c>
      <c r="H2" s="610" t="s">
        <v>1138</v>
      </c>
      <c r="I2" s="610" t="s">
        <v>1444</v>
      </c>
      <c r="J2" s="610" t="s">
        <v>1445</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0</v>
      </c>
      <c r="C4" s="564"/>
      <c r="D4" s="564">
        <f>B4</f>
        <v>0</v>
      </c>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0</v>
      </c>
      <c r="C8" s="563">
        <f>SUM(C4:C7)</f>
        <v>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51150</v>
      </c>
      <c r="C10" s="564"/>
      <c r="D10" s="564">
        <f>B10</f>
        <v>51150</v>
      </c>
      <c r="E10" s="563">
        <f>'Sources and Uses Budget'!S10</f>
        <v>51150</v>
      </c>
      <c r="F10" s="564"/>
      <c r="G10" s="564">
        <f>E10</f>
        <v>51150</v>
      </c>
      <c r="H10" s="563">
        <f>'Sources and Uses Budget'!T10</f>
        <v>0</v>
      </c>
      <c r="I10" s="564"/>
      <c r="J10" s="564"/>
      <c r="K10" s="561"/>
    </row>
    <row r="11" spans="1:11" s="562" customFormat="1">
      <c r="A11" s="567" t="s">
        <v>631</v>
      </c>
      <c r="B11" s="563">
        <f>'Sources and Uses Budget'!C11</f>
        <v>51150</v>
      </c>
      <c r="C11" s="563">
        <f>SUM(C9:C10)</f>
        <v>0</v>
      </c>
      <c r="D11" s="563">
        <f>SUM(D9:D10)</f>
        <v>51150</v>
      </c>
      <c r="E11" s="565"/>
      <c r="F11" s="565"/>
      <c r="G11" s="565"/>
      <c r="H11" s="563">
        <f>'Sources and Uses Budget'!T11</f>
        <v>0</v>
      </c>
      <c r="I11" s="563">
        <f>SUM(I9:I10)</f>
        <v>0</v>
      </c>
      <c r="J11" s="563">
        <f>SUM(J9:J10)</f>
        <v>0</v>
      </c>
      <c r="K11" s="561"/>
    </row>
    <row r="12" spans="1:11" s="562" customFormat="1">
      <c r="A12" s="567" t="s">
        <v>89</v>
      </c>
      <c r="B12" s="563">
        <f>'Sources and Uses Budget'!C12</f>
        <v>51150</v>
      </c>
      <c r="C12" s="563">
        <f>SUM(C8+C11)</f>
        <v>0</v>
      </c>
      <c r="D12" s="563">
        <f>SUM(D8+D11)</f>
        <v>51150</v>
      </c>
      <c r="E12" s="565"/>
      <c r="F12" s="565"/>
      <c r="G12" s="565"/>
      <c r="H12" s="565"/>
      <c r="I12" s="565"/>
      <c r="J12" s="565"/>
      <c r="K12" s="561"/>
    </row>
    <row r="13" spans="1:11" s="562" customFormat="1">
      <c r="A13" s="568" t="s">
        <v>971</v>
      </c>
      <c r="B13" s="563">
        <f>'Sources and Uses Budget'!C13</f>
        <v>0</v>
      </c>
      <c r="C13" s="564"/>
      <c r="D13" s="564">
        <f>B13</f>
        <v>0</v>
      </c>
      <c r="E13" s="563">
        <f>'Sources and Uses Budget'!S13</f>
        <v>0</v>
      </c>
      <c r="F13" s="564"/>
      <c r="G13" s="564"/>
      <c r="H13" s="563">
        <f>'Sources and Uses Budget'!T13</f>
        <v>0</v>
      </c>
      <c r="I13" s="564"/>
      <c r="J13" s="564"/>
      <c r="K13" s="561"/>
    </row>
    <row r="14" spans="1:11" s="562" customFormat="1" ht="24">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1353</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1944</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633</v>
      </c>
      <c r="B29" s="563">
        <f>'Sources and Uses Budget'!C29</f>
        <v>3784990</v>
      </c>
      <c r="C29" s="564"/>
      <c r="D29" s="564">
        <f>B29</f>
        <v>3784990</v>
      </c>
      <c r="E29" s="563">
        <f>'Sources and Uses Budget'!S29</f>
        <v>3234990</v>
      </c>
      <c r="F29" s="564"/>
      <c r="G29" s="564">
        <f>E29</f>
        <v>3234990</v>
      </c>
      <c r="H29" s="563">
        <f>'Sources and Uses Budget'!T29</f>
        <v>0</v>
      </c>
      <c r="I29" s="564"/>
      <c r="J29" s="564"/>
      <c r="K29" s="561"/>
    </row>
    <row r="30" spans="1:11" s="562" customFormat="1">
      <c r="A30" s="215" t="s">
        <v>634</v>
      </c>
      <c r="B30" s="563">
        <f>'Sources and Uses Budget'!C30</f>
        <v>23821840</v>
      </c>
      <c r="C30" s="564"/>
      <c r="D30" s="564">
        <f t="shared" ref="D30:D34" si="0">B30</f>
        <v>23821840</v>
      </c>
      <c r="E30" s="563">
        <f>'Sources and Uses Budget'!S30</f>
        <v>23821840</v>
      </c>
      <c r="F30" s="564"/>
      <c r="G30" s="564">
        <f t="shared" ref="G30:G35" si="1">E30</f>
        <v>23821840</v>
      </c>
      <c r="H30" s="563">
        <f>'Sources and Uses Budget'!T30</f>
        <v>0</v>
      </c>
      <c r="I30" s="564"/>
      <c r="J30" s="564"/>
      <c r="K30" s="561"/>
    </row>
    <row r="31" spans="1:11" s="562" customFormat="1">
      <c r="A31" s="215" t="s">
        <v>635</v>
      </c>
      <c r="B31" s="563">
        <f>'Sources and Uses Budget'!C31</f>
        <v>1386000</v>
      </c>
      <c r="C31" s="564"/>
      <c r="D31" s="564">
        <f t="shared" si="0"/>
        <v>1386000</v>
      </c>
      <c r="E31" s="563">
        <f>'Sources and Uses Budget'!S31</f>
        <v>1358438</v>
      </c>
      <c r="F31" s="564"/>
      <c r="G31" s="564">
        <f t="shared" si="1"/>
        <v>1358438</v>
      </c>
      <c r="H31" s="563">
        <f>'Sources and Uses Budget'!T31</f>
        <v>0</v>
      </c>
      <c r="I31" s="564"/>
      <c r="J31" s="564"/>
      <c r="K31" s="561"/>
    </row>
    <row r="32" spans="1:11" s="562" customFormat="1">
      <c r="A32" s="215" t="s">
        <v>142</v>
      </c>
      <c r="B32" s="563">
        <f>'Sources and Uses Budget'!C32</f>
        <v>1305351</v>
      </c>
      <c r="C32" s="564"/>
      <c r="D32" s="564">
        <f t="shared" si="0"/>
        <v>1305351</v>
      </c>
      <c r="E32" s="563">
        <f>'Sources and Uses Budget'!S32</f>
        <v>1279393</v>
      </c>
      <c r="F32" s="564"/>
      <c r="G32" s="564">
        <f t="shared" si="1"/>
        <v>1279393</v>
      </c>
      <c r="H32" s="563">
        <f>'Sources and Uses Budget'!T32</f>
        <v>0</v>
      </c>
      <c r="I32" s="564"/>
      <c r="J32" s="564"/>
      <c r="K32" s="561"/>
    </row>
    <row r="33" spans="1:11" s="562" customFormat="1">
      <c r="A33" s="215" t="s">
        <v>143</v>
      </c>
      <c r="B33" s="563">
        <f>'Sources and Uses Budget'!C33</f>
        <v>1305350</v>
      </c>
      <c r="C33" s="564"/>
      <c r="D33" s="564">
        <f t="shared" si="0"/>
        <v>1305350</v>
      </c>
      <c r="E33" s="563">
        <f>'Sources and Uses Budget'!S33</f>
        <v>1279392</v>
      </c>
      <c r="F33" s="564"/>
      <c r="G33" s="564">
        <f t="shared" si="1"/>
        <v>1279392</v>
      </c>
      <c r="H33" s="563">
        <f>'Sources and Uses Budget'!T33</f>
        <v>0</v>
      </c>
      <c r="I33" s="564"/>
      <c r="J33" s="564"/>
      <c r="K33" s="561"/>
    </row>
    <row r="34" spans="1:11" s="562" customFormat="1">
      <c r="A34" s="215" t="s">
        <v>144</v>
      </c>
      <c r="B34" s="563">
        <f>'Sources and Uses Budget'!C34</f>
        <v>0</v>
      </c>
      <c r="C34" s="564"/>
      <c r="D34" s="564">
        <f t="shared" si="0"/>
        <v>0</v>
      </c>
      <c r="E34" s="563">
        <f>'Sources and Uses Budget'!S34</f>
        <v>0</v>
      </c>
      <c r="F34" s="564"/>
      <c r="G34" s="564">
        <f t="shared" si="1"/>
        <v>0</v>
      </c>
      <c r="H34" s="563">
        <f>'Sources and Uses Budget'!T34</f>
        <v>0</v>
      </c>
      <c r="I34" s="564"/>
      <c r="J34" s="564"/>
      <c r="K34" s="561"/>
    </row>
    <row r="35" spans="1:11" s="562" customFormat="1">
      <c r="A35" s="215" t="s">
        <v>145</v>
      </c>
      <c r="B35" s="563">
        <f>'Sources and Uses Budget'!C35</f>
        <v>714605</v>
      </c>
      <c r="C35" s="564"/>
      <c r="D35" s="564">
        <f>B35</f>
        <v>714605</v>
      </c>
      <c r="E35" s="563">
        <f>'Sources and Uses Budget'!S35</f>
        <v>714605</v>
      </c>
      <c r="F35" s="564"/>
      <c r="G35" s="564">
        <f t="shared" si="1"/>
        <v>714605</v>
      </c>
      <c r="H35" s="563">
        <f>'Sources and Uses Budget'!T35</f>
        <v>0</v>
      </c>
      <c r="I35" s="564"/>
      <c r="J35" s="564"/>
      <c r="K35" s="561"/>
    </row>
    <row r="36" spans="1:11" s="562" customFormat="1">
      <c r="A36" s="856" t="s">
        <v>1944</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32318136</v>
      </c>
      <c r="C38" s="563">
        <f>SUM(C29:C37)</f>
        <v>0</v>
      </c>
      <c r="D38" s="563">
        <f>SUM(D29:D37)</f>
        <v>32318136</v>
      </c>
      <c r="E38" s="563">
        <f>'Sources and Uses Budget'!S38</f>
        <v>31688658</v>
      </c>
      <c r="F38" s="570">
        <f>SUM(F29:F37)</f>
        <v>0</v>
      </c>
      <c r="G38" s="570">
        <f>SUM(G29:G37)</f>
        <v>31688658</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1628300</v>
      </c>
      <c r="C40" s="564"/>
      <c r="D40" s="564">
        <f>B40</f>
        <v>1628300</v>
      </c>
      <c r="E40" s="563">
        <f>'Sources and Uses Budget'!S40</f>
        <v>1628300</v>
      </c>
      <c r="F40" s="564"/>
      <c r="G40" s="564">
        <f>E40</f>
        <v>1628300</v>
      </c>
      <c r="H40" s="563">
        <f>'Sources and Uses Budget'!T40</f>
        <v>0</v>
      </c>
      <c r="I40" s="564"/>
      <c r="J40" s="564"/>
      <c r="K40" s="561"/>
    </row>
    <row r="41" spans="1:11" s="562" customFormat="1">
      <c r="A41" s="566" t="s">
        <v>151</v>
      </c>
      <c r="B41" s="563">
        <f>'Sources and Uses Budget'!C41</f>
        <v>0</v>
      </c>
      <c r="C41" s="564"/>
      <c r="D41" s="564"/>
      <c r="E41" s="563">
        <f>'Sources and Uses Budget'!S41</f>
        <v>0</v>
      </c>
      <c r="F41" s="564"/>
      <c r="G41" s="564"/>
      <c r="H41" s="563">
        <f>'Sources and Uses Budget'!T41</f>
        <v>0</v>
      </c>
      <c r="I41" s="564"/>
      <c r="J41" s="564"/>
      <c r="K41" s="561"/>
    </row>
    <row r="42" spans="1:11" s="562" customFormat="1">
      <c r="A42" s="567" t="s">
        <v>152</v>
      </c>
      <c r="B42" s="563">
        <f>'Sources and Uses Budget'!C42</f>
        <v>1628300</v>
      </c>
      <c r="C42" s="563">
        <f>SUM(C39:C41)</f>
        <v>0</v>
      </c>
      <c r="D42" s="563">
        <f>SUM(D39:D41)</f>
        <v>1628300</v>
      </c>
      <c r="E42" s="563">
        <f>'Sources and Uses Budget'!S42</f>
        <v>1628300</v>
      </c>
      <c r="F42" s="570">
        <f>SUM(F40:F41)</f>
        <v>0</v>
      </c>
      <c r="G42" s="570">
        <f>SUM(G40:G41)</f>
        <v>1628300</v>
      </c>
      <c r="H42" s="563">
        <f>'Sources and Uses Budget'!T42</f>
        <v>0</v>
      </c>
      <c r="I42" s="570">
        <f>SUM(I40:I41)</f>
        <v>0</v>
      </c>
      <c r="J42" s="570">
        <f>SUM(J40:J41)</f>
        <v>0</v>
      </c>
      <c r="K42" s="561"/>
    </row>
    <row r="43" spans="1:11" s="562" customFormat="1">
      <c r="A43" s="567" t="s">
        <v>153</v>
      </c>
      <c r="B43" s="563">
        <f>'Sources and Uses Budget'!C43</f>
        <v>505788</v>
      </c>
      <c r="C43" s="564"/>
      <c r="D43" s="564">
        <f>B43</f>
        <v>505788</v>
      </c>
      <c r="E43" s="563">
        <f>'Sources and Uses Budget'!S43</f>
        <v>505788</v>
      </c>
      <c r="F43" s="564"/>
      <c r="G43" s="564">
        <f>E43</f>
        <v>505788</v>
      </c>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989221</v>
      </c>
      <c r="C45" s="564"/>
      <c r="D45" s="564">
        <f>B45</f>
        <v>989221</v>
      </c>
      <c r="E45" s="563">
        <f>'Sources and Uses Budget'!S45</f>
        <v>989221</v>
      </c>
      <c r="F45" s="564"/>
      <c r="G45" s="564">
        <f>E45</f>
        <v>989221</v>
      </c>
      <c r="H45" s="563">
        <f>'Sources and Uses Budget'!T45</f>
        <v>0</v>
      </c>
      <c r="I45" s="564"/>
      <c r="J45" s="564"/>
      <c r="K45" s="561"/>
    </row>
    <row r="46" spans="1:11" s="562" customFormat="1">
      <c r="A46" s="566" t="s">
        <v>156</v>
      </c>
      <c r="B46" s="563">
        <f>'Sources and Uses Budget'!C46</f>
        <v>55500</v>
      </c>
      <c r="C46" s="564"/>
      <c r="D46" s="564">
        <f t="shared" ref="D46:D51" si="2">B46</f>
        <v>55500</v>
      </c>
      <c r="E46" s="563">
        <f>'Sources and Uses Budget'!S46</f>
        <v>32375</v>
      </c>
      <c r="F46" s="564"/>
      <c r="G46" s="564">
        <f t="shared" ref="G46:G51" si="3">E46</f>
        <v>32375</v>
      </c>
      <c r="H46" s="563">
        <f>'Sources and Uses Budget'!T46</f>
        <v>0</v>
      </c>
      <c r="I46" s="564"/>
      <c r="J46" s="564"/>
      <c r="K46" s="561"/>
    </row>
    <row r="47" spans="1:11" s="562" customFormat="1" ht="12" customHeight="1">
      <c r="A47" s="566" t="s">
        <v>157</v>
      </c>
      <c r="B47" s="563">
        <f>'Sources and Uses Budget'!C47</f>
        <v>297500</v>
      </c>
      <c r="C47" s="564"/>
      <c r="D47" s="564">
        <f t="shared" si="2"/>
        <v>297500</v>
      </c>
      <c r="E47" s="563">
        <f>'Sources and Uses Budget'!S47</f>
        <v>28923</v>
      </c>
      <c r="F47" s="564"/>
      <c r="G47" s="564">
        <f t="shared" si="3"/>
        <v>28923</v>
      </c>
      <c r="H47" s="563">
        <f>'Sources and Uses Budget'!T47</f>
        <v>0</v>
      </c>
      <c r="I47" s="564"/>
      <c r="J47" s="564"/>
      <c r="K47" s="561"/>
    </row>
    <row r="48" spans="1:11" s="562" customFormat="1">
      <c r="A48" s="566" t="s">
        <v>158</v>
      </c>
      <c r="B48" s="563">
        <f>'Sources and Uses Budget'!C48</f>
        <v>0</v>
      </c>
      <c r="C48" s="564"/>
      <c r="D48" s="564">
        <f t="shared" si="2"/>
        <v>0</v>
      </c>
      <c r="E48" s="563">
        <f>'Sources and Uses Budget'!S48</f>
        <v>0</v>
      </c>
      <c r="F48" s="564"/>
      <c r="G48" s="564">
        <f t="shared" si="3"/>
        <v>0</v>
      </c>
      <c r="H48" s="563">
        <f>'Sources and Uses Budget'!T48</f>
        <v>0</v>
      </c>
      <c r="I48" s="564"/>
      <c r="J48" s="564"/>
      <c r="K48" s="561"/>
    </row>
    <row r="49" spans="1:11" s="562" customFormat="1">
      <c r="A49" s="440" t="s">
        <v>60</v>
      </c>
      <c r="B49" s="563">
        <f>'Sources and Uses Budget'!C49</f>
        <v>243950</v>
      </c>
      <c r="C49" s="564"/>
      <c r="D49" s="564">
        <f t="shared" si="2"/>
        <v>243950</v>
      </c>
      <c r="E49" s="563">
        <f>'Sources and Uses Budget'!S49</f>
        <v>0</v>
      </c>
      <c r="F49" s="564"/>
      <c r="G49" s="564">
        <f t="shared" si="3"/>
        <v>0</v>
      </c>
      <c r="H49" s="563">
        <f>'Sources and Uses Budget'!T49</f>
        <v>0</v>
      </c>
      <c r="I49" s="564"/>
      <c r="J49" s="564"/>
      <c r="K49" s="561"/>
    </row>
    <row r="50" spans="1:11" s="562" customFormat="1">
      <c r="A50" s="566" t="s">
        <v>161</v>
      </c>
      <c r="B50" s="563">
        <f>'Sources and Uses Budget'!C50</f>
        <v>57500</v>
      </c>
      <c r="C50" s="564"/>
      <c r="D50" s="564">
        <f t="shared" si="2"/>
        <v>57500</v>
      </c>
      <c r="E50" s="563">
        <f>'Sources and Uses Budget'!S50</f>
        <v>57500</v>
      </c>
      <c r="F50" s="564"/>
      <c r="G50" s="564">
        <f t="shared" si="3"/>
        <v>57500</v>
      </c>
      <c r="H50" s="563">
        <f>'Sources and Uses Budget'!T50</f>
        <v>0</v>
      </c>
      <c r="I50" s="564"/>
      <c r="J50" s="564"/>
      <c r="K50" s="561"/>
    </row>
    <row r="51" spans="1:11" s="562" customFormat="1">
      <c r="A51" s="566" t="s">
        <v>159</v>
      </c>
      <c r="B51" s="563">
        <f>'Sources and Uses Budget'!C51</f>
        <v>7263</v>
      </c>
      <c r="C51" s="564"/>
      <c r="D51" s="564">
        <f t="shared" si="2"/>
        <v>7263</v>
      </c>
      <c r="E51" s="563">
        <f>'Sources and Uses Budget'!S51</f>
        <v>7263</v>
      </c>
      <c r="F51" s="564"/>
      <c r="G51" s="564">
        <f t="shared" si="3"/>
        <v>7263</v>
      </c>
      <c r="H51" s="563">
        <f>'Sources and Uses Budget'!T51</f>
        <v>0</v>
      </c>
      <c r="I51" s="564"/>
      <c r="J51" s="564"/>
      <c r="K51" s="561"/>
    </row>
    <row r="52" spans="1:11" s="562" customFormat="1">
      <c r="A52" s="566" t="s">
        <v>160</v>
      </c>
      <c r="B52" s="563">
        <f>'Sources and Uses Budget'!C52</f>
        <v>0</v>
      </c>
      <c r="C52" s="564"/>
      <c r="D52" s="564"/>
      <c r="E52" s="563">
        <f>'Sources and Uses Budget'!S52</f>
        <v>0</v>
      </c>
      <c r="F52" s="564"/>
      <c r="G52" s="564"/>
      <c r="H52" s="563">
        <f>'Sources and Uses Budget'!T52</f>
        <v>0</v>
      </c>
      <c r="I52" s="564"/>
      <c r="J52" s="564"/>
      <c r="K52" s="561"/>
    </row>
    <row r="53" spans="1:11" s="562" customFormat="1">
      <c r="A53" s="569" t="str">
        <f>'Sources and Uses Budget'!$A53</f>
        <v>Other: (Specify)</v>
      </c>
      <c r="B53" s="563">
        <f>'Sources and Uses Budget'!C53</f>
        <v>0</v>
      </c>
      <c r="C53" s="564"/>
      <c r="D53" s="564"/>
      <c r="E53" s="563">
        <f>'Sources and Uses Budget'!S53</f>
        <v>0</v>
      </c>
      <c r="F53" s="564"/>
      <c r="G53" s="564"/>
      <c r="H53" s="563">
        <f>'Sources and Uses Budget'!T53</f>
        <v>0</v>
      </c>
      <c r="I53" s="564"/>
      <c r="J53" s="564"/>
      <c r="K53" s="561"/>
    </row>
    <row r="54" spans="1:11" s="573" customFormat="1">
      <c r="A54" s="567" t="s">
        <v>162</v>
      </c>
      <c r="B54" s="563">
        <f>'Sources and Uses Budget'!C54</f>
        <v>1650934</v>
      </c>
      <c r="C54" s="570">
        <f>SUM(C45:C53)</f>
        <v>0</v>
      </c>
      <c r="D54" s="570">
        <f>SUM(D45:D53)</f>
        <v>1650934</v>
      </c>
      <c r="E54" s="563">
        <f>'Sources and Uses Budget'!S54</f>
        <v>1115282</v>
      </c>
      <c r="F54" s="570">
        <f>SUM(F45:F53)</f>
        <v>0</v>
      </c>
      <c r="G54" s="570">
        <f>SUM(G45:G53)</f>
        <v>1115282</v>
      </c>
      <c r="H54" s="563">
        <f>'Sources and Uses Budget'!T54</f>
        <v>0</v>
      </c>
      <c r="I54" s="570">
        <f>SUM(I45:I53)</f>
        <v>0</v>
      </c>
      <c r="J54" s="570">
        <f>SUM(J45:J53)</f>
        <v>0</v>
      </c>
      <c r="K54" s="572"/>
    </row>
    <row r="55" spans="1:11" s="562" customFormat="1">
      <c r="A55" s="559" t="s">
        <v>439</v>
      </c>
      <c r="B55" s="560"/>
      <c r="C55" s="560"/>
      <c r="D55" s="560"/>
      <c r="E55" s="560"/>
      <c r="F55" s="560"/>
      <c r="G55" s="560"/>
      <c r="H55" s="560"/>
      <c r="I55" s="560"/>
      <c r="J55" s="560"/>
      <c r="K55" s="561"/>
    </row>
    <row r="56" spans="1:11" s="562" customFormat="1">
      <c r="A56" s="566" t="s">
        <v>163</v>
      </c>
      <c r="B56" s="563">
        <f>'Sources and Uses Budget'!C56</f>
        <v>0</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Interest Prior to Conversion</v>
      </c>
      <c r="B61" s="563">
        <f>'Sources and Uses Budget'!C61</f>
        <v>1428820</v>
      </c>
      <c r="C61" s="564"/>
      <c r="D61" s="564">
        <f>B61</f>
        <v>1428820</v>
      </c>
      <c r="E61" s="565"/>
      <c r="F61" s="565"/>
      <c r="G61" s="565"/>
      <c r="H61" s="565"/>
      <c r="I61" s="565"/>
      <c r="J61" s="565"/>
      <c r="K61" s="561"/>
    </row>
    <row r="62" spans="1:11" s="562" customFormat="1" ht="13.7" customHeight="1">
      <c r="A62" s="567" t="s">
        <v>309</v>
      </c>
      <c r="B62" s="563">
        <f>'Sources and Uses Budget'!C62</f>
        <v>1428820</v>
      </c>
      <c r="C62" s="563">
        <f>SUM(C56:C61)</f>
        <v>0</v>
      </c>
      <c r="D62" s="563">
        <f>SUM(D56:D61)</f>
        <v>1428820</v>
      </c>
      <c r="E62" s="565"/>
      <c r="F62" s="565"/>
      <c r="G62" s="565"/>
      <c r="H62" s="565"/>
      <c r="I62" s="565"/>
      <c r="J62" s="565"/>
      <c r="K62" s="561"/>
    </row>
    <row r="63" spans="1:11" s="562" customFormat="1">
      <c r="A63" s="574" t="s">
        <v>310</v>
      </c>
      <c r="B63" s="563">
        <f>'Sources and Uses Budget'!C63</f>
        <v>37583128</v>
      </c>
      <c r="C63" s="563">
        <f>SUM(C8+C11+C13+C14+C15+C26+C27+C38+C42+C43+C54+C62)</f>
        <v>0</v>
      </c>
      <c r="D63" s="563">
        <f>SUM(D8+D11+D13+D14+D15+D26+D27+D38+D42+D43+D54+D62)</f>
        <v>37583128</v>
      </c>
      <c r="E63" s="563">
        <f>'Sources and Uses Budget'!S63</f>
        <v>34989178</v>
      </c>
      <c r="F63" s="563">
        <f>SUM(F10+F13+F14+F15+F26+F27+F38+F42+F43+F54)</f>
        <v>0</v>
      </c>
      <c r="G63" s="563">
        <f>SUM(G10+G13+G14+G15+G26+G27+G38+G42+G43+G54)</f>
        <v>34989178</v>
      </c>
      <c r="H63" s="563">
        <f>'Sources and Uses Budget'!T63</f>
        <v>0</v>
      </c>
      <c r="I63" s="563">
        <f>SUM(I11+I13+I14+I15+I26+I27+I38+I42+I43+I54)</f>
        <v>0</v>
      </c>
      <c r="J63" s="563">
        <f>SUM(J11+J13+J14+J15+J26+J27+J38+J42+J43+J54)</f>
        <v>0</v>
      </c>
      <c r="K63" s="561"/>
    </row>
    <row r="64" spans="1:11" s="562" customFormat="1" ht="24">
      <c r="A64" s="211" t="s">
        <v>1948</v>
      </c>
      <c r="B64" s="560"/>
      <c r="C64" s="560"/>
      <c r="D64" s="560"/>
      <c r="E64" s="560"/>
      <c r="F64" s="560"/>
      <c r="G64" s="560"/>
      <c r="H64" s="560"/>
      <c r="I64" s="560"/>
      <c r="J64" s="560"/>
      <c r="K64" s="561"/>
    </row>
    <row r="65" spans="1:11" s="562" customFormat="1">
      <c r="A65" s="215" t="s">
        <v>176</v>
      </c>
      <c r="B65" s="563">
        <f>'Sources and Uses Budget'!C65</f>
        <v>0</v>
      </c>
      <c r="C65" s="564"/>
      <c r="D65" s="564"/>
      <c r="E65" s="563">
        <f>'Sources and Uses Budget'!S65</f>
        <v>0</v>
      </c>
      <c r="F65" s="564"/>
      <c r="G65" s="564"/>
      <c r="H65" s="563">
        <f>'Sources and Uses Budget'!T65</f>
        <v>0</v>
      </c>
      <c r="I65" s="564"/>
      <c r="J65" s="564"/>
      <c r="K65" s="561"/>
    </row>
    <row r="66" spans="1:11" s="562" customFormat="1" ht="24">
      <c r="A66" s="440" t="s">
        <v>1945</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1946</v>
      </c>
      <c r="B67" s="563">
        <f>'Sources and Uses Budget'!C67</f>
        <v>243804</v>
      </c>
      <c r="C67" s="564"/>
      <c r="D67" s="564">
        <f>B67</f>
        <v>243804</v>
      </c>
      <c r="E67" s="563">
        <f>'Sources and Uses Budget'!S67</f>
        <v>243804</v>
      </c>
      <c r="F67" s="564"/>
      <c r="G67" s="564">
        <f>E67</f>
        <v>243804</v>
      </c>
      <c r="H67" s="563">
        <f>'Sources and Uses Budget'!T67</f>
        <v>0</v>
      </c>
      <c r="I67" s="564"/>
      <c r="J67" s="564"/>
      <c r="K67" s="561"/>
    </row>
    <row r="68" spans="1:11" s="562" customFormat="1">
      <c r="A68" s="440" t="s">
        <v>1952</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Developer Legal</v>
      </c>
      <c r="B69" s="563">
        <f>'Sources and Uses Budget'!C69</f>
        <v>85000</v>
      </c>
      <c r="C69" s="564"/>
      <c r="D69" s="564">
        <f>B69</f>
        <v>85000</v>
      </c>
      <c r="E69" s="563">
        <f>'Sources and Uses Budget'!S69</f>
        <v>0</v>
      </c>
      <c r="F69" s="564"/>
      <c r="G69" s="564"/>
      <c r="H69" s="563">
        <f>'Sources and Uses Budget'!T69</f>
        <v>0</v>
      </c>
      <c r="I69" s="564"/>
      <c r="J69" s="564"/>
      <c r="K69" s="561"/>
    </row>
    <row r="70" spans="1:11" s="562" customFormat="1">
      <c r="A70" s="567" t="s">
        <v>636</v>
      </c>
      <c r="B70" s="563">
        <f>'Sources and Uses Budget'!C70</f>
        <v>328804</v>
      </c>
      <c r="C70" s="563">
        <f>SUM(C64:C69)</f>
        <v>0</v>
      </c>
      <c r="D70" s="563">
        <f>SUM(D64:D69)</f>
        <v>328804</v>
      </c>
      <c r="E70" s="563">
        <f>'Sources and Uses Budget'!S70</f>
        <v>243804</v>
      </c>
      <c r="F70" s="570">
        <f>SUM(F65:F69)</f>
        <v>0</v>
      </c>
      <c r="G70" s="570">
        <f>SUM(G65:G69)</f>
        <v>243804</v>
      </c>
      <c r="H70" s="563">
        <f>'Sources and Uses Budget'!T70</f>
        <v>0</v>
      </c>
      <c r="I70" s="570">
        <f>SUM(I65:I69)</f>
        <v>0</v>
      </c>
      <c r="J70" s="570">
        <f>SUM(J65:J69)</f>
        <v>0</v>
      </c>
      <c r="K70" s="561"/>
    </row>
    <row r="71" spans="1:11" s="562" customFormat="1">
      <c r="A71" s="559" t="s">
        <v>637</v>
      </c>
      <c r="B71" s="560"/>
      <c r="C71" s="560"/>
      <c r="D71" s="560"/>
      <c r="E71" s="560"/>
      <c r="F71" s="560"/>
      <c r="G71" s="560"/>
      <c r="H71" s="560"/>
      <c r="I71" s="560"/>
      <c r="J71" s="560"/>
      <c r="K71" s="561"/>
    </row>
    <row r="72" spans="1:11" s="562" customFormat="1">
      <c r="A72" s="566" t="s">
        <v>638</v>
      </c>
      <c r="B72" s="563">
        <f>'Sources and Uses Budget'!C72</f>
        <v>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1083</v>
      </c>
      <c r="B74" s="563">
        <f>'Sources and Uses Budget'!C74</f>
        <v>0</v>
      </c>
      <c r="C74" s="564"/>
      <c r="D74" s="564"/>
      <c r="E74" s="565"/>
      <c r="F74" s="565"/>
      <c r="G74" s="565"/>
      <c r="H74" s="565"/>
      <c r="I74" s="565"/>
      <c r="J74" s="565"/>
      <c r="K74" s="561"/>
    </row>
    <row r="75" spans="1:11" s="562" customFormat="1">
      <c r="A75" s="566" t="s">
        <v>640</v>
      </c>
      <c r="B75" s="563">
        <f>'Sources and Uses Budget'!C75</f>
        <v>664380</v>
      </c>
      <c r="C75" s="564"/>
      <c r="D75" s="564">
        <f>B75</f>
        <v>664380</v>
      </c>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641</v>
      </c>
      <c r="B77" s="563">
        <f>'Sources and Uses Budget'!C77</f>
        <v>664380</v>
      </c>
      <c r="C77" s="563">
        <f>SUM(C72:C76)</f>
        <v>0</v>
      </c>
      <c r="D77" s="563">
        <f>SUM(D72:D76)</f>
        <v>664380</v>
      </c>
      <c r="E77" s="565"/>
      <c r="F77" s="565"/>
      <c r="G77" s="565"/>
      <c r="H77" s="565"/>
      <c r="I77" s="565"/>
      <c r="J77" s="565"/>
      <c r="K77" s="561"/>
    </row>
    <row r="78" spans="1:11" s="562" customFormat="1">
      <c r="A78" s="559" t="s">
        <v>1416</v>
      </c>
      <c r="B78" s="560"/>
      <c r="C78" s="560"/>
      <c r="D78" s="560"/>
      <c r="E78" s="560"/>
      <c r="F78" s="560"/>
      <c r="G78" s="560"/>
      <c r="H78" s="560"/>
      <c r="I78" s="560"/>
      <c r="J78" s="560"/>
      <c r="K78" s="561"/>
    </row>
    <row r="79" spans="1:11" s="562" customFormat="1">
      <c r="A79" s="566" t="s">
        <v>1418</v>
      </c>
      <c r="B79" s="563">
        <f>'Sources and Uses Budget'!C79</f>
        <v>2374102</v>
      </c>
      <c r="C79" s="564"/>
      <c r="D79" s="564">
        <f>B79</f>
        <v>2374102</v>
      </c>
      <c r="E79" s="563">
        <f>'Sources and Uses Budget'!S79</f>
        <v>2374102</v>
      </c>
      <c r="F79" s="564"/>
      <c r="G79" s="564">
        <f>E79</f>
        <v>2374102</v>
      </c>
      <c r="H79" s="563">
        <f>'Sources and Uses Budget'!T79</f>
        <v>0</v>
      </c>
      <c r="I79" s="564"/>
      <c r="J79" s="564"/>
      <c r="K79" s="561"/>
    </row>
    <row r="80" spans="1:11" s="562" customFormat="1">
      <c r="A80" s="566" t="s">
        <v>61</v>
      </c>
      <c r="B80" s="563">
        <f>'Sources and Uses Budget'!C80</f>
        <v>225084</v>
      </c>
      <c r="C80" s="564"/>
      <c r="D80" s="564">
        <f>B80</f>
        <v>225084</v>
      </c>
      <c r="E80" s="563">
        <f>'Sources and Uses Budget'!S80</f>
        <v>225084</v>
      </c>
      <c r="F80" s="564"/>
      <c r="G80" s="564">
        <f>E80</f>
        <v>225084</v>
      </c>
      <c r="H80" s="563">
        <f>'Sources and Uses Budget'!T80</f>
        <v>0</v>
      </c>
      <c r="I80" s="564"/>
      <c r="J80" s="564"/>
      <c r="K80" s="561"/>
    </row>
    <row r="81" spans="1:11" s="562" customFormat="1">
      <c r="A81" s="567" t="s">
        <v>1415</v>
      </c>
      <c r="B81" s="563">
        <f>'Sources and Uses Budget'!C81</f>
        <v>2599186</v>
      </c>
      <c r="C81" s="563">
        <f>SUM(C79:C80)</f>
        <v>0</v>
      </c>
      <c r="D81" s="563">
        <f>SUM(D79:D80)</f>
        <v>2599186</v>
      </c>
      <c r="E81" s="563">
        <f>'Sources and Uses Budget'!S81</f>
        <v>2599186</v>
      </c>
      <c r="F81" s="563">
        <f>SUM(F79:F80)</f>
        <v>0</v>
      </c>
      <c r="G81" s="563">
        <f>SUM(G79:G80)</f>
        <v>2599186</v>
      </c>
      <c r="H81" s="563">
        <f>'Sources and Uses Budget'!T81</f>
        <v>0</v>
      </c>
      <c r="I81" s="563">
        <f>SUM(I79:I80)</f>
        <v>0</v>
      </c>
      <c r="J81" s="563">
        <f>SUM(J79:J80)</f>
        <v>0</v>
      </c>
      <c r="K81" s="561"/>
    </row>
    <row r="82" spans="1:11" s="562" customFormat="1">
      <c r="A82" s="559" t="s">
        <v>823</v>
      </c>
      <c r="B82" s="560"/>
      <c r="C82" s="560"/>
      <c r="D82" s="560"/>
      <c r="E82" s="560"/>
      <c r="F82" s="560"/>
      <c r="G82" s="560"/>
      <c r="H82" s="560"/>
      <c r="I82" s="560"/>
      <c r="J82" s="560"/>
      <c r="K82" s="561"/>
    </row>
    <row r="83" spans="1:11" s="562" customFormat="1" ht="13.7" customHeight="1">
      <c r="A83" s="215" t="s">
        <v>824</v>
      </c>
      <c r="B83" s="563">
        <f>'Sources and Uses Budget'!C83</f>
        <v>87853</v>
      </c>
      <c r="C83" s="564"/>
      <c r="D83" s="564">
        <f>B83</f>
        <v>87853</v>
      </c>
      <c r="E83" s="565"/>
      <c r="F83" s="565"/>
      <c r="G83" s="565"/>
      <c r="H83" s="565"/>
      <c r="I83" s="565"/>
      <c r="J83" s="565"/>
      <c r="K83" s="561"/>
    </row>
    <row r="84" spans="1:11" s="562" customFormat="1">
      <c r="A84" s="215" t="s">
        <v>825</v>
      </c>
      <c r="B84" s="563">
        <f>'Sources and Uses Budget'!C84</f>
        <v>0</v>
      </c>
      <c r="C84" s="564"/>
      <c r="D84" s="564">
        <f t="shared" ref="D84:D93" si="4">B84</f>
        <v>0</v>
      </c>
      <c r="E84" s="563">
        <f>'Sources and Uses Budget'!S84</f>
        <v>0</v>
      </c>
      <c r="F84" s="564"/>
      <c r="G84" s="564"/>
      <c r="H84" s="563">
        <f>'Sources and Uses Budget'!T84</f>
        <v>0</v>
      </c>
      <c r="I84" s="564"/>
      <c r="J84" s="564"/>
      <c r="K84" s="561"/>
    </row>
    <row r="85" spans="1:11" s="562" customFormat="1">
      <c r="A85" s="215" t="s">
        <v>826</v>
      </c>
      <c r="B85" s="563">
        <f>'Sources and Uses Budget'!C85</f>
        <v>3666868</v>
      </c>
      <c r="C85" s="564"/>
      <c r="D85" s="564">
        <f t="shared" si="4"/>
        <v>3666868</v>
      </c>
      <c r="E85" s="563">
        <f>'Sources and Uses Budget'!S85</f>
        <v>3666868</v>
      </c>
      <c r="F85" s="564"/>
      <c r="G85" s="564">
        <f>E85</f>
        <v>3666868</v>
      </c>
      <c r="H85" s="563">
        <f>'Sources and Uses Budget'!T85</f>
        <v>0</v>
      </c>
      <c r="I85" s="564"/>
      <c r="J85" s="564"/>
      <c r="K85" s="561"/>
    </row>
    <row r="86" spans="1:11" s="562" customFormat="1">
      <c r="A86" s="215" t="s">
        <v>827</v>
      </c>
      <c r="B86" s="563">
        <f>'Sources and Uses Budget'!C86</f>
        <v>802747</v>
      </c>
      <c r="C86" s="564"/>
      <c r="D86" s="564">
        <f t="shared" si="4"/>
        <v>802747</v>
      </c>
      <c r="E86" s="563">
        <f>'Sources and Uses Budget'!S86</f>
        <v>802747</v>
      </c>
      <c r="F86" s="564"/>
      <c r="G86" s="564">
        <f>E86</f>
        <v>802747</v>
      </c>
      <c r="H86" s="563">
        <f>'Sources and Uses Budget'!T86</f>
        <v>0</v>
      </c>
      <c r="I86" s="564"/>
      <c r="J86" s="564"/>
      <c r="K86" s="561"/>
    </row>
    <row r="87" spans="1:11" s="562" customFormat="1">
      <c r="A87" s="215" t="s">
        <v>828</v>
      </c>
      <c r="B87" s="563">
        <f>'Sources and Uses Budget'!C87</f>
        <v>0</v>
      </c>
      <c r="C87" s="564"/>
      <c r="D87" s="564">
        <f t="shared" si="4"/>
        <v>0</v>
      </c>
      <c r="E87" s="563">
        <f>'Sources and Uses Budget'!S87</f>
        <v>0</v>
      </c>
      <c r="F87" s="564"/>
      <c r="G87" s="564"/>
      <c r="H87" s="563">
        <f>'Sources and Uses Budget'!T87</f>
        <v>0</v>
      </c>
      <c r="I87" s="564"/>
      <c r="J87" s="564"/>
      <c r="K87" s="561"/>
    </row>
    <row r="88" spans="1:11" s="562" customFormat="1">
      <c r="A88" s="215" t="s">
        <v>829</v>
      </c>
      <c r="B88" s="563">
        <f>'Sources and Uses Budget'!C88</f>
        <v>50001</v>
      </c>
      <c r="C88" s="564"/>
      <c r="D88" s="564">
        <f t="shared" si="4"/>
        <v>50001</v>
      </c>
      <c r="E88" s="565"/>
      <c r="F88" s="565"/>
      <c r="G88" s="565"/>
      <c r="H88" s="565"/>
      <c r="I88" s="565"/>
      <c r="J88" s="565"/>
      <c r="K88" s="561"/>
    </row>
    <row r="89" spans="1:11" s="562" customFormat="1">
      <c r="A89" s="215" t="s">
        <v>830</v>
      </c>
      <c r="B89" s="563">
        <f>'Sources and Uses Budget'!C89</f>
        <v>285800</v>
      </c>
      <c r="C89" s="564"/>
      <c r="D89" s="564">
        <f t="shared" si="4"/>
        <v>285800</v>
      </c>
      <c r="E89" s="563">
        <f>'Sources and Uses Budget'!S89</f>
        <v>285800</v>
      </c>
      <c r="F89" s="564"/>
      <c r="G89" s="564">
        <f>E89</f>
        <v>285800</v>
      </c>
      <c r="H89" s="563">
        <f>'Sources and Uses Budget'!T89</f>
        <v>0</v>
      </c>
      <c r="I89" s="564"/>
      <c r="J89" s="564"/>
      <c r="K89" s="561"/>
    </row>
    <row r="90" spans="1:11" s="562" customFormat="1">
      <c r="A90" s="215" t="s">
        <v>831</v>
      </c>
      <c r="B90" s="563">
        <f>'Sources and Uses Budget'!C90</f>
        <v>12500</v>
      </c>
      <c r="C90" s="564"/>
      <c r="D90" s="564">
        <f t="shared" si="4"/>
        <v>12500</v>
      </c>
      <c r="E90" s="563">
        <f>'Sources and Uses Budget'!S90</f>
        <v>12500</v>
      </c>
      <c r="F90" s="564"/>
      <c r="G90" s="564">
        <f t="shared" ref="G90:G94" si="5">E90</f>
        <v>12500</v>
      </c>
      <c r="H90" s="563">
        <f>'Sources and Uses Budget'!T90</f>
        <v>0</v>
      </c>
      <c r="I90" s="564"/>
      <c r="J90" s="564"/>
      <c r="K90" s="561"/>
    </row>
    <row r="91" spans="1:11" s="562" customFormat="1">
      <c r="A91" s="226" t="s">
        <v>390</v>
      </c>
      <c r="B91" s="563">
        <f>'Sources and Uses Budget'!C91</f>
        <v>25000</v>
      </c>
      <c r="C91" s="564"/>
      <c r="D91" s="564">
        <f t="shared" si="4"/>
        <v>25000</v>
      </c>
      <c r="E91" s="563">
        <f>'Sources and Uses Budget'!S91</f>
        <v>25000</v>
      </c>
      <c r="F91" s="564"/>
      <c r="G91" s="564">
        <f t="shared" si="5"/>
        <v>25000</v>
      </c>
      <c r="H91" s="563">
        <f>'Sources and Uses Budget'!T91</f>
        <v>0</v>
      </c>
      <c r="I91" s="564"/>
      <c r="J91" s="564"/>
      <c r="K91" s="561"/>
    </row>
    <row r="92" spans="1:11" s="562" customFormat="1">
      <c r="A92" s="856" t="s">
        <v>1417</v>
      </c>
      <c r="B92" s="563">
        <f>'Sources and Uses Budget'!C92</f>
        <v>7500</v>
      </c>
      <c r="C92" s="564"/>
      <c r="D92" s="564">
        <f t="shared" si="4"/>
        <v>7500</v>
      </c>
      <c r="E92" s="563">
        <f>'Sources and Uses Budget'!S92</f>
        <v>7500</v>
      </c>
      <c r="F92" s="564"/>
      <c r="G92" s="564">
        <f t="shared" si="5"/>
        <v>7500</v>
      </c>
      <c r="H92" s="563">
        <f>'Sources and Uses Budget'!T92</f>
        <v>0</v>
      </c>
      <c r="I92" s="564"/>
      <c r="J92" s="564"/>
      <c r="K92" s="561"/>
    </row>
    <row r="93" spans="1:11" s="562" customFormat="1">
      <c r="A93" s="569" t="str">
        <f>'Sources and Uses Budget'!$A93</f>
        <v>Construction Inspections</v>
      </c>
      <c r="B93" s="563">
        <f>'Sources and Uses Budget'!C93</f>
        <v>37800</v>
      </c>
      <c r="C93" s="564"/>
      <c r="D93" s="564">
        <f t="shared" si="4"/>
        <v>37800</v>
      </c>
      <c r="E93" s="563">
        <f>'Sources and Uses Budget'!S93</f>
        <v>37800</v>
      </c>
      <c r="F93" s="564"/>
      <c r="G93" s="564">
        <f t="shared" si="5"/>
        <v>37800</v>
      </c>
      <c r="H93" s="563">
        <f>'Sources and Uses Budget'!T93</f>
        <v>0</v>
      </c>
      <c r="I93" s="564"/>
      <c r="J93" s="564"/>
      <c r="K93" s="561"/>
    </row>
    <row r="94" spans="1:11" s="562" customFormat="1">
      <c r="A94" s="569" t="str">
        <f>'Sources and Uses Budget'!$A94</f>
        <v>Property Management Start Up Cots</v>
      </c>
      <c r="B94" s="563">
        <f>'Sources and Uses Budget'!C94</f>
        <v>122500</v>
      </c>
      <c r="C94" s="564"/>
      <c r="D94" s="564">
        <f>B94</f>
        <v>122500</v>
      </c>
      <c r="E94" s="563">
        <f>'Sources and Uses Budget'!S94</f>
        <v>0</v>
      </c>
      <c r="F94" s="564"/>
      <c r="G94" s="564">
        <f t="shared" si="5"/>
        <v>0</v>
      </c>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832</v>
      </c>
      <c r="B96" s="563">
        <f>'Sources and Uses Budget'!C96</f>
        <v>5098569</v>
      </c>
      <c r="C96" s="563">
        <f>SUM(C83:C95)</f>
        <v>0</v>
      </c>
      <c r="D96" s="563">
        <f>SUM(D83:D95)</f>
        <v>5098569</v>
      </c>
      <c r="E96" s="563">
        <f>'Sources and Uses Budget'!S96</f>
        <v>4838215</v>
      </c>
      <c r="F96" s="570">
        <f>SUM(F84:F87,F89:F95)</f>
        <v>0</v>
      </c>
      <c r="G96" s="570">
        <f>SUM(G84:G87,G89:G95)</f>
        <v>4838215</v>
      </c>
      <c r="H96" s="563">
        <f>'Sources and Uses Budget'!T96</f>
        <v>0</v>
      </c>
      <c r="I96" s="563">
        <f>SUM(I84:I87,I89:I95)</f>
        <v>0</v>
      </c>
      <c r="J96" s="563">
        <f>SUM(J84:J87,J89:J95)</f>
        <v>0</v>
      </c>
      <c r="K96" s="561"/>
    </row>
    <row r="97" spans="1:11" s="562" customFormat="1">
      <c r="A97" s="567" t="s">
        <v>1139</v>
      </c>
      <c r="B97" s="563">
        <f>'Sources and Uses Budget'!C97</f>
        <v>46274067</v>
      </c>
      <c r="C97" s="563">
        <f>SUM(C63+C70+C77+C81+C96)</f>
        <v>0</v>
      </c>
      <c r="D97" s="563">
        <f>SUM(D63+D70+D77+D81+D96)</f>
        <v>46274067</v>
      </c>
      <c r="E97" s="563">
        <f>'Sources and Uses Budget'!S97</f>
        <v>42670383</v>
      </c>
      <c r="F97" s="570">
        <f>SUM(+F63+F70+F81+F96)</f>
        <v>0</v>
      </c>
      <c r="G97" s="570">
        <f>SUM(+G63+G70+G81+G96)</f>
        <v>42670383</v>
      </c>
      <c r="H97" s="563">
        <f>'Sources and Uses Budget'!T97</f>
        <v>0</v>
      </c>
      <c r="I97" s="570">
        <f>SUM(I63+I70+I81+I96)</f>
        <v>0</v>
      </c>
      <c r="J97" s="570">
        <f>SUM(J63+J70+J81+J96)</f>
        <v>0</v>
      </c>
      <c r="K97" s="561"/>
    </row>
    <row r="98" spans="1:11" s="562" customFormat="1">
      <c r="A98" s="559" t="s">
        <v>834</v>
      </c>
      <c r="B98" s="560"/>
      <c r="C98" s="560"/>
      <c r="D98" s="560"/>
      <c r="E98" s="560"/>
      <c r="F98" s="560"/>
      <c r="G98" s="560"/>
      <c r="H98" s="560"/>
      <c r="I98" s="560"/>
      <c r="J98" s="560"/>
      <c r="K98" s="561"/>
    </row>
    <row r="99" spans="1:11" s="562" customFormat="1">
      <c r="A99" s="215" t="s">
        <v>835</v>
      </c>
      <c r="B99" s="563">
        <f>'Sources and Uses Budget'!C99</f>
        <v>6395223</v>
      </c>
      <c r="C99" s="564"/>
      <c r="D99" s="564">
        <f>B99</f>
        <v>6395223</v>
      </c>
      <c r="E99" s="563">
        <f>'Sources and Uses Budget'!S99</f>
        <v>6395223</v>
      </c>
      <c r="F99" s="564"/>
      <c r="G99" s="564">
        <f>E99</f>
        <v>6395223</v>
      </c>
      <c r="H99" s="563">
        <f>'Sources and Uses Budget'!T99</f>
        <v>0</v>
      </c>
      <c r="I99" s="564"/>
      <c r="J99" s="564"/>
      <c r="K99" s="561"/>
    </row>
    <row r="100" spans="1:11" s="562" customFormat="1">
      <c r="A100" s="440" t="s">
        <v>1950</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1951</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6395223</v>
      </c>
      <c r="C104" s="563">
        <f>SUM(C99:C103)</f>
        <v>0</v>
      </c>
      <c r="D104" s="563">
        <f>SUM(D99:D103)</f>
        <v>6395223</v>
      </c>
      <c r="E104" s="563">
        <f>'Sources and Uses Budget'!S104</f>
        <v>6395223</v>
      </c>
      <c r="F104" s="570">
        <f>SUM(F99:F103)</f>
        <v>0</v>
      </c>
      <c r="G104" s="570">
        <f>SUM(G99:G103)</f>
        <v>6395223</v>
      </c>
      <c r="H104" s="563">
        <f>'Sources and Uses Budget'!T104</f>
        <v>0</v>
      </c>
      <c r="I104" s="570">
        <f>SUM(I99:I103)</f>
        <v>0</v>
      </c>
      <c r="J104" s="570">
        <f>SUM(J99:J103)</f>
        <v>0</v>
      </c>
      <c r="K104" s="561"/>
    </row>
    <row r="105" spans="1:11" s="562" customFormat="1">
      <c r="A105" s="567" t="s">
        <v>1140</v>
      </c>
      <c r="B105" s="563">
        <f>'Sources and Uses Budget'!C105</f>
        <v>52669290</v>
      </c>
      <c r="C105" s="570">
        <f>SUM(C97+C104)</f>
        <v>0</v>
      </c>
      <c r="D105" s="570">
        <f>SUM(D97+D104)</f>
        <v>52669290</v>
      </c>
      <c r="E105" s="563">
        <f>'Sources and Uses Budget'!S105</f>
        <v>49065606</v>
      </c>
      <c r="F105" s="570">
        <f>F97+F104</f>
        <v>0</v>
      </c>
      <c r="G105" s="570">
        <f>G97+G104</f>
        <v>49065606</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49065606</v>
      </c>
      <c r="F107" s="579">
        <f>F105+F106</f>
        <v>0</v>
      </c>
      <c r="G107" s="579">
        <f>G105+G106</f>
        <v>49065606</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1"/>
      <c r="E124" s="2542"/>
      <c r="F124" s="2542"/>
      <c r="G124" s="2542"/>
      <c r="H124" s="2542"/>
      <c r="I124" s="2542"/>
      <c r="J124" s="581"/>
      <c r="K124" s="561"/>
    </row>
    <row r="125" spans="1:11" s="562" customFormat="1" ht="12.75">
      <c r="A125" s="592"/>
      <c r="B125" s="591"/>
      <c r="C125" s="592"/>
      <c r="D125" s="2542"/>
      <c r="E125" s="2542"/>
      <c r="F125" s="2542"/>
      <c r="G125" s="2542"/>
      <c r="H125" s="2542"/>
      <c r="I125" s="2542"/>
      <c r="J125" s="581"/>
      <c r="K125" s="561"/>
    </row>
    <row r="126" spans="1:11" s="562" customFormat="1" ht="12.75">
      <c r="A126" s="592"/>
      <c r="B126" s="591"/>
      <c r="C126" s="592"/>
      <c r="D126" s="2542"/>
      <c r="E126" s="2542"/>
      <c r="F126" s="2542"/>
      <c r="G126" s="2542"/>
      <c r="H126" s="2542"/>
      <c r="I126" s="2542"/>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43"/>
      <c r="B139" s="2544"/>
      <c r="C139" s="2544"/>
      <c r="D139" s="604"/>
      <c r="E139" s="592"/>
      <c r="F139" s="592"/>
      <c r="G139" s="592"/>
    </row>
    <row r="140" spans="1:11" ht="12" customHeight="1">
      <c r="A140" s="2545"/>
      <c r="B140" s="2546"/>
      <c r="C140" s="2546"/>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22" zoomScaleNormal="100" workbookViewId="0">
      <selection activeCell="AY11" sqref="AY11"/>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5703125" style="1760" bestFit="1" customWidth="1"/>
    <col min="71" max="71" width="6.140625" style="1760" bestFit="1" customWidth="1"/>
    <col min="72" max="76" width="5.5703125" style="1760" bestFit="1" customWidth="1"/>
    <col min="77" max="77" width="6.140625" style="1760" bestFit="1" customWidth="1"/>
    <col min="78" max="78" width="5.5703125" style="1760" bestFit="1" customWidth="1"/>
    <col min="79" max="16384" width="2.7109375" style="1760"/>
  </cols>
  <sheetData>
    <row r="1" spans="1:65" ht="15.75" customHeight="1">
      <c r="A1" s="2980" t="s">
        <v>1983</v>
      </c>
      <c r="B1" s="2981"/>
      <c r="C1" s="2981"/>
      <c r="D1" s="2981"/>
      <c r="E1" s="2981"/>
      <c r="F1" s="2981"/>
      <c r="G1" s="2981"/>
      <c r="H1" s="2981"/>
      <c r="I1" s="2981"/>
      <c r="J1" s="2981"/>
      <c r="K1" s="2981"/>
      <c r="L1" s="2981"/>
      <c r="M1" s="2981"/>
      <c r="N1" s="2981"/>
      <c r="O1" s="2981"/>
      <c r="P1" s="2981"/>
      <c r="Q1" s="2981"/>
      <c r="R1" s="2981"/>
      <c r="S1" s="2981"/>
      <c r="T1" s="2981"/>
      <c r="U1" s="2981"/>
      <c r="V1" s="2981"/>
      <c r="W1" s="2981"/>
      <c r="X1" s="2981"/>
      <c r="Y1" s="2981"/>
      <c r="Z1" s="2981"/>
      <c r="AA1" s="2981"/>
      <c r="AB1" s="2981"/>
      <c r="AC1" s="2981"/>
      <c r="AD1" s="2981"/>
      <c r="AE1" s="2981"/>
      <c r="AF1" s="2981"/>
      <c r="AG1" s="2981"/>
      <c r="AH1" s="2981"/>
      <c r="AI1" s="2981"/>
      <c r="AJ1" s="2981"/>
      <c r="AK1" s="2981"/>
      <c r="AL1" s="2981"/>
      <c r="AM1" s="2981"/>
      <c r="AN1" s="2981"/>
      <c r="AO1" s="2981"/>
      <c r="AP1" s="2981"/>
      <c r="AQ1" s="2981"/>
      <c r="AR1" s="2981"/>
      <c r="AS1" s="2981"/>
      <c r="AT1" s="2981"/>
      <c r="AU1" s="2981"/>
      <c r="AV1" s="2981"/>
      <c r="AW1" s="2981"/>
      <c r="AX1" s="2981"/>
      <c r="AY1" s="2981"/>
      <c r="AZ1" s="2981"/>
      <c r="BA1" s="2981"/>
      <c r="BB1" s="2981"/>
      <c r="BC1" s="2981"/>
      <c r="BD1" s="2981"/>
      <c r="BE1" s="2982"/>
    </row>
    <row r="2" spans="1:65" ht="15.75" customHeight="1">
      <c r="A2" s="2983" t="s">
        <v>1984</v>
      </c>
      <c r="B2" s="2984"/>
      <c r="C2" s="2984"/>
      <c r="D2" s="2984"/>
      <c r="E2" s="2984"/>
      <c r="F2" s="2984"/>
      <c r="G2" s="2984"/>
      <c r="H2" s="2984"/>
      <c r="I2" s="2984"/>
      <c r="J2" s="2984"/>
      <c r="K2" s="2984"/>
      <c r="L2" s="2984"/>
      <c r="M2" s="2984"/>
      <c r="N2" s="2984"/>
      <c r="O2" s="2984"/>
      <c r="P2" s="2984"/>
      <c r="Q2" s="2984"/>
      <c r="R2" s="2984"/>
      <c r="S2" s="2984"/>
      <c r="T2" s="2984"/>
      <c r="U2" s="2984"/>
      <c r="V2" s="2984"/>
      <c r="W2" s="2984"/>
      <c r="X2" s="2984"/>
      <c r="Y2" s="2984"/>
      <c r="Z2" s="2984"/>
      <c r="AA2" s="2984"/>
      <c r="AB2" s="2984"/>
      <c r="AC2" s="2984"/>
      <c r="AD2" s="2984"/>
      <c r="AE2" s="2984"/>
      <c r="AF2" s="2984"/>
      <c r="AG2" s="2984"/>
      <c r="AH2" s="2984"/>
      <c r="AI2" s="2984"/>
      <c r="AJ2" s="2984"/>
      <c r="AK2" s="2984"/>
      <c r="AL2" s="2984"/>
      <c r="AM2" s="2984"/>
      <c r="AN2" s="2984"/>
      <c r="AO2" s="2984"/>
      <c r="AP2" s="2984"/>
      <c r="AQ2" s="2984"/>
      <c r="AR2" s="2984"/>
      <c r="AS2" s="2984"/>
      <c r="AT2" s="2984"/>
      <c r="AU2" s="2984"/>
      <c r="AV2" s="2984"/>
      <c r="AW2" s="2984"/>
      <c r="AX2" s="2984"/>
      <c r="AY2" s="2984"/>
      <c r="AZ2" s="2984"/>
      <c r="BA2" s="2984"/>
      <c r="BB2" s="2984"/>
      <c r="BC2" s="2984"/>
      <c r="BD2" s="2984"/>
      <c r="BE2" s="2985"/>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911" t="str">
        <f>IF(Application!H18="","",Application!H18)</f>
        <v>Orion</v>
      </c>
      <c r="M4" s="2912"/>
      <c r="N4" s="2912"/>
      <c r="O4" s="2912"/>
      <c r="P4" s="2912"/>
      <c r="Q4" s="2912"/>
      <c r="R4" s="2912"/>
      <c r="S4" s="2912"/>
      <c r="T4" s="2912"/>
      <c r="U4" s="2912"/>
      <c r="V4" s="2912"/>
      <c r="W4" s="2912"/>
      <c r="X4" s="2912"/>
      <c r="Y4" s="2912"/>
      <c r="Z4" s="2912"/>
      <c r="AA4" s="2912"/>
      <c r="AB4" s="2912"/>
      <c r="AC4" s="2913"/>
      <c r="AD4" s="1763"/>
      <c r="AE4" s="1763"/>
      <c r="AF4" s="2612" t="s">
        <v>1985</v>
      </c>
      <c r="AG4" s="2613"/>
      <c r="AH4" s="2613"/>
      <c r="AI4" s="2613"/>
      <c r="AJ4" s="2613"/>
      <c r="AK4" s="2613"/>
      <c r="AL4" s="2613"/>
      <c r="AM4" s="2613"/>
      <c r="AN4" s="2613"/>
      <c r="AO4" s="2613"/>
      <c r="AP4" s="2986">
        <v>44562</v>
      </c>
      <c r="AQ4" s="2959"/>
      <c r="AR4" s="2959"/>
      <c r="AS4" s="2959"/>
      <c r="AT4" s="2959"/>
      <c r="AU4" s="2960"/>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668" t="s">
        <v>1986</v>
      </c>
      <c r="AG5" s="2669"/>
      <c r="AH5" s="2669"/>
      <c r="AI5" s="2669"/>
      <c r="AJ5" s="2669"/>
      <c r="AK5" s="2669"/>
      <c r="AL5" s="2669"/>
      <c r="AM5" s="2669"/>
      <c r="AN5" s="2669"/>
      <c r="AO5" s="2669"/>
      <c r="AP5" s="2986">
        <v>44562</v>
      </c>
      <c r="AQ5" s="2959"/>
      <c r="AR5" s="2959"/>
      <c r="AS5" s="2959"/>
      <c r="AT5" s="2959"/>
      <c r="AU5" s="2960"/>
      <c r="AV5" s="1763"/>
      <c r="AW5" s="1763"/>
      <c r="AX5" s="1763"/>
      <c r="AY5" s="1763"/>
      <c r="AZ5" s="1763"/>
      <c r="BA5" s="1763"/>
      <c r="BB5" s="1763"/>
      <c r="BC5" s="1763"/>
      <c r="BD5" s="1763"/>
      <c r="BE5" s="1764"/>
    </row>
    <row r="6" spans="1:65" ht="15.75" customHeight="1" thickBot="1">
      <c r="A6" s="1762"/>
      <c r="B6" s="1765" t="s">
        <v>1987</v>
      </c>
      <c r="C6" s="1763"/>
      <c r="D6" s="1763"/>
      <c r="E6" s="1763"/>
      <c r="F6" s="1763"/>
      <c r="G6" s="1763"/>
      <c r="H6" s="1763"/>
      <c r="I6" s="1763"/>
      <c r="J6" s="1763"/>
      <c r="K6" s="1763"/>
      <c r="L6" s="2965" t="str">
        <f>IF(Application!H16="","",Application!H16)</f>
        <v>USA Properties Fund, Inc.</v>
      </c>
      <c r="M6" s="2966"/>
      <c r="N6" s="2966"/>
      <c r="O6" s="2966"/>
      <c r="P6" s="2966"/>
      <c r="Q6" s="2966"/>
      <c r="R6" s="2966"/>
      <c r="S6" s="2966"/>
      <c r="T6" s="2966"/>
      <c r="U6" s="2966"/>
      <c r="V6" s="2966"/>
      <c r="W6" s="2966"/>
      <c r="X6" s="2966"/>
      <c r="Y6" s="2966"/>
      <c r="Z6" s="2966"/>
      <c r="AA6" s="2966"/>
      <c r="AB6" s="2966"/>
      <c r="AC6" s="2967"/>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1988</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968" t="str">
        <f>Application!T196</f>
        <v>No</v>
      </c>
      <c r="AC8" s="2969"/>
      <c r="AD8" s="2970"/>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1990</v>
      </c>
      <c r="C10" s="1765"/>
      <c r="D10" s="1765"/>
      <c r="E10" s="1765"/>
      <c r="F10" s="1765"/>
      <c r="G10" s="1765"/>
      <c r="H10" s="1765"/>
      <c r="I10" s="1765"/>
      <c r="J10" s="1765"/>
      <c r="K10" s="1765"/>
      <c r="L10" s="1765"/>
      <c r="M10" s="1763"/>
      <c r="N10" s="2971">
        <f>Application!AO637</f>
        <v>24450000</v>
      </c>
      <c r="O10" s="2972"/>
      <c r="P10" s="2972"/>
      <c r="Q10" s="2972"/>
      <c r="R10" s="2972"/>
      <c r="S10" s="2972"/>
      <c r="T10" s="2973"/>
      <c r="U10" s="1763"/>
      <c r="V10" s="1763"/>
      <c r="W10" s="1763"/>
      <c r="X10" s="2653" t="s">
        <v>1991</v>
      </c>
      <c r="Y10" s="2654"/>
      <c r="Z10" s="2654"/>
      <c r="AA10" s="2654"/>
      <c r="AB10" s="2654"/>
      <c r="AC10" s="2654"/>
      <c r="AD10" s="2654"/>
      <c r="AE10" s="2654"/>
      <c r="AF10" s="2654"/>
      <c r="AG10" s="2654"/>
      <c r="AH10" s="2654"/>
      <c r="AI10" s="2654"/>
      <c r="AJ10" s="2654"/>
      <c r="AK10" s="2655"/>
      <c r="AL10" s="2990">
        <f>Application!W471</f>
        <v>0</v>
      </c>
      <c r="AM10" s="2969"/>
      <c r="AN10" s="2969"/>
      <c r="AO10" s="2969"/>
      <c r="AP10" s="2970"/>
      <c r="AQ10" s="1766"/>
      <c r="AR10" s="1766"/>
      <c r="AS10" s="1766"/>
      <c r="AT10" s="1766"/>
      <c r="AU10" s="1766"/>
      <c r="AV10" s="1766"/>
      <c r="AW10" s="1766"/>
      <c r="AX10" s="1763"/>
      <c r="AY10" s="1763"/>
      <c r="AZ10" s="1763"/>
      <c r="BA10" s="1763"/>
      <c r="BB10" s="1763"/>
      <c r="BC10" s="1763"/>
      <c r="BD10" s="1763"/>
      <c r="BE10" s="1764"/>
    </row>
    <row r="11" spans="1:65" thickBot="1">
      <c r="A11" s="1762"/>
      <c r="B11" s="1765" t="s">
        <v>1992</v>
      </c>
      <c r="C11" s="1765"/>
      <c r="D11" s="1765"/>
      <c r="E11" s="1765"/>
      <c r="F11" s="1765"/>
      <c r="G11" s="1765"/>
      <c r="H11" s="1765"/>
      <c r="I11" s="1765"/>
      <c r="J11" s="1765"/>
      <c r="K11" s="1765"/>
      <c r="L11" s="1765"/>
      <c r="M11" s="1763"/>
      <c r="N11" s="2974">
        <f>Application!AA925</f>
        <v>0</v>
      </c>
      <c r="O11" s="2975"/>
      <c r="P11" s="2975"/>
      <c r="Q11" s="2975"/>
      <c r="R11" s="2975"/>
      <c r="S11" s="2975"/>
      <c r="T11" s="2976"/>
      <c r="U11" s="1763"/>
      <c r="V11" s="1763"/>
      <c r="W11" s="1763"/>
      <c r="X11" s="2977" t="s">
        <v>1993</v>
      </c>
      <c r="Y11" s="2978"/>
      <c r="Z11" s="2978"/>
      <c r="AA11" s="2978"/>
      <c r="AB11" s="2978"/>
      <c r="AC11" s="2978"/>
      <c r="AD11" s="2978"/>
      <c r="AE11" s="2978"/>
      <c r="AF11" s="2978"/>
      <c r="AG11" s="2978"/>
      <c r="AH11" s="2978"/>
      <c r="AI11" s="2978"/>
      <c r="AJ11" s="2978"/>
      <c r="AK11" s="2979"/>
      <c r="AL11" s="2987">
        <v>44562</v>
      </c>
      <c r="AM11" s="2988"/>
      <c r="AN11" s="2988"/>
      <c r="AO11" s="2988"/>
      <c r="AP11" s="2989"/>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653" t="s">
        <v>1994</v>
      </c>
      <c r="Y12" s="2654"/>
      <c r="Z12" s="2654"/>
      <c r="AA12" s="2654"/>
      <c r="AB12" s="2654"/>
      <c r="AC12" s="2654"/>
      <c r="AD12" s="2654"/>
      <c r="AE12" s="2654"/>
      <c r="AF12" s="2654"/>
      <c r="AG12" s="2654"/>
      <c r="AH12" s="2654"/>
      <c r="AI12" s="2654"/>
      <c r="AJ12" s="2654"/>
      <c r="AK12" s="2655"/>
      <c r="AL12" s="2987">
        <v>44562</v>
      </c>
      <c r="AM12" s="2988"/>
      <c r="AN12" s="2988"/>
      <c r="AO12" s="2988"/>
      <c r="AP12" s="2989"/>
      <c r="AQ12" s="1766"/>
      <c r="AR12" s="1766"/>
      <c r="AS12" s="1766"/>
      <c r="AT12" s="1766"/>
      <c r="AU12" s="1766"/>
      <c r="AV12" s="1763"/>
      <c r="AW12" s="1763"/>
      <c r="AX12" s="1763"/>
      <c r="AY12" s="1763"/>
      <c r="AZ12" s="1763"/>
      <c r="BA12" s="1763"/>
      <c r="BB12" s="1763"/>
      <c r="BC12" s="1763"/>
      <c r="BD12" s="1763"/>
      <c r="BE12" s="1769"/>
    </row>
    <row r="13" spans="1:65" thickBot="1">
      <c r="A13" s="1763"/>
      <c r="B13" s="2653" t="s">
        <v>1995</v>
      </c>
      <c r="C13" s="2654"/>
      <c r="D13" s="2654"/>
      <c r="E13" s="2654"/>
      <c r="F13" s="2654"/>
      <c r="G13" s="2654"/>
      <c r="H13" s="2654"/>
      <c r="I13" s="2654"/>
      <c r="J13" s="2654"/>
      <c r="K13" s="2654"/>
      <c r="L13" s="2654"/>
      <c r="M13" s="2654"/>
      <c r="N13" s="2654"/>
      <c r="O13" s="2654"/>
      <c r="P13" s="2655"/>
      <c r="Q13" s="2958" t="s">
        <v>1989</v>
      </c>
      <c r="R13" s="2959"/>
      <c r="S13" s="2959"/>
      <c r="T13" s="2960"/>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961" t="s">
        <v>1996</v>
      </c>
      <c r="C15" s="2961"/>
      <c r="D15" s="2961"/>
      <c r="E15" s="2961"/>
      <c r="F15" s="2961"/>
      <c r="G15" s="2961"/>
      <c r="H15" s="2961"/>
      <c r="I15" s="2961"/>
      <c r="J15" s="2961"/>
      <c r="K15" s="2961"/>
      <c r="L15" s="2962"/>
      <c r="M15" s="2612" t="s">
        <v>1997</v>
      </c>
      <c r="N15" s="2613"/>
      <c r="O15" s="2613"/>
      <c r="P15" s="2613"/>
      <c r="Q15" s="2613"/>
      <c r="R15" s="2613"/>
      <c r="S15" s="2963" t="str">
        <f>IF(Application!AB214="","",Application!AB214)</f>
        <v/>
      </c>
      <c r="T15" s="2963"/>
      <c r="U15" s="2963"/>
      <c r="V15" s="2963"/>
      <c r="W15" s="2964"/>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697" t="s">
        <v>1998</v>
      </c>
      <c r="C17" s="2698"/>
      <c r="D17" s="2698"/>
      <c r="E17" s="2698"/>
      <c r="F17" s="2698"/>
      <c r="G17" s="2698"/>
      <c r="H17" s="2698"/>
      <c r="I17" s="2698"/>
      <c r="J17" s="2698"/>
      <c r="K17" s="2698"/>
      <c r="L17" s="2698"/>
      <c r="M17" s="2698"/>
      <c r="N17" s="2698"/>
      <c r="O17" s="2698"/>
      <c r="P17" s="2698"/>
      <c r="Q17" s="2698"/>
      <c r="R17" s="2698"/>
      <c r="S17" s="2698"/>
      <c r="T17" s="2698"/>
      <c r="U17" s="2698"/>
      <c r="V17" s="2698"/>
      <c r="W17" s="2698"/>
      <c r="X17" s="2698"/>
      <c r="Y17" s="2698"/>
      <c r="Z17" s="2698"/>
      <c r="AA17" s="2698"/>
      <c r="AB17" s="2698"/>
      <c r="AC17" s="2698"/>
      <c r="AD17" s="2698"/>
      <c r="AE17" s="2698"/>
      <c r="AF17" s="2698"/>
      <c r="AG17" s="2698"/>
      <c r="AH17" s="2698"/>
      <c r="AI17" s="2698"/>
      <c r="AJ17" s="2698"/>
      <c r="AK17" s="2698"/>
      <c r="AL17" s="2698"/>
      <c r="AM17" s="2698"/>
      <c r="AN17" s="2698"/>
      <c r="AO17" s="2698"/>
      <c r="AP17" s="2698"/>
      <c r="AQ17" s="2698"/>
      <c r="AR17" s="2698"/>
      <c r="AS17" s="2698"/>
      <c r="AT17" s="2698"/>
      <c r="AU17" s="2698"/>
      <c r="AV17" s="2698"/>
      <c r="AW17" s="2698"/>
      <c r="AX17" s="2698"/>
      <c r="AY17" s="2699"/>
      <c r="AZ17" s="1763"/>
      <c r="BA17" s="1763"/>
      <c r="BB17" s="1763"/>
      <c r="BC17" s="1763"/>
      <c r="BD17" s="1763"/>
      <c r="BE17" s="1769"/>
      <c r="BF17" s="1761"/>
    </row>
    <row r="18" spans="1:58" ht="15.75" customHeight="1">
      <c r="A18" s="1763"/>
      <c r="B18" s="2951" t="s">
        <v>1999</v>
      </c>
      <c r="C18" s="2952"/>
      <c r="D18" s="2952"/>
      <c r="E18" s="2952"/>
      <c r="F18" s="2952"/>
      <c r="G18" s="2952"/>
      <c r="H18" s="2952"/>
      <c r="I18" s="2953"/>
      <c r="J18" s="2954" t="s">
        <v>1872</v>
      </c>
      <c r="K18" s="2955"/>
      <c r="L18" s="2955"/>
      <c r="M18" s="2955"/>
      <c r="N18" s="2955"/>
      <c r="O18" s="2956"/>
      <c r="P18" s="2954" t="s">
        <v>333</v>
      </c>
      <c r="Q18" s="2955"/>
      <c r="R18" s="2955"/>
      <c r="S18" s="2955"/>
      <c r="T18" s="2955"/>
      <c r="U18" s="2956"/>
      <c r="V18" s="2954" t="s">
        <v>334</v>
      </c>
      <c r="W18" s="2955"/>
      <c r="X18" s="2955"/>
      <c r="Y18" s="2955"/>
      <c r="Z18" s="2955"/>
      <c r="AA18" s="2956"/>
      <c r="AB18" s="2954" t="s">
        <v>168</v>
      </c>
      <c r="AC18" s="2955"/>
      <c r="AD18" s="2955"/>
      <c r="AE18" s="2955"/>
      <c r="AF18" s="2955"/>
      <c r="AG18" s="2956"/>
      <c r="AH18" s="2954" t="s">
        <v>169</v>
      </c>
      <c r="AI18" s="2955"/>
      <c r="AJ18" s="2955"/>
      <c r="AK18" s="2955"/>
      <c r="AL18" s="2955"/>
      <c r="AM18" s="2956"/>
      <c r="AN18" s="2954" t="s">
        <v>170</v>
      </c>
      <c r="AO18" s="2955"/>
      <c r="AP18" s="2955"/>
      <c r="AQ18" s="2955"/>
      <c r="AR18" s="2955"/>
      <c r="AS18" s="2956"/>
      <c r="AT18" s="2954" t="s">
        <v>2000</v>
      </c>
      <c r="AU18" s="2955"/>
      <c r="AV18" s="2955"/>
      <c r="AW18" s="2955"/>
      <c r="AX18" s="2955"/>
      <c r="AY18" s="2957"/>
      <c r="AZ18" s="1763"/>
      <c r="BA18" s="1763"/>
      <c r="BB18" s="1763"/>
      <c r="BC18" s="1763"/>
      <c r="BD18" s="1763"/>
      <c r="BE18" s="1769"/>
    </row>
    <row r="19" spans="1:58" ht="15">
      <c r="A19" s="1763"/>
      <c r="B19" s="2949">
        <v>0.2</v>
      </c>
      <c r="C19" s="2950"/>
      <c r="D19" s="2950"/>
      <c r="E19" s="2950"/>
      <c r="F19" s="2950"/>
      <c r="G19" s="2950"/>
      <c r="H19" s="2950"/>
      <c r="I19" s="2950"/>
      <c r="J19" s="2940">
        <f>SUM(P19:AS19)</f>
        <v>0</v>
      </c>
      <c r="K19" s="2941"/>
      <c r="L19" s="2941"/>
      <c r="M19" s="2941"/>
      <c r="N19" s="2941"/>
      <c r="O19" s="2942"/>
      <c r="P19" s="2940" cm="1">
        <f t="array" ref="P19">SUMPRODUCT((Application!$B$728:$B$752 = 'CalHFA Addendum'!P$18)*(Application!$AH$728:$AH$752 = 'CalHFA Addendum'!$B19),Application!$G$728:$G$752)</f>
        <v>0</v>
      </c>
      <c r="Q19" s="2941"/>
      <c r="R19" s="2941"/>
      <c r="S19" s="2941"/>
      <c r="T19" s="2941"/>
      <c r="U19" s="2942"/>
      <c r="V19" s="2940" cm="1">
        <f t="array" ref="V19">SUMPRODUCT((Application!$B$728:$B$752 = 'CalHFA Addendum'!V$18)*(Application!$AH$728:$AH$752 = 'CalHFA Addendum'!$B19),Application!$G$728:$G$752)</f>
        <v>0</v>
      </c>
      <c r="W19" s="2941"/>
      <c r="X19" s="2941"/>
      <c r="Y19" s="2941"/>
      <c r="Z19" s="2941"/>
      <c r="AA19" s="2942"/>
      <c r="AB19" s="2940" cm="1">
        <f t="array" ref="AB19">SUMPRODUCT((Application!$B$728:$B$752 = 'CalHFA Addendum'!AB$18)*(Application!$AH$728:$AH$752 = 'CalHFA Addendum'!$B19),Application!$G$728:$G$752)</f>
        <v>0</v>
      </c>
      <c r="AC19" s="2941"/>
      <c r="AD19" s="2941"/>
      <c r="AE19" s="2941"/>
      <c r="AF19" s="2941"/>
      <c r="AG19" s="2942"/>
      <c r="AH19" s="2940" cm="1">
        <f t="array" ref="AH19">SUMPRODUCT((Application!$B$728:$B$752 = 'CalHFA Addendum'!AH$18)*(Application!$AH$728:$AH$752 = 'CalHFA Addendum'!$B19),Application!$G$728:$G$752)</f>
        <v>0</v>
      </c>
      <c r="AI19" s="2941"/>
      <c r="AJ19" s="2941"/>
      <c r="AK19" s="2941"/>
      <c r="AL19" s="2941"/>
      <c r="AM19" s="2942"/>
      <c r="AN19" s="2940" cm="1">
        <f t="array" ref="AN19">SUMPRODUCT((Application!$B$728:$B$752 = 'CalHFA Addendum'!AN$18)*(Application!$AH$728:$AH$752 = 'CalHFA Addendum'!$B19),Application!$G$728:$G$752)</f>
        <v>0</v>
      </c>
      <c r="AO19" s="2941"/>
      <c r="AP19" s="2941"/>
      <c r="AQ19" s="2941"/>
      <c r="AR19" s="2941"/>
      <c r="AS19" s="2942"/>
      <c r="AT19" s="2943">
        <f t="shared" ref="AT19:AT28" si="0">J19/$J$29</f>
        <v>0</v>
      </c>
      <c r="AU19" s="2944"/>
      <c r="AV19" s="2944"/>
      <c r="AW19" s="2944"/>
      <c r="AX19" s="2944"/>
      <c r="AY19" s="2945"/>
      <c r="AZ19" s="1770"/>
      <c r="BA19" s="1763"/>
      <c r="BB19" s="1763"/>
      <c r="BC19" s="1763"/>
      <c r="BD19" s="1763"/>
      <c r="BE19" s="1769"/>
    </row>
    <row r="20" spans="1:58" ht="15" customHeight="1">
      <c r="A20" s="1763"/>
      <c r="B20" s="2949">
        <v>0.3</v>
      </c>
      <c r="C20" s="2950"/>
      <c r="D20" s="2950"/>
      <c r="E20" s="2950"/>
      <c r="F20" s="2950"/>
      <c r="G20" s="2950"/>
      <c r="H20" s="2950"/>
      <c r="I20" s="2950"/>
      <c r="J20" s="2940">
        <f t="shared" ref="J20:J28" si="1">SUM(P20:AS20)</f>
        <v>18</v>
      </c>
      <c r="K20" s="2941"/>
      <c r="L20" s="2941"/>
      <c r="M20" s="2941"/>
      <c r="N20" s="2941"/>
      <c r="O20" s="2942"/>
      <c r="P20" s="2940" cm="1">
        <f t="array" ref="P20">SUMPRODUCT((Application!$B$728:$B$752 = 'CalHFA Addendum'!P$18)*(Application!$AH$728:$AH$752 = 'CalHFA Addendum'!$B20),Application!$G$728:$G$752)</f>
        <v>0</v>
      </c>
      <c r="Q20" s="2941"/>
      <c r="R20" s="2941"/>
      <c r="S20" s="2941"/>
      <c r="T20" s="2941"/>
      <c r="U20" s="2942"/>
      <c r="V20" s="2940" cm="1">
        <f t="array" ref="V20">SUMPRODUCT((Application!$B$728:$B$752 = 'CalHFA Addendum'!V$18)*(Application!$AH$728:$AH$752 = 'CalHFA Addendum'!$B20),Application!$G$728:$G$752)</f>
        <v>12</v>
      </c>
      <c r="W20" s="2941"/>
      <c r="X20" s="2941"/>
      <c r="Y20" s="2941"/>
      <c r="Z20" s="2941"/>
      <c r="AA20" s="2942"/>
      <c r="AB20" s="2940" cm="1">
        <f t="array" ref="AB20">SUMPRODUCT((Application!$B$728:$B$752 = 'CalHFA Addendum'!AB$18)*(Application!$AH$728:$AH$752 = 'CalHFA Addendum'!$B20),Application!$G$728:$G$752)</f>
        <v>6</v>
      </c>
      <c r="AC20" s="2941"/>
      <c r="AD20" s="2941"/>
      <c r="AE20" s="2941"/>
      <c r="AF20" s="2941"/>
      <c r="AG20" s="2942"/>
      <c r="AH20" s="2940" cm="1">
        <f t="array" ref="AH20">SUMPRODUCT((Application!$B$728:$B$752 = 'CalHFA Addendum'!AH$18)*(Application!$AH$728:$AH$752 = 'CalHFA Addendum'!$B20),Application!$G$728:$G$752)</f>
        <v>0</v>
      </c>
      <c r="AI20" s="2941"/>
      <c r="AJ20" s="2941"/>
      <c r="AK20" s="2941"/>
      <c r="AL20" s="2941"/>
      <c r="AM20" s="2942"/>
      <c r="AN20" s="2940" cm="1">
        <f t="array" ref="AN20">SUMPRODUCT((Application!$B$728:$B$752 = 'CalHFA Addendum'!AN$18)*(Application!$AH$728:$AH$752 = 'CalHFA Addendum'!$B20),Application!$G$728:$G$752)</f>
        <v>0</v>
      </c>
      <c r="AO20" s="2941"/>
      <c r="AP20" s="2941"/>
      <c r="AQ20" s="2941"/>
      <c r="AR20" s="2941"/>
      <c r="AS20" s="2942"/>
      <c r="AT20" s="2943">
        <f t="shared" si="0"/>
        <v>0.10843373493975904</v>
      </c>
      <c r="AU20" s="2944"/>
      <c r="AV20" s="2944"/>
      <c r="AW20" s="2944"/>
      <c r="AX20" s="2944"/>
      <c r="AY20" s="2945"/>
      <c r="AZ20" s="1763"/>
      <c r="BA20" s="1763"/>
      <c r="BB20" s="1763"/>
      <c r="BC20" s="1763"/>
      <c r="BD20" s="1763"/>
      <c r="BE20" s="1769"/>
    </row>
    <row r="21" spans="1:58" ht="15">
      <c r="A21" s="1763"/>
      <c r="B21" s="2949">
        <v>0.4</v>
      </c>
      <c r="C21" s="2950"/>
      <c r="D21" s="2950"/>
      <c r="E21" s="2950"/>
      <c r="F21" s="2950"/>
      <c r="G21" s="2950"/>
      <c r="H21" s="2950"/>
      <c r="I21" s="2950"/>
      <c r="J21" s="2940">
        <f t="shared" si="1"/>
        <v>0</v>
      </c>
      <c r="K21" s="2941"/>
      <c r="L21" s="2941"/>
      <c r="M21" s="2941"/>
      <c r="N21" s="2941"/>
      <c r="O21" s="2942"/>
      <c r="P21" s="2940" cm="1">
        <f t="array" ref="P21">SUMPRODUCT((Application!$B$728:$B$752 = 'CalHFA Addendum'!P$18)*(Application!$AH$728:$AH$752 = 'CalHFA Addendum'!$B21),Application!$G$728:$G$752)</f>
        <v>0</v>
      </c>
      <c r="Q21" s="2941"/>
      <c r="R21" s="2941"/>
      <c r="S21" s="2941"/>
      <c r="T21" s="2941"/>
      <c r="U21" s="2942"/>
      <c r="V21" s="2940" cm="1">
        <f t="array" ref="V21">SUMPRODUCT((Application!$B$728:$B$752 = 'CalHFA Addendum'!V$18)*(Application!$AH$728:$AH$752 = 'CalHFA Addendum'!$B21),Application!$G$728:$G$752)</f>
        <v>0</v>
      </c>
      <c r="W21" s="2941"/>
      <c r="X21" s="2941"/>
      <c r="Y21" s="2941"/>
      <c r="Z21" s="2941"/>
      <c r="AA21" s="2942"/>
      <c r="AB21" s="2940" cm="1">
        <f t="array" ref="AB21">SUMPRODUCT((Application!$B$728:$B$752 = 'CalHFA Addendum'!AB$18)*(Application!$AH$728:$AH$752 = 'CalHFA Addendum'!$B21),Application!$G$728:$G$752)</f>
        <v>0</v>
      </c>
      <c r="AC21" s="2941"/>
      <c r="AD21" s="2941"/>
      <c r="AE21" s="2941"/>
      <c r="AF21" s="2941"/>
      <c r="AG21" s="2942"/>
      <c r="AH21" s="2940" cm="1">
        <f t="array" ref="AH21">SUMPRODUCT((Application!$B$728:$B$752 = 'CalHFA Addendum'!AH$18)*(Application!$AH$728:$AH$752 = 'CalHFA Addendum'!$B21),Application!$G$728:$G$752)</f>
        <v>0</v>
      </c>
      <c r="AI21" s="2941"/>
      <c r="AJ21" s="2941"/>
      <c r="AK21" s="2941"/>
      <c r="AL21" s="2941"/>
      <c r="AM21" s="2942"/>
      <c r="AN21" s="2940" cm="1">
        <f t="array" ref="AN21">SUMPRODUCT((Application!$B$728:$B$752 = 'CalHFA Addendum'!AN$18)*(Application!$AH$728:$AH$752 = 'CalHFA Addendum'!$B21),Application!$G$728:$G$752)</f>
        <v>0</v>
      </c>
      <c r="AO21" s="2941"/>
      <c r="AP21" s="2941"/>
      <c r="AQ21" s="2941"/>
      <c r="AR21" s="2941"/>
      <c r="AS21" s="2942"/>
      <c r="AT21" s="2943">
        <f t="shared" si="0"/>
        <v>0</v>
      </c>
      <c r="AU21" s="2944"/>
      <c r="AV21" s="2944"/>
      <c r="AW21" s="2944"/>
      <c r="AX21" s="2944"/>
      <c r="AY21" s="2945"/>
      <c r="AZ21" s="1763"/>
      <c r="BA21" s="1763"/>
      <c r="BB21" s="1763"/>
      <c r="BC21" s="1763"/>
      <c r="BD21" s="1763"/>
      <c r="BE21" s="1769"/>
    </row>
    <row r="22" spans="1:58" ht="15">
      <c r="A22" s="1763"/>
      <c r="B22" s="2949">
        <v>0.5</v>
      </c>
      <c r="C22" s="2950"/>
      <c r="D22" s="2950"/>
      <c r="E22" s="2950"/>
      <c r="F22" s="2950"/>
      <c r="G22" s="2950"/>
      <c r="H22" s="2950"/>
      <c r="I22" s="2950"/>
      <c r="J22" s="2940">
        <f t="shared" si="1"/>
        <v>43</v>
      </c>
      <c r="K22" s="2941"/>
      <c r="L22" s="2941"/>
      <c r="M22" s="2941"/>
      <c r="N22" s="2941"/>
      <c r="O22" s="2942"/>
      <c r="P22" s="2940" cm="1">
        <f t="array" ref="P22">SUMPRODUCT((Application!$B$728:$B$752 = 'CalHFA Addendum'!P$18)*(Application!$AH$728:$AH$752 = 'CalHFA Addendum'!$B22),Application!$G$728:$G$752)</f>
        <v>0</v>
      </c>
      <c r="Q22" s="2941"/>
      <c r="R22" s="2941"/>
      <c r="S22" s="2941"/>
      <c r="T22" s="2941"/>
      <c r="U22" s="2942"/>
      <c r="V22" s="2940" cm="1">
        <f t="array" ref="V22">SUMPRODUCT((Application!$B$728:$B$752 = 'CalHFA Addendum'!V$18)*(Application!$AH$728:$AH$752 = 'CalHFA Addendum'!$B22),Application!$G$728:$G$752)</f>
        <v>29</v>
      </c>
      <c r="W22" s="2941"/>
      <c r="X22" s="2941"/>
      <c r="Y22" s="2941"/>
      <c r="Z22" s="2941"/>
      <c r="AA22" s="2942"/>
      <c r="AB22" s="2940" cm="1">
        <f t="array" ref="AB22">SUMPRODUCT((Application!$B$728:$B$752 = 'CalHFA Addendum'!AB$18)*(Application!$AH$728:$AH$752 = 'CalHFA Addendum'!$B22),Application!$G$728:$G$752)</f>
        <v>14</v>
      </c>
      <c r="AC22" s="2941"/>
      <c r="AD22" s="2941"/>
      <c r="AE22" s="2941"/>
      <c r="AF22" s="2941"/>
      <c r="AG22" s="2942"/>
      <c r="AH22" s="2940" cm="1">
        <f t="array" ref="AH22">SUMPRODUCT((Application!$B$728:$B$752 = 'CalHFA Addendum'!AH$18)*(Application!$AH$728:$AH$752 = 'CalHFA Addendum'!$B22),Application!$G$728:$G$752)</f>
        <v>0</v>
      </c>
      <c r="AI22" s="2941"/>
      <c r="AJ22" s="2941"/>
      <c r="AK22" s="2941"/>
      <c r="AL22" s="2941"/>
      <c r="AM22" s="2942"/>
      <c r="AN22" s="2940" cm="1">
        <f t="array" ref="AN22">SUMPRODUCT((Application!$B$728:$B$752 = 'CalHFA Addendum'!AN$18)*(Application!$AH$728:$AH$752 = 'CalHFA Addendum'!$B22),Application!$G$728:$G$752)</f>
        <v>0</v>
      </c>
      <c r="AO22" s="2941"/>
      <c r="AP22" s="2941"/>
      <c r="AQ22" s="2941"/>
      <c r="AR22" s="2941"/>
      <c r="AS22" s="2942"/>
      <c r="AT22" s="2943">
        <f t="shared" si="0"/>
        <v>0.25903614457831325</v>
      </c>
      <c r="AU22" s="2944"/>
      <c r="AV22" s="2944"/>
      <c r="AW22" s="2944"/>
      <c r="AX22" s="2944"/>
      <c r="AY22" s="2945"/>
      <c r="AZ22" s="1763"/>
      <c r="BA22" s="1763"/>
      <c r="BB22" s="1763"/>
      <c r="BC22" s="1763"/>
      <c r="BD22" s="1763"/>
      <c r="BE22" s="1769"/>
    </row>
    <row r="23" spans="1:58" ht="15">
      <c r="A23" s="1763"/>
      <c r="B23" s="2949">
        <v>0.6</v>
      </c>
      <c r="C23" s="2950"/>
      <c r="D23" s="2950"/>
      <c r="E23" s="2950"/>
      <c r="F23" s="2950"/>
      <c r="G23" s="2950"/>
      <c r="H23" s="2950"/>
      <c r="I23" s="2950"/>
      <c r="J23" s="2940">
        <f t="shared" si="1"/>
        <v>43</v>
      </c>
      <c r="K23" s="2941"/>
      <c r="L23" s="2941"/>
      <c r="M23" s="2941"/>
      <c r="N23" s="2941"/>
      <c r="O23" s="2942"/>
      <c r="P23" s="2940" cm="1">
        <f t="array" ref="P23">SUMPRODUCT((Application!$B$728:$B$752 = 'CalHFA Addendum'!P$18)*(Application!$AH$728:$AH$752 = 'CalHFA Addendum'!$B23),Application!$G$728:$G$752)</f>
        <v>0</v>
      </c>
      <c r="Q23" s="2941"/>
      <c r="R23" s="2941"/>
      <c r="S23" s="2941"/>
      <c r="T23" s="2941"/>
      <c r="U23" s="2942"/>
      <c r="V23" s="2940" cm="1">
        <f t="array" ref="V23">SUMPRODUCT((Application!$B$728:$B$752 = 'CalHFA Addendum'!V$18)*(Application!$AH$728:$AH$752 = 'CalHFA Addendum'!$B23),Application!$G$728:$G$752)</f>
        <v>29</v>
      </c>
      <c r="W23" s="2941"/>
      <c r="X23" s="2941"/>
      <c r="Y23" s="2941"/>
      <c r="Z23" s="2941"/>
      <c r="AA23" s="2942"/>
      <c r="AB23" s="2940" cm="1">
        <f t="array" ref="AB23">SUMPRODUCT((Application!$B$728:$B$752 = 'CalHFA Addendum'!AB$18)*(Application!$AH$728:$AH$752 = 'CalHFA Addendum'!$B23),Application!$G$728:$G$752)</f>
        <v>14</v>
      </c>
      <c r="AC23" s="2941"/>
      <c r="AD23" s="2941"/>
      <c r="AE23" s="2941"/>
      <c r="AF23" s="2941"/>
      <c r="AG23" s="2942"/>
      <c r="AH23" s="2940" cm="1">
        <f t="array" ref="AH23">SUMPRODUCT((Application!$B$728:$B$752 = 'CalHFA Addendum'!AH$18)*(Application!$AH$728:$AH$752 = 'CalHFA Addendum'!$B23),Application!$G$728:$G$752)</f>
        <v>0</v>
      </c>
      <c r="AI23" s="2941"/>
      <c r="AJ23" s="2941"/>
      <c r="AK23" s="2941"/>
      <c r="AL23" s="2941"/>
      <c r="AM23" s="2942"/>
      <c r="AN23" s="2940" cm="1">
        <f t="array" ref="AN23">SUMPRODUCT((Application!$B$728:$B$752 = 'CalHFA Addendum'!AN$18)*(Application!$AH$728:$AH$752 = 'CalHFA Addendum'!$B23),Application!$G$728:$G$752)</f>
        <v>0</v>
      </c>
      <c r="AO23" s="2941"/>
      <c r="AP23" s="2941"/>
      <c r="AQ23" s="2941"/>
      <c r="AR23" s="2941"/>
      <c r="AS23" s="2942"/>
      <c r="AT23" s="2943">
        <f t="shared" si="0"/>
        <v>0.25903614457831325</v>
      </c>
      <c r="AU23" s="2944"/>
      <c r="AV23" s="2944"/>
      <c r="AW23" s="2944"/>
      <c r="AX23" s="2944"/>
      <c r="AY23" s="2945"/>
      <c r="AZ23" s="1763"/>
      <c r="BA23" s="1763"/>
      <c r="BB23" s="1763"/>
      <c r="BC23" s="1763"/>
      <c r="BD23" s="1763"/>
      <c r="BE23" s="1769"/>
    </row>
    <row r="24" spans="1:58" ht="15">
      <c r="A24" s="1763"/>
      <c r="B24" s="2949">
        <v>0.7</v>
      </c>
      <c r="C24" s="2950"/>
      <c r="D24" s="2950"/>
      <c r="E24" s="2950"/>
      <c r="F24" s="2950"/>
      <c r="G24" s="2950"/>
      <c r="H24" s="2950"/>
      <c r="I24" s="2950"/>
      <c r="J24" s="2940">
        <f t="shared" si="1"/>
        <v>60</v>
      </c>
      <c r="K24" s="2941"/>
      <c r="L24" s="2941"/>
      <c r="M24" s="2941"/>
      <c r="N24" s="2941"/>
      <c r="O24" s="2942"/>
      <c r="P24" s="2940" cm="1">
        <f t="array" ref="P24">SUMPRODUCT((Application!$B$728:$B$752 = 'CalHFA Addendum'!P$18)*(Application!$AH$728:$AH$752 = 'CalHFA Addendum'!$B24),Application!$G$728:$G$752)</f>
        <v>0</v>
      </c>
      <c r="Q24" s="2941"/>
      <c r="R24" s="2941"/>
      <c r="S24" s="2941"/>
      <c r="T24" s="2941"/>
      <c r="U24" s="2942"/>
      <c r="V24" s="2940" cm="1">
        <f t="array" ref="V24">SUMPRODUCT((Application!$B$728:$B$752 = 'CalHFA Addendum'!V$18)*(Application!$AH$728:$AH$752 = 'CalHFA Addendum'!$B24),Application!$G$728:$G$752)</f>
        <v>41</v>
      </c>
      <c r="W24" s="2941"/>
      <c r="X24" s="2941"/>
      <c r="Y24" s="2941"/>
      <c r="Z24" s="2941"/>
      <c r="AA24" s="2942"/>
      <c r="AB24" s="2940" cm="1">
        <f t="array" ref="AB24">SUMPRODUCT((Application!$B$728:$B$752 = 'CalHFA Addendum'!AB$18)*(Application!$AH$728:$AH$752 = 'CalHFA Addendum'!$B24),Application!$G$728:$G$752)</f>
        <v>19</v>
      </c>
      <c r="AC24" s="2941"/>
      <c r="AD24" s="2941"/>
      <c r="AE24" s="2941"/>
      <c r="AF24" s="2941"/>
      <c r="AG24" s="2942"/>
      <c r="AH24" s="2940" cm="1">
        <f t="array" ref="AH24">SUMPRODUCT((Application!$B$728:$B$752 = 'CalHFA Addendum'!AH$18)*(Application!$AH$728:$AH$752 = 'CalHFA Addendum'!$B24),Application!$G$728:$G$752)</f>
        <v>0</v>
      </c>
      <c r="AI24" s="2941"/>
      <c r="AJ24" s="2941"/>
      <c r="AK24" s="2941"/>
      <c r="AL24" s="2941"/>
      <c r="AM24" s="2942"/>
      <c r="AN24" s="2940" cm="1">
        <f t="array" ref="AN24">SUMPRODUCT((Application!$B$728:$B$752 = 'CalHFA Addendum'!AN$18)*(Application!$AH$728:$AH$752 = 'CalHFA Addendum'!$B24),Application!$G$728:$G$752)</f>
        <v>0</v>
      </c>
      <c r="AO24" s="2941"/>
      <c r="AP24" s="2941"/>
      <c r="AQ24" s="2941"/>
      <c r="AR24" s="2941"/>
      <c r="AS24" s="2942"/>
      <c r="AT24" s="2943">
        <f t="shared" si="0"/>
        <v>0.36144578313253012</v>
      </c>
      <c r="AU24" s="2944"/>
      <c r="AV24" s="2944"/>
      <c r="AW24" s="2944"/>
      <c r="AX24" s="2944"/>
      <c r="AY24" s="2945"/>
      <c r="AZ24" s="1763"/>
      <c r="BA24" s="1763"/>
      <c r="BB24" s="1763"/>
      <c r="BC24" s="1763"/>
      <c r="BD24" s="1763"/>
      <c r="BE24" s="1769"/>
    </row>
    <row r="25" spans="1:58" ht="15">
      <c r="A25" s="1763"/>
      <c r="B25" s="2949">
        <v>0.8</v>
      </c>
      <c r="C25" s="2950"/>
      <c r="D25" s="2950"/>
      <c r="E25" s="2950"/>
      <c r="F25" s="2950"/>
      <c r="G25" s="2950"/>
      <c r="H25" s="2950"/>
      <c r="I25" s="2950"/>
      <c r="J25" s="2940">
        <f t="shared" si="1"/>
        <v>0</v>
      </c>
      <c r="K25" s="2941"/>
      <c r="L25" s="2941"/>
      <c r="M25" s="2941"/>
      <c r="N25" s="2941"/>
      <c r="O25" s="2942"/>
      <c r="P25" s="2940" cm="1">
        <f t="array" ref="P25">SUMPRODUCT((Application!$B$728:$B$752 = 'CalHFA Addendum'!P$18)*(Application!$AH$728:$AH$752 = 'CalHFA Addendum'!$B25),Application!$G$728:$G$752)</f>
        <v>0</v>
      </c>
      <c r="Q25" s="2941"/>
      <c r="R25" s="2941"/>
      <c r="S25" s="2941"/>
      <c r="T25" s="2941"/>
      <c r="U25" s="2942"/>
      <c r="V25" s="2940" cm="1">
        <f t="array" ref="V25">SUMPRODUCT((Application!$B$728:$B$752 = 'CalHFA Addendum'!V$18)*(Application!$AH$728:$AH$752 = 'CalHFA Addendum'!$B25),Application!$G$728:$G$752)</f>
        <v>0</v>
      </c>
      <c r="W25" s="2941"/>
      <c r="X25" s="2941"/>
      <c r="Y25" s="2941"/>
      <c r="Z25" s="2941"/>
      <c r="AA25" s="2942"/>
      <c r="AB25" s="2940" cm="1">
        <f t="array" ref="AB25">SUMPRODUCT((Application!$B$728:$B$752 = 'CalHFA Addendum'!AB$18)*(Application!$AH$728:$AH$752 = 'CalHFA Addendum'!$B25),Application!$G$728:$G$752)</f>
        <v>0</v>
      </c>
      <c r="AC25" s="2941"/>
      <c r="AD25" s="2941"/>
      <c r="AE25" s="2941"/>
      <c r="AF25" s="2941"/>
      <c r="AG25" s="2942"/>
      <c r="AH25" s="2940" cm="1">
        <f t="array" ref="AH25">SUMPRODUCT((Application!$B$728:$B$752 = 'CalHFA Addendum'!AH$18)*(Application!$AH$728:$AH$752 = 'CalHFA Addendum'!$B25),Application!$G$728:$G$752)</f>
        <v>0</v>
      </c>
      <c r="AI25" s="2941"/>
      <c r="AJ25" s="2941"/>
      <c r="AK25" s="2941"/>
      <c r="AL25" s="2941"/>
      <c r="AM25" s="2942"/>
      <c r="AN25" s="2940" cm="1">
        <f t="array" ref="AN25">SUMPRODUCT((Application!$B$728:$B$752 = 'CalHFA Addendum'!AN$18)*(Application!$AH$728:$AH$752 = 'CalHFA Addendum'!$B25),Application!$G$728:$G$752)</f>
        <v>0</v>
      </c>
      <c r="AO25" s="2941"/>
      <c r="AP25" s="2941"/>
      <c r="AQ25" s="2941"/>
      <c r="AR25" s="2941"/>
      <c r="AS25" s="2942"/>
      <c r="AT25" s="2943">
        <f t="shared" si="0"/>
        <v>0</v>
      </c>
      <c r="AU25" s="2944"/>
      <c r="AV25" s="2944"/>
      <c r="AW25" s="2944"/>
      <c r="AX25" s="2944"/>
      <c r="AY25" s="2945"/>
      <c r="AZ25" s="1763"/>
      <c r="BA25" s="1763"/>
      <c r="BB25" s="1763"/>
      <c r="BC25" s="1763"/>
      <c r="BD25" s="1763"/>
      <c r="BE25" s="1769"/>
    </row>
    <row r="26" spans="1:58" ht="15">
      <c r="A26" s="1763"/>
      <c r="B26" s="2949">
        <v>0.9</v>
      </c>
      <c r="C26" s="2950"/>
      <c r="D26" s="2950"/>
      <c r="E26" s="2950"/>
      <c r="F26" s="2950"/>
      <c r="G26" s="2950"/>
      <c r="H26" s="2950"/>
      <c r="I26" s="2950"/>
      <c r="J26" s="2940">
        <f t="shared" si="1"/>
        <v>0</v>
      </c>
      <c r="K26" s="2941"/>
      <c r="L26" s="2941"/>
      <c r="M26" s="2941"/>
      <c r="N26" s="2941"/>
      <c r="O26" s="2942"/>
      <c r="P26" s="2940" cm="1">
        <f t="array" ref="P26">SUMPRODUCT((Application!$B$728:$B$752 = 'CalHFA Addendum'!P$18)*(Application!$AH$728:$AH$752 = 'CalHFA Addendum'!$B26),Application!$G$728:$G$752)</f>
        <v>0</v>
      </c>
      <c r="Q26" s="2941"/>
      <c r="R26" s="2941"/>
      <c r="S26" s="2941"/>
      <c r="T26" s="2941"/>
      <c r="U26" s="2942"/>
      <c r="V26" s="2940" cm="1">
        <f t="array" ref="V26">SUMPRODUCT((Application!$B$728:$B$752 = 'CalHFA Addendum'!V$18)*(Application!$AH$728:$AH$752 = 'CalHFA Addendum'!$B26),Application!$G$728:$G$752)</f>
        <v>0</v>
      </c>
      <c r="W26" s="2941"/>
      <c r="X26" s="2941"/>
      <c r="Y26" s="2941"/>
      <c r="Z26" s="2941"/>
      <c r="AA26" s="2942"/>
      <c r="AB26" s="2940" cm="1">
        <f t="array" ref="AB26">SUMPRODUCT((Application!$B$728:$B$752 = 'CalHFA Addendum'!AB$18)*(Application!$AH$728:$AH$752 = 'CalHFA Addendum'!$B26),Application!$G$728:$G$752)</f>
        <v>0</v>
      </c>
      <c r="AC26" s="2941"/>
      <c r="AD26" s="2941"/>
      <c r="AE26" s="2941"/>
      <c r="AF26" s="2941"/>
      <c r="AG26" s="2942"/>
      <c r="AH26" s="2940" cm="1">
        <f t="array" ref="AH26">SUMPRODUCT((Application!$B$728:$B$752 = 'CalHFA Addendum'!AH$18)*(Application!$AH$728:$AH$752 = 'CalHFA Addendum'!$B26),Application!$G$728:$G$752)</f>
        <v>0</v>
      </c>
      <c r="AI26" s="2941"/>
      <c r="AJ26" s="2941"/>
      <c r="AK26" s="2941"/>
      <c r="AL26" s="2941"/>
      <c r="AM26" s="2942"/>
      <c r="AN26" s="2940" cm="1">
        <f t="array" ref="AN26">SUMPRODUCT((Application!$B$728:$B$752 = 'CalHFA Addendum'!AN$18)*(Application!$AH$728:$AH$752 = 'CalHFA Addendum'!$B26),Application!$G$728:$G$752)</f>
        <v>0</v>
      </c>
      <c r="AO26" s="2941"/>
      <c r="AP26" s="2941"/>
      <c r="AQ26" s="2941"/>
      <c r="AR26" s="2941"/>
      <c r="AS26" s="2942"/>
      <c r="AT26" s="2943">
        <f t="shared" si="0"/>
        <v>0</v>
      </c>
      <c r="AU26" s="2944"/>
      <c r="AV26" s="2944"/>
      <c r="AW26" s="2944"/>
      <c r="AX26" s="2944"/>
      <c r="AY26" s="2945"/>
      <c r="AZ26" s="1763"/>
      <c r="BA26" s="1763"/>
      <c r="BB26" s="1763"/>
      <c r="BC26" s="1763"/>
      <c r="BD26" s="1763"/>
      <c r="BE26" s="1769"/>
    </row>
    <row r="27" spans="1:58" ht="15">
      <c r="A27" s="1763"/>
      <c r="B27" s="2949">
        <v>1</v>
      </c>
      <c r="C27" s="2950"/>
      <c r="D27" s="2950"/>
      <c r="E27" s="2950"/>
      <c r="F27" s="2950"/>
      <c r="G27" s="2950"/>
      <c r="H27" s="2950"/>
      <c r="I27" s="2950"/>
      <c r="J27" s="2940">
        <f t="shared" si="1"/>
        <v>0</v>
      </c>
      <c r="K27" s="2941"/>
      <c r="L27" s="2941"/>
      <c r="M27" s="2941"/>
      <c r="N27" s="2941"/>
      <c r="O27" s="2942"/>
      <c r="P27" s="2940" cm="1">
        <f t="array" ref="P27">SUMPRODUCT((Application!$B$728:$B$752 = 'CalHFA Addendum'!P$18)*(Application!$AH$728:$AH$752 = 'CalHFA Addendum'!$B27),Application!$G$728:$G$752)</f>
        <v>0</v>
      </c>
      <c r="Q27" s="2941"/>
      <c r="R27" s="2941"/>
      <c r="S27" s="2941"/>
      <c r="T27" s="2941"/>
      <c r="U27" s="2942"/>
      <c r="V27" s="2940" cm="1">
        <f t="array" ref="V27">SUMPRODUCT((Application!$B$728:$B$752 = 'CalHFA Addendum'!V$18)*(Application!$AH$728:$AH$752 = 'CalHFA Addendum'!$B27),Application!$G$728:$G$752)</f>
        <v>0</v>
      </c>
      <c r="W27" s="2941"/>
      <c r="X27" s="2941"/>
      <c r="Y27" s="2941"/>
      <c r="Z27" s="2941"/>
      <c r="AA27" s="2942"/>
      <c r="AB27" s="2940" cm="1">
        <f t="array" ref="AB27">SUMPRODUCT((Application!$B$728:$B$752 = 'CalHFA Addendum'!AB$18)*(Application!$AH$728:$AH$752 = 'CalHFA Addendum'!$B27),Application!$G$728:$G$752)</f>
        <v>0</v>
      </c>
      <c r="AC27" s="2941"/>
      <c r="AD27" s="2941"/>
      <c r="AE27" s="2941"/>
      <c r="AF27" s="2941"/>
      <c r="AG27" s="2942"/>
      <c r="AH27" s="2940" cm="1">
        <f t="array" ref="AH27">SUMPRODUCT((Application!$B$728:$B$752 = 'CalHFA Addendum'!AH$18)*(Application!$AH$728:$AH$752 = 'CalHFA Addendum'!$B27),Application!$G$728:$G$752)</f>
        <v>0</v>
      </c>
      <c r="AI27" s="2941"/>
      <c r="AJ27" s="2941"/>
      <c r="AK27" s="2941"/>
      <c r="AL27" s="2941"/>
      <c r="AM27" s="2942"/>
      <c r="AN27" s="2940" cm="1">
        <f t="array" ref="AN27">SUMPRODUCT((Application!$B$728:$B$752 = 'CalHFA Addendum'!AN$18)*(Application!$AH$728:$AH$752 = 'CalHFA Addendum'!$B27),Application!$G$728:$G$752)</f>
        <v>0</v>
      </c>
      <c r="AO27" s="2941"/>
      <c r="AP27" s="2941"/>
      <c r="AQ27" s="2941"/>
      <c r="AR27" s="2941"/>
      <c r="AS27" s="2942"/>
      <c r="AT27" s="2943">
        <f t="shared" si="0"/>
        <v>0</v>
      </c>
      <c r="AU27" s="2944"/>
      <c r="AV27" s="2944"/>
      <c r="AW27" s="2944"/>
      <c r="AX27" s="2944"/>
      <c r="AY27" s="2945"/>
      <c r="AZ27" s="1763"/>
      <c r="BA27" s="1763"/>
      <c r="BB27" s="1763"/>
      <c r="BC27" s="1763"/>
      <c r="BD27" s="1763"/>
      <c r="BE27" s="1769"/>
    </row>
    <row r="28" spans="1:58" thickBot="1">
      <c r="A28" s="1763"/>
      <c r="B28" s="2946" t="s">
        <v>2001</v>
      </c>
      <c r="C28" s="2947"/>
      <c r="D28" s="2947"/>
      <c r="E28" s="2947"/>
      <c r="F28" s="2947"/>
      <c r="G28" s="2947"/>
      <c r="H28" s="2947"/>
      <c r="I28" s="2948"/>
      <c r="J28" s="2940">
        <f t="shared" si="1"/>
        <v>2</v>
      </c>
      <c r="K28" s="2941"/>
      <c r="L28" s="2941"/>
      <c r="M28" s="2941"/>
      <c r="N28" s="2941"/>
      <c r="O28" s="2942"/>
      <c r="P28" s="2940">
        <f>_xlfn.IFNA(VLOOKUP(P$18,Application!$J$772:$S$775,6,FALSE), 0)</f>
        <v>0</v>
      </c>
      <c r="Q28" s="2941"/>
      <c r="R28" s="2941"/>
      <c r="S28" s="2941"/>
      <c r="T28" s="2941"/>
      <c r="U28" s="2942"/>
      <c r="V28" s="2940">
        <f>_xlfn.IFNA(VLOOKUP(V$18,Application!$J$772:$S$775,6,FALSE), 0)</f>
        <v>0</v>
      </c>
      <c r="W28" s="2941"/>
      <c r="X28" s="2941"/>
      <c r="Y28" s="2941"/>
      <c r="Z28" s="2941"/>
      <c r="AA28" s="2942"/>
      <c r="AB28" s="2940">
        <f>_xlfn.IFNA(VLOOKUP(AB$18,Application!$J$772:$S$775,6,FALSE), 0)</f>
        <v>2</v>
      </c>
      <c r="AC28" s="2941"/>
      <c r="AD28" s="2941"/>
      <c r="AE28" s="2941"/>
      <c r="AF28" s="2941"/>
      <c r="AG28" s="2942"/>
      <c r="AH28" s="2940">
        <f>_xlfn.IFNA(VLOOKUP(AH$18,Application!$J$772:$S$775,6,FALSE), 0)</f>
        <v>0</v>
      </c>
      <c r="AI28" s="2941"/>
      <c r="AJ28" s="2941"/>
      <c r="AK28" s="2941"/>
      <c r="AL28" s="2941"/>
      <c r="AM28" s="2942"/>
      <c r="AN28" s="2940">
        <f>_xlfn.IFNA(VLOOKUP(AN$18,Application!$J$772:$S$775,6,FALSE), 0)</f>
        <v>0</v>
      </c>
      <c r="AO28" s="2941"/>
      <c r="AP28" s="2941"/>
      <c r="AQ28" s="2941"/>
      <c r="AR28" s="2941"/>
      <c r="AS28" s="2942"/>
      <c r="AT28" s="2943">
        <f t="shared" si="0"/>
        <v>1.2048192771084338E-2</v>
      </c>
      <c r="AU28" s="2944"/>
      <c r="AV28" s="2944"/>
      <c r="AW28" s="2944"/>
      <c r="AX28" s="2944"/>
      <c r="AY28" s="2945"/>
      <c r="AZ28" s="1763"/>
      <c r="BA28" s="1763"/>
      <c r="BB28" s="1763"/>
      <c r="BC28" s="1763"/>
      <c r="BD28" s="1763"/>
      <c r="BE28" s="1769"/>
    </row>
    <row r="29" spans="1:58" thickBot="1">
      <c r="A29" s="1763"/>
      <c r="B29" s="2939" t="s">
        <v>1872</v>
      </c>
      <c r="C29" s="2915"/>
      <c r="D29" s="2915"/>
      <c r="E29" s="2915"/>
      <c r="F29" s="2915"/>
      <c r="G29" s="2915"/>
      <c r="H29" s="2915"/>
      <c r="I29" s="2916"/>
      <c r="J29" s="2914">
        <f>SUM(J19:O28)</f>
        <v>166</v>
      </c>
      <c r="K29" s="2915"/>
      <c r="L29" s="2915"/>
      <c r="M29" s="2915"/>
      <c r="N29" s="2915"/>
      <c r="O29" s="2916"/>
      <c r="P29" s="2914">
        <f>SUM(P19:U28)</f>
        <v>0</v>
      </c>
      <c r="Q29" s="2915"/>
      <c r="R29" s="2915"/>
      <c r="S29" s="2915"/>
      <c r="T29" s="2915"/>
      <c r="U29" s="2916"/>
      <c r="V29" s="2914">
        <f>SUM(V19:AA28)</f>
        <v>111</v>
      </c>
      <c r="W29" s="2915"/>
      <c r="X29" s="2915"/>
      <c r="Y29" s="2915"/>
      <c r="Z29" s="2915"/>
      <c r="AA29" s="2916"/>
      <c r="AB29" s="2914">
        <f>SUM(AB19:AG28)</f>
        <v>55</v>
      </c>
      <c r="AC29" s="2915"/>
      <c r="AD29" s="2915"/>
      <c r="AE29" s="2915"/>
      <c r="AF29" s="2915"/>
      <c r="AG29" s="2916"/>
      <c r="AH29" s="2914">
        <f>SUM(AH19:AM28)</f>
        <v>0</v>
      </c>
      <c r="AI29" s="2915"/>
      <c r="AJ29" s="2915"/>
      <c r="AK29" s="2915"/>
      <c r="AL29" s="2915"/>
      <c r="AM29" s="2916"/>
      <c r="AN29" s="2914">
        <f>SUM(AN19:AS28)</f>
        <v>0</v>
      </c>
      <c r="AO29" s="2915"/>
      <c r="AP29" s="2915"/>
      <c r="AQ29" s="2915"/>
      <c r="AR29" s="2915"/>
      <c r="AS29" s="2916"/>
      <c r="AT29" s="2917">
        <f>J29/$J$29</f>
        <v>1</v>
      </c>
      <c r="AU29" s="2918"/>
      <c r="AV29" s="2918"/>
      <c r="AW29" s="2918"/>
      <c r="AX29" s="2918"/>
      <c r="AY29" s="2919"/>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920" t="s">
        <v>2002</v>
      </c>
      <c r="C31" s="2921"/>
      <c r="D31" s="2921"/>
      <c r="E31" s="2921"/>
      <c r="F31" s="2921"/>
      <c r="G31" s="2921"/>
      <c r="H31" s="2921"/>
      <c r="I31" s="2921"/>
      <c r="J31" s="2921"/>
      <c r="K31" s="2921"/>
      <c r="L31" s="2921"/>
      <c r="M31" s="2921"/>
      <c r="N31" s="2921"/>
      <c r="O31" s="2921"/>
      <c r="P31" s="2921"/>
      <c r="Q31" s="2921"/>
      <c r="R31" s="2921"/>
      <c r="S31" s="2921"/>
      <c r="T31" s="2921"/>
      <c r="U31" s="2921"/>
      <c r="V31" s="2921"/>
      <c r="W31" s="2921"/>
      <c r="X31" s="2921"/>
      <c r="Y31" s="2921"/>
      <c r="Z31" s="2921"/>
      <c r="AA31" s="2921"/>
      <c r="AB31" s="2921"/>
      <c r="AC31" s="2921"/>
      <c r="AD31" s="2921"/>
      <c r="AE31" s="2921"/>
      <c r="AF31" s="2921"/>
      <c r="AG31" s="2921"/>
      <c r="AH31" s="2921"/>
      <c r="AI31" s="2921"/>
      <c r="AJ31" s="2921"/>
      <c r="AK31" s="2921"/>
      <c r="AL31" s="2921"/>
      <c r="AM31" s="2921"/>
      <c r="AN31" s="2921"/>
      <c r="AO31" s="2921"/>
      <c r="AP31" s="2921"/>
      <c r="AQ31" s="2921"/>
      <c r="AR31" s="2921"/>
      <c r="AS31" s="2921"/>
      <c r="AT31" s="2921"/>
      <c r="AU31" s="2921"/>
      <c r="AV31" s="2921"/>
      <c r="AW31" s="2921"/>
      <c r="AX31" s="2921"/>
      <c r="AY31" s="2921"/>
      <c r="AZ31" s="2922"/>
      <c r="BA31" s="1763"/>
      <c r="BB31" s="1763"/>
      <c r="BC31" s="1763"/>
      <c r="BD31" s="1763"/>
      <c r="BE31" s="1769"/>
    </row>
    <row r="32" spans="1:58" thickBot="1">
      <c r="A32" s="1763"/>
      <c r="B32" s="2923" t="s">
        <v>2003</v>
      </c>
      <c r="C32" s="2924"/>
      <c r="D32" s="2924"/>
      <c r="E32" s="2924"/>
      <c r="F32" s="2924"/>
      <c r="G32" s="2924"/>
      <c r="H32" s="2924"/>
      <c r="I32" s="2925"/>
      <c r="J32" s="2927" t="s">
        <v>2004</v>
      </c>
      <c r="K32" s="2928"/>
      <c r="L32" s="2928"/>
      <c r="M32" s="2929"/>
      <c r="N32" s="2927" t="s">
        <v>2005</v>
      </c>
      <c r="O32" s="2928"/>
      <c r="P32" s="2928"/>
      <c r="Q32" s="2928"/>
      <c r="R32" s="2931" t="s">
        <v>2006</v>
      </c>
      <c r="S32" s="2932"/>
      <c r="T32" s="2932"/>
      <c r="U32" s="2932"/>
      <c r="V32" s="2932"/>
      <c r="W32" s="2932"/>
      <c r="X32" s="2932"/>
      <c r="Y32" s="2932"/>
      <c r="Z32" s="2932"/>
      <c r="AA32" s="2932"/>
      <c r="AB32" s="2932"/>
      <c r="AC32" s="2932"/>
      <c r="AD32" s="2932"/>
      <c r="AE32" s="2932"/>
      <c r="AF32" s="2932"/>
      <c r="AG32" s="2932"/>
      <c r="AH32" s="2932"/>
      <c r="AI32" s="2932"/>
      <c r="AJ32" s="2932"/>
      <c r="AK32" s="2932"/>
      <c r="AL32" s="2932"/>
      <c r="AM32" s="2932"/>
      <c r="AN32" s="2932"/>
      <c r="AO32" s="2932"/>
      <c r="AP32" s="2932"/>
      <c r="AQ32" s="2932"/>
      <c r="AR32" s="2932"/>
      <c r="AS32" s="2932"/>
      <c r="AT32" s="2932"/>
      <c r="AU32" s="2932"/>
      <c r="AV32" s="2932"/>
      <c r="AW32" s="2932"/>
      <c r="AX32" s="2932"/>
      <c r="AY32" s="2932"/>
      <c r="AZ32" s="2933"/>
      <c r="BA32" s="1763"/>
      <c r="BB32" s="1763"/>
      <c r="BC32" s="1763"/>
      <c r="BD32" s="1763"/>
      <c r="BE32" s="1769"/>
    </row>
    <row r="33" spans="1:58" ht="15" customHeight="1">
      <c r="A33" s="1763"/>
      <c r="B33" s="2926"/>
      <c r="C33" s="2924"/>
      <c r="D33" s="2924"/>
      <c r="E33" s="2924"/>
      <c r="F33" s="2924"/>
      <c r="G33" s="2924"/>
      <c r="H33" s="2924"/>
      <c r="I33" s="2925"/>
      <c r="J33" s="2930"/>
      <c r="K33" s="2928"/>
      <c r="L33" s="2928"/>
      <c r="M33" s="2929"/>
      <c r="N33" s="2930"/>
      <c r="O33" s="2928"/>
      <c r="P33" s="2928"/>
      <c r="Q33" s="2928"/>
      <c r="R33" s="2862" t="s">
        <v>2007</v>
      </c>
      <c r="S33" s="2934"/>
      <c r="T33" s="2934"/>
      <c r="U33" s="2934"/>
      <c r="V33" s="2934"/>
      <c r="W33" s="2934"/>
      <c r="X33" s="2934"/>
      <c r="Y33" s="2934"/>
      <c r="Z33" s="2934"/>
      <c r="AA33" s="2934"/>
      <c r="AB33" s="2934"/>
      <c r="AC33" s="2934"/>
      <c r="AD33" s="2934"/>
      <c r="AE33" s="2934"/>
      <c r="AF33" s="2934"/>
      <c r="AG33" s="2934"/>
      <c r="AH33" s="2934"/>
      <c r="AI33" s="2934"/>
      <c r="AJ33" s="2934"/>
      <c r="AK33" s="2934"/>
      <c r="AL33" s="2934"/>
      <c r="AM33" s="2934"/>
      <c r="AN33" s="2934"/>
      <c r="AO33" s="2934"/>
      <c r="AP33" s="2934"/>
      <c r="AQ33" s="2934"/>
      <c r="AR33" s="2934"/>
      <c r="AS33" s="2934"/>
      <c r="AT33" s="2934"/>
      <c r="AU33" s="2934"/>
      <c r="AV33" s="2934"/>
      <c r="AW33" s="2934"/>
      <c r="AX33" s="2934"/>
      <c r="AY33" s="2934"/>
      <c r="AZ33" s="2935"/>
      <c r="BA33" s="1770"/>
      <c r="BB33" s="1763"/>
      <c r="BC33" s="1763"/>
      <c r="BD33" s="1763"/>
      <c r="BE33" s="1769"/>
    </row>
    <row r="34" spans="1:58" ht="15.75" customHeight="1" thickBot="1">
      <c r="A34" s="1763"/>
      <c r="B34" s="2926"/>
      <c r="C34" s="2924"/>
      <c r="D34" s="2924"/>
      <c r="E34" s="2924"/>
      <c r="F34" s="2924"/>
      <c r="G34" s="2924"/>
      <c r="H34" s="2924"/>
      <c r="I34" s="2925"/>
      <c r="J34" s="2930"/>
      <c r="K34" s="2928"/>
      <c r="L34" s="2928"/>
      <c r="M34" s="2929"/>
      <c r="N34" s="2930"/>
      <c r="O34" s="2928"/>
      <c r="P34" s="2928"/>
      <c r="Q34" s="2928"/>
      <c r="R34" s="2936"/>
      <c r="S34" s="2937"/>
      <c r="T34" s="2937"/>
      <c r="U34" s="2937"/>
      <c r="V34" s="2937"/>
      <c r="W34" s="2937"/>
      <c r="X34" s="2937"/>
      <c r="Y34" s="2937"/>
      <c r="Z34" s="2937"/>
      <c r="AA34" s="2937"/>
      <c r="AB34" s="2937"/>
      <c r="AC34" s="2937"/>
      <c r="AD34" s="2937"/>
      <c r="AE34" s="2937"/>
      <c r="AF34" s="2937"/>
      <c r="AG34" s="2937"/>
      <c r="AH34" s="2937"/>
      <c r="AI34" s="2937"/>
      <c r="AJ34" s="2937"/>
      <c r="AK34" s="2937"/>
      <c r="AL34" s="2937"/>
      <c r="AM34" s="2937"/>
      <c r="AN34" s="2937"/>
      <c r="AO34" s="2937"/>
      <c r="AP34" s="2937"/>
      <c r="AQ34" s="2937"/>
      <c r="AR34" s="2937"/>
      <c r="AS34" s="2937"/>
      <c r="AT34" s="2937"/>
      <c r="AU34" s="2937"/>
      <c r="AV34" s="2937"/>
      <c r="AW34" s="2937"/>
      <c r="AX34" s="2937"/>
      <c r="AY34" s="2937"/>
      <c r="AZ34" s="2938"/>
      <c r="BA34" s="1770"/>
      <c r="BB34" s="1763"/>
      <c r="BC34" s="1763"/>
      <c r="BD34" s="1763"/>
      <c r="BE34" s="1769"/>
    </row>
    <row r="35" spans="1:58" ht="15.75" customHeight="1" thickBot="1">
      <c r="A35" s="1763"/>
      <c r="B35" s="2926"/>
      <c r="C35" s="2924"/>
      <c r="D35" s="2924"/>
      <c r="E35" s="2924"/>
      <c r="F35" s="2924"/>
      <c r="G35" s="2924"/>
      <c r="H35" s="2924"/>
      <c r="I35" s="2925"/>
      <c r="J35" s="2930"/>
      <c r="K35" s="2928"/>
      <c r="L35" s="2928"/>
      <c r="M35" s="2929"/>
      <c r="N35" s="2930"/>
      <c r="O35" s="2928"/>
      <c r="P35" s="2928"/>
      <c r="Q35" s="2928"/>
      <c r="R35" s="2908">
        <v>0.3</v>
      </c>
      <c r="S35" s="2909"/>
      <c r="T35" s="2909"/>
      <c r="U35" s="2910"/>
      <c r="V35" s="2908">
        <v>0.4</v>
      </c>
      <c r="W35" s="2909"/>
      <c r="X35" s="2909"/>
      <c r="Y35" s="2910"/>
      <c r="Z35" s="2908">
        <v>0.5</v>
      </c>
      <c r="AA35" s="2909"/>
      <c r="AB35" s="2909"/>
      <c r="AC35" s="2910"/>
      <c r="AD35" s="2908">
        <v>0.6</v>
      </c>
      <c r="AE35" s="2909"/>
      <c r="AF35" s="2909"/>
      <c r="AG35" s="2910"/>
      <c r="AH35" s="2908">
        <v>0.8</v>
      </c>
      <c r="AI35" s="2909"/>
      <c r="AJ35" s="2909"/>
      <c r="AK35" s="2910"/>
      <c r="AL35" s="2908" t="s">
        <v>2433</v>
      </c>
      <c r="AM35" s="2909"/>
      <c r="AN35" s="2910"/>
      <c r="AO35" s="2911" t="s">
        <v>2008</v>
      </c>
      <c r="AP35" s="2912"/>
      <c r="AQ35" s="2912"/>
      <c r="AR35" s="2912"/>
      <c r="AS35" s="2912"/>
      <c r="AT35" s="2913"/>
      <c r="AU35" s="2911" t="s">
        <v>2009</v>
      </c>
      <c r="AV35" s="2912"/>
      <c r="AW35" s="2912"/>
      <c r="AX35" s="2912"/>
      <c r="AY35" s="2912"/>
      <c r="AZ35" s="2913"/>
      <c r="BA35" s="1770"/>
      <c r="BB35" s="1763"/>
      <c r="BC35" s="1763"/>
      <c r="BD35" s="1763"/>
      <c r="BE35" s="1769"/>
      <c r="BF35" s="1761"/>
    </row>
    <row r="36" spans="1:58" ht="15.75" customHeight="1">
      <c r="A36" s="1763"/>
      <c r="B36" s="2899" t="s">
        <v>2010</v>
      </c>
      <c r="C36" s="2900"/>
      <c r="D36" s="2900"/>
      <c r="E36" s="2900"/>
      <c r="F36" s="2900"/>
      <c r="G36" s="2900"/>
      <c r="H36" s="2900"/>
      <c r="I36" s="2901"/>
      <c r="J36" s="2902" t="s">
        <v>2011</v>
      </c>
      <c r="K36" s="2903"/>
      <c r="L36" s="2903"/>
      <c r="M36" s="2904"/>
      <c r="N36" s="2905">
        <v>55</v>
      </c>
      <c r="O36" s="2906"/>
      <c r="P36" s="2906"/>
      <c r="Q36" s="2907"/>
      <c r="R36" s="2897">
        <v>10</v>
      </c>
      <c r="S36" s="2897"/>
      <c r="T36" s="2897"/>
      <c r="U36" s="2897"/>
      <c r="V36" s="2897">
        <v>30</v>
      </c>
      <c r="W36" s="2897"/>
      <c r="X36" s="2897"/>
      <c r="Y36" s="2897"/>
      <c r="Z36" s="2897"/>
      <c r="AA36" s="2897"/>
      <c r="AB36" s="2897"/>
      <c r="AC36" s="2897"/>
      <c r="AD36" s="2897"/>
      <c r="AE36" s="2897"/>
      <c r="AF36" s="2897"/>
      <c r="AG36" s="2897"/>
      <c r="AH36" s="2898"/>
      <c r="AI36" s="2898"/>
      <c r="AJ36" s="2898"/>
      <c r="AK36" s="2898"/>
      <c r="AL36" s="2898"/>
      <c r="AM36" s="2898"/>
      <c r="AN36" s="2898"/>
      <c r="AO36" s="2869">
        <f>SUM(R36:AN36)</f>
        <v>40</v>
      </c>
      <c r="AP36" s="2869"/>
      <c r="AQ36" s="2869"/>
      <c r="AR36" s="2869"/>
      <c r="AS36" s="2869"/>
      <c r="AT36" s="2869"/>
      <c r="AU36" s="2870">
        <f>AO36/$J$29</f>
        <v>0.24096385542168675</v>
      </c>
      <c r="AV36" s="2870"/>
      <c r="AW36" s="2870"/>
      <c r="AX36" s="2870"/>
      <c r="AY36" s="2870"/>
      <c r="AZ36" s="2870"/>
      <c r="BA36" s="1763"/>
      <c r="BB36" s="1763"/>
      <c r="BC36" s="1763"/>
      <c r="BD36" s="1763"/>
      <c r="BE36" s="1769"/>
      <c r="BF36" s="1761"/>
    </row>
    <row r="37" spans="1:58" ht="15.75" customHeight="1">
      <c r="A37" s="1763"/>
      <c r="B37" s="2892" t="s">
        <v>2012</v>
      </c>
      <c r="C37" s="2893"/>
      <c r="D37" s="2893"/>
      <c r="E37" s="2893"/>
      <c r="F37" s="2893"/>
      <c r="G37" s="2893"/>
      <c r="H37" s="2893"/>
      <c r="I37" s="2894"/>
      <c r="J37" s="2895" t="s">
        <v>2013</v>
      </c>
      <c r="K37" s="2883"/>
      <c r="L37" s="2883"/>
      <c r="M37" s="2896"/>
      <c r="N37" s="2882">
        <v>55</v>
      </c>
      <c r="O37" s="2883"/>
      <c r="P37" s="2883"/>
      <c r="Q37" s="2884"/>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9">
        <f t="shared" ref="AO37:AO47" si="2">SUM(R37:AN37)</f>
        <v>0</v>
      </c>
      <c r="AP37" s="2869"/>
      <c r="AQ37" s="2869"/>
      <c r="AR37" s="2869"/>
      <c r="AS37" s="2869"/>
      <c r="AT37" s="2869"/>
      <c r="AU37" s="2870">
        <f t="shared" ref="AU37:AU47" si="3">AO37/$J$29</f>
        <v>0</v>
      </c>
      <c r="AV37" s="2870"/>
      <c r="AW37" s="2870"/>
      <c r="AX37" s="2870"/>
      <c r="AY37" s="2870"/>
      <c r="AZ37" s="2870"/>
      <c r="BA37" s="1763"/>
      <c r="BB37" s="1763"/>
      <c r="BC37" s="1763"/>
      <c r="BD37" s="1763"/>
      <c r="BE37" s="1769"/>
      <c r="BF37" s="1761"/>
    </row>
    <row r="38" spans="1:58" ht="15.75" customHeight="1">
      <c r="A38" s="1763"/>
      <c r="B38" s="2892" t="s">
        <v>2014</v>
      </c>
      <c r="C38" s="2893"/>
      <c r="D38" s="2893"/>
      <c r="E38" s="2893"/>
      <c r="F38" s="2893"/>
      <c r="G38" s="2893"/>
      <c r="H38" s="2893"/>
      <c r="I38" s="2894"/>
      <c r="J38" s="2895" t="s">
        <v>2015</v>
      </c>
      <c r="K38" s="2883"/>
      <c r="L38" s="2883"/>
      <c r="M38" s="2896"/>
      <c r="N38" s="2882">
        <v>55</v>
      </c>
      <c r="O38" s="2883"/>
      <c r="P38" s="2883"/>
      <c r="Q38" s="2884"/>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9">
        <f t="shared" si="2"/>
        <v>0</v>
      </c>
      <c r="AP38" s="2869"/>
      <c r="AQ38" s="2869"/>
      <c r="AR38" s="2869"/>
      <c r="AS38" s="2869"/>
      <c r="AT38" s="2869"/>
      <c r="AU38" s="2870">
        <f t="shared" si="3"/>
        <v>0</v>
      </c>
      <c r="AV38" s="2870"/>
      <c r="AW38" s="2870"/>
      <c r="AX38" s="2870"/>
      <c r="AY38" s="2870"/>
      <c r="AZ38" s="2870"/>
      <c r="BA38" s="1763"/>
      <c r="BB38" s="1763"/>
      <c r="BC38" s="1763"/>
      <c r="BD38" s="1763"/>
      <c r="BE38" s="1769"/>
      <c r="BF38" s="1761"/>
    </row>
    <row r="39" spans="1:58" ht="15.75" customHeight="1">
      <c r="A39" s="1763"/>
      <c r="B39" s="2892" t="s">
        <v>2016</v>
      </c>
      <c r="C39" s="2893"/>
      <c r="D39" s="2893"/>
      <c r="E39" s="2893"/>
      <c r="F39" s="2893"/>
      <c r="G39" s="2893"/>
      <c r="H39" s="2893"/>
      <c r="I39" s="2894"/>
      <c r="J39" s="2880"/>
      <c r="K39" s="2643"/>
      <c r="L39" s="2643"/>
      <c r="M39" s="2881"/>
      <c r="N39" s="2814"/>
      <c r="O39" s="2643"/>
      <c r="P39" s="2643"/>
      <c r="Q39" s="2885"/>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9">
        <f t="shared" si="2"/>
        <v>0</v>
      </c>
      <c r="AP39" s="2869"/>
      <c r="AQ39" s="2869"/>
      <c r="AR39" s="2869"/>
      <c r="AS39" s="2869"/>
      <c r="AT39" s="2869"/>
      <c r="AU39" s="2870">
        <f t="shared" si="3"/>
        <v>0</v>
      </c>
      <c r="AV39" s="2870"/>
      <c r="AW39" s="2870"/>
      <c r="AX39" s="2870"/>
      <c r="AY39" s="2870"/>
      <c r="AZ39" s="2870"/>
      <c r="BA39" s="1763"/>
      <c r="BB39" s="1763"/>
      <c r="BC39" s="1763"/>
      <c r="BD39" s="1763"/>
      <c r="BE39" s="1769"/>
    </row>
    <row r="40" spans="1:58" ht="15.75" customHeight="1">
      <c r="A40" s="1763"/>
      <c r="B40" s="2892" t="s">
        <v>2016</v>
      </c>
      <c r="C40" s="2893"/>
      <c r="D40" s="2893"/>
      <c r="E40" s="2893"/>
      <c r="F40" s="2893"/>
      <c r="G40" s="2893"/>
      <c r="H40" s="2893"/>
      <c r="I40" s="2894"/>
      <c r="J40" s="2880"/>
      <c r="K40" s="2643"/>
      <c r="L40" s="2643"/>
      <c r="M40" s="2881"/>
      <c r="N40" s="2814"/>
      <c r="O40" s="2643"/>
      <c r="P40" s="2643"/>
      <c r="Q40" s="2885"/>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9">
        <f t="shared" si="2"/>
        <v>0</v>
      </c>
      <c r="AP40" s="2869"/>
      <c r="AQ40" s="2869"/>
      <c r="AR40" s="2869"/>
      <c r="AS40" s="2869"/>
      <c r="AT40" s="2869"/>
      <c r="AU40" s="2870">
        <f t="shared" si="3"/>
        <v>0</v>
      </c>
      <c r="AV40" s="2870"/>
      <c r="AW40" s="2870"/>
      <c r="AX40" s="2870"/>
      <c r="AY40" s="2870"/>
      <c r="AZ40" s="2870"/>
      <c r="BA40" s="1763"/>
      <c r="BB40" s="1763"/>
      <c r="BC40" s="1763"/>
      <c r="BD40" s="1763"/>
      <c r="BE40" s="1769"/>
    </row>
    <row r="41" spans="1:58" ht="15.75" customHeight="1">
      <c r="A41" s="1763"/>
      <c r="B41" s="2889" t="s">
        <v>2017</v>
      </c>
      <c r="C41" s="2890"/>
      <c r="D41" s="2890"/>
      <c r="E41" s="2890"/>
      <c r="F41" s="2890"/>
      <c r="G41" s="2890"/>
      <c r="H41" s="2890"/>
      <c r="I41" s="2891"/>
      <c r="J41" s="2880"/>
      <c r="K41" s="2643"/>
      <c r="L41" s="2643"/>
      <c r="M41" s="2881"/>
      <c r="N41" s="2814"/>
      <c r="O41" s="2643"/>
      <c r="P41" s="2643"/>
      <c r="Q41" s="2885"/>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9">
        <f t="shared" si="2"/>
        <v>0</v>
      </c>
      <c r="AP41" s="2869"/>
      <c r="AQ41" s="2869"/>
      <c r="AR41" s="2869"/>
      <c r="AS41" s="2869"/>
      <c r="AT41" s="2869"/>
      <c r="AU41" s="2870">
        <f t="shared" si="3"/>
        <v>0</v>
      </c>
      <c r="AV41" s="2870"/>
      <c r="AW41" s="2870"/>
      <c r="AX41" s="2870"/>
      <c r="AY41" s="2870"/>
      <c r="AZ41" s="2870"/>
      <c r="BA41" s="1763"/>
      <c r="BB41" s="1763"/>
      <c r="BC41" s="1763"/>
      <c r="BD41" s="1763"/>
      <c r="BE41" s="1769"/>
    </row>
    <row r="42" spans="1:58" ht="15.75" customHeight="1">
      <c r="A42" s="1763"/>
      <c r="B42" s="2889" t="s">
        <v>2017</v>
      </c>
      <c r="C42" s="2890"/>
      <c r="D42" s="2890"/>
      <c r="E42" s="2890"/>
      <c r="F42" s="2890"/>
      <c r="G42" s="2890"/>
      <c r="H42" s="2890"/>
      <c r="I42" s="2891"/>
      <c r="J42" s="2880"/>
      <c r="K42" s="2643"/>
      <c r="L42" s="2643"/>
      <c r="M42" s="2881"/>
      <c r="N42" s="2814"/>
      <c r="O42" s="2643"/>
      <c r="P42" s="2643"/>
      <c r="Q42" s="2885"/>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9">
        <f t="shared" si="2"/>
        <v>0</v>
      </c>
      <c r="AP42" s="2869"/>
      <c r="AQ42" s="2869"/>
      <c r="AR42" s="2869"/>
      <c r="AS42" s="2869"/>
      <c r="AT42" s="2869"/>
      <c r="AU42" s="2870">
        <f t="shared" si="3"/>
        <v>0</v>
      </c>
      <c r="AV42" s="2870"/>
      <c r="AW42" s="2870"/>
      <c r="AX42" s="2870"/>
      <c r="AY42" s="2870"/>
      <c r="AZ42" s="2870"/>
      <c r="BA42" s="1763"/>
      <c r="BB42" s="1763"/>
      <c r="BC42" s="1763"/>
      <c r="BD42" s="1763"/>
      <c r="BE42" s="1769"/>
    </row>
    <row r="43" spans="1:58" ht="15.75" customHeight="1">
      <c r="A43" s="1763"/>
      <c r="B43" s="2886" t="s">
        <v>2018</v>
      </c>
      <c r="C43" s="2887"/>
      <c r="D43" s="2887"/>
      <c r="E43" s="2887"/>
      <c r="F43" s="2887"/>
      <c r="G43" s="2887"/>
      <c r="H43" s="2887"/>
      <c r="I43" s="2888"/>
      <c r="J43" s="2880"/>
      <c r="K43" s="2643"/>
      <c r="L43" s="2643"/>
      <c r="M43" s="2881"/>
      <c r="N43" s="2814"/>
      <c r="O43" s="2643"/>
      <c r="P43" s="2643"/>
      <c r="Q43" s="2885"/>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9">
        <f t="shared" si="2"/>
        <v>0</v>
      </c>
      <c r="AP43" s="2869"/>
      <c r="AQ43" s="2869"/>
      <c r="AR43" s="2869"/>
      <c r="AS43" s="2869"/>
      <c r="AT43" s="2869"/>
      <c r="AU43" s="2870">
        <f t="shared" si="3"/>
        <v>0</v>
      </c>
      <c r="AV43" s="2870"/>
      <c r="AW43" s="2870"/>
      <c r="AX43" s="2870"/>
      <c r="AY43" s="2870"/>
      <c r="AZ43" s="2870"/>
      <c r="BA43" s="1763"/>
      <c r="BB43" s="1763"/>
      <c r="BC43" s="1763"/>
      <c r="BD43" s="1763"/>
      <c r="BE43" s="1769"/>
    </row>
    <row r="44" spans="1:58" ht="15.75" customHeight="1">
      <c r="A44" s="1763"/>
      <c r="B44" s="2886" t="s">
        <v>2019</v>
      </c>
      <c r="C44" s="2887"/>
      <c r="D44" s="2887"/>
      <c r="E44" s="2887"/>
      <c r="F44" s="2887"/>
      <c r="G44" s="2887"/>
      <c r="H44" s="2887"/>
      <c r="I44" s="2888"/>
      <c r="J44" s="2880"/>
      <c r="K44" s="2643"/>
      <c r="L44" s="2643"/>
      <c r="M44" s="2881"/>
      <c r="N44" s="2814"/>
      <c r="O44" s="2643"/>
      <c r="P44" s="2643"/>
      <c r="Q44" s="2885"/>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9">
        <f t="shared" si="2"/>
        <v>0</v>
      </c>
      <c r="AP44" s="2869"/>
      <c r="AQ44" s="2869"/>
      <c r="AR44" s="2869"/>
      <c r="AS44" s="2869"/>
      <c r="AT44" s="2869"/>
      <c r="AU44" s="2870">
        <f t="shared" si="3"/>
        <v>0</v>
      </c>
      <c r="AV44" s="2870"/>
      <c r="AW44" s="2870"/>
      <c r="AX44" s="2870"/>
      <c r="AY44" s="2870"/>
      <c r="AZ44" s="2870"/>
      <c r="BA44" s="1763"/>
      <c r="BB44" s="1763"/>
      <c r="BC44" s="1763"/>
      <c r="BD44" s="1763"/>
      <c r="BE44" s="1769"/>
    </row>
    <row r="45" spans="1:58" ht="15.75" customHeight="1">
      <c r="A45" s="1763"/>
      <c r="B45" s="2877" t="s">
        <v>2020</v>
      </c>
      <c r="C45" s="2878"/>
      <c r="D45" s="2878"/>
      <c r="E45" s="2878"/>
      <c r="F45" s="2878"/>
      <c r="G45" s="2878"/>
      <c r="H45" s="2878"/>
      <c r="I45" s="2879"/>
      <c r="J45" s="2880"/>
      <c r="K45" s="2643"/>
      <c r="L45" s="2643"/>
      <c r="M45" s="2881"/>
      <c r="N45" s="2814"/>
      <c r="O45" s="2643"/>
      <c r="P45" s="2643"/>
      <c r="Q45" s="2885"/>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9">
        <f t="shared" si="2"/>
        <v>0</v>
      </c>
      <c r="AP45" s="2869"/>
      <c r="AQ45" s="2869"/>
      <c r="AR45" s="2869"/>
      <c r="AS45" s="2869"/>
      <c r="AT45" s="2869"/>
      <c r="AU45" s="2870">
        <f t="shared" si="3"/>
        <v>0</v>
      </c>
      <c r="AV45" s="2870"/>
      <c r="AW45" s="2870"/>
      <c r="AX45" s="2870"/>
      <c r="AY45" s="2870"/>
      <c r="AZ45" s="2870"/>
      <c r="BA45" s="1763"/>
      <c r="BB45" s="1763"/>
      <c r="BC45" s="1763"/>
      <c r="BD45" s="1763"/>
      <c r="BE45" s="1769"/>
    </row>
    <row r="46" spans="1:58" ht="15.75" customHeight="1">
      <c r="A46" s="1763"/>
      <c r="B46" s="2877" t="s">
        <v>2021</v>
      </c>
      <c r="C46" s="2878"/>
      <c r="D46" s="2878"/>
      <c r="E46" s="2878"/>
      <c r="F46" s="2878"/>
      <c r="G46" s="2878"/>
      <c r="H46" s="2878"/>
      <c r="I46" s="2879"/>
      <c r="J46" s="2880"/>
      <c r="K46" s="2643"/>
      <c r="L46" s="2643"/>
      <c r="M46" s="2881"/>
      <c r="N46" s="2882">
        <v>99</v>
      </c>
      <c r="O46" s="2883"/>
      <c r="P46" s="2883"/>
      <c r="Q46" s="2884"/>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9">
        <f t="shared" si="2"/>
        <v>0</v>
      </c>
      <c r="AP46" s="2869"/>
      <c r="AQ46" s="2869"/>
      <c r="AR46" s="2869"/>
      <c r="AS46" s="2869"/>
      <c r="AT46" s="2869"/>
      <c r="AU46" s="2870">
        <f t="shared" si="3"/>
        <v>0</v>
      </c>
      <c r="AV46" s="2870"/>
      <c r="AW46" s="2870"/>
      <c r="AX46" s="2870"/>
      <c r="AY46" s="2870"/>
      <c r="AZ46" s="2870"/>
      <c r="BA46" s="1763"/>
      <c r="BB46" s="1763"/>
      <c r="BC46" s="1763"/>
      <c r="BD46" s="1763"/>
      <c r="BE46" s="1769"/>
    </row>
    <row r="47" spans="1:58" ht="15.75" customHeight="1" thickBot="1">
      <c r="A47" s="1763"/>
      <c r="B47" s="2871" t="s">
        <v>308</v>
      </c>
      <c r="C47" s="2872"/>
      <c r="D47" s="2872"/>
      <c r="E47" s="2872"/>
      <c r="F47" s="2872"/>
      <c r="G47" s="2872"/>
      <c r="H47" s="2872"/>
      <c r="I47" s="2873"/>
      <c r="J47" s="2874"/>
      <c r="K47" s="2780"/>
      <c r="L47" s="2780"/>
      <c r="M47" s="2781"/>
      <c r="N47" s="2875"/>
      <c r="O47" s="2780"/>
      <c r="P47" s="2780"/>
      <c r="Q47" s="2876"/>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9">
        <f t="shared" si="2"/>
        <v>0</v>
      </c>
      <c r="AP47" s="2869"/>
      <c r="AQ47" s="2869"/>
      <c r="AR47" s="2869"/>
      <c r="AS47" s="2869"/>
      <c r="AT47" s="2869"/>
      <c r="AU47" s="2870">
        <f t="shared" si="3"/>
        <v>0</v>
      </c>
      <c r="AV47" s="2870"/>
      <c r="AW47" s="2870"/>
      <c r="AX47" s="2870"/>
      <c r="AY47" s="2870"/>
      <c r="AZ47" s="2870"/>
      <c r="BA47" s="1763"/>
      <c r="BB47" s="1763"/>
      <c r="BC47" s="1763"/>
      <c r="BD47" s="1763"/>
      <c r="BE47" s="1769"/>
    </row>
    <row r="48" spans="1:58" ht="15.75" customHeight="1">
      <c r="A48" s="1763"/>
      <c r="B48" s="1771" t="s">
        <v>2022</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2454</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26" t="s">
        <v>2023</v>
      </c>
      <c r="C50" s="2727"/>
      <c r="D50" s="2727"/>
      <c r="E50" s="2727"/>
      <c r="F50" s="2727"/>
      <c r="G50" s="2727"/>
      <c r="H50" s="2727"/>
      <c r="I50" s="2727"/>
      <c r="J50" s="2727"/>
      <c r="K50" s="2727"/>
      <c r="L50" s="2727"/>
      <c r="M50" s="2727"/>
      <c r="N50" s="2727"/>
      <c r="O50" s="2727"/>
      <c r="P50" s="2727"/>
      <c r="Q50" s="2727"/>
      <c r="R50" s="2727"/>
      <c r="S50" s="2727"/>
      <c r="T50" s="2727"/>
      <c r="U50" s="2727"/>
      <c r="V50" s="2727"/>
      <c r="W50" s="2727"/>
      <c r="X50" s="2727"/>
      <c r="Y50" s="2727"/>
      <c r="Z50" s="2727"/>
      <c r="AA50" s="2727"/>
      <c r="AB50" s="2727"/>
      <c r="AC50" s="2727"/>
      <c r="AD50" s="2727"/>
      <c r="AE50" s="2727"/>
      <c r="AF50" s="2727"/>
      <c r="AG50" s="2727"/>
      <c r="AH50" s="2727"/>
      <c r="AI50" s="2727"/>
      <c r="AJ50" s="2727"/>
      <c r="AK50" s="2727"/>
      <c r="AL50" s="2727"/>
      <c r="AM50" s="2727"/>
      <c r="AN50" s="2727"/>
      <c r="AO50" s="2858"/>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859" t="s">
        <v>2024</v>
      </c>
      <c r="C51" s="2860"/>
      <c r="D51" s="2860"/>
      <c r="E51" s="2860"/>
      <c r="F51" s="2860"/>
      <c r="G51" s="2860"/>
      <c r="H51" s="2860"/>
      <c r="I51" s="2861"/>
      <c r="J51" s="2859" t="s">
        <v>2025</v>
      </c>
      <c r="K51" s="2860"/>
      <c r="L51" s="2860"/>
      <c r="M51" s="2860"/>
      <c r="N51" s="2860"/>
      <c r="O51" s="2860"/>
      <c r="P51" s="2860"/>
      <c r="Q51" s="2861"/>
      <c r="R51" s="2862" t="s">
        <v>2026</v>
      </c>
      <c r="S51" s="2863"/>
      <c r="T51" s="2863"/>
      <c r="U51" s="2863"/>
      <c r="V51" s="2863"/>
      <c r="W51" s="2863"/>
      <c r="X51" s="2863"/>
      <c r="Y51" s="2864"/>
      <c r="Z51" s="2865" t="s">
        <v>2027</v>
      </c>
      <c r="AA51" s="2866"/>
      <c r="AB51" s="2866"/>
      <c r="AC51" s="2866"/>
      <c r="AD51" s="2866"/>
      <c r="AE51" s="2866"/>
      <c r="AF51" s="2866"/>
      <c r="AG51" s="2867"/>
      <c r="AH51" s="2865" t="s">
        <v>2028</v>
      </c>
      <c r="AI51" s="2866"/>
      <c r="AJ51" s="2866"/>
      <c r="AK51" s="2866"/>
      <c r="AL51" s="2866"/>
      <c r="AM51" s="2866"/>
      <c r="AN51" s="2866"/>
      <c r="AO51" s="2867"/>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834" t="s">
        <v>2455</v>
      </c>
      <c r="C52" s="2835"/>
      <c r="D52" s="2835"/>
      <c r="E52" s="2835"/>
      <c r="F52" s="2835"/>
      <c r="G52" s="2835"/>
      <c r="H52" s="2835"/>
      <c r="I52" s="2835"/>
      <c r="J52" s="2835">
        <v>0</v>
      </c>
      <c r="K52" s="2835"/>
      <c r="L52" s="2835"/>
      <c r="M52" s="2835"/>
      <c r="N52" s="2835"/>
      <c r="O52" s="2835"/>
      <c r="P52" s="2835"/>
      <c r="Q52" s="2835"/>
      <c r="R52" s="2854">
        <v>0</v>
      </c>
      <c r="S52" s="2854"/>
      <c r="T52" s="2854"/>
      <c r="U52" s="2854"/>
      <c r="V52" s="2854"/>
      <c r="W52" s="2854"/>
      <c r="X52" s="2854"/>
      <c r="Y52" s="2854"/>
      <c r="Z52" s="2855"/>
      <c r="AA52" s="2855"/>
      <c r="AB52" s="2855"/>
      <c r="AC52" s="2855"/>
      <c r="AD52" s="2855"/>
      <c r="AE52" s="2855"/>
      <c r="AF52" s="2855"/>
      <c r="AG52" s="2855"/>
      <c r="AH52" s="2856">
        <v>0</v>
      </c>
      <c r="AI52" s="2856"/>
      <c r="AJ52" s="2856"/>
      <c r="AK52" s="2856"/>
      <c r="AL52" s="2856"/>
      <c r="AM52" s="2856"/>
      <c r="AN52" s="2856"/>
      <c r="AO52" s="2857"/>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834" t="s">
        <v>2456</v>
      </c>
      <c r="C53" s="2835"/>
      <c r="D53" s="2835"/>
      <c r="E53" s="2835"/>
      <c r="F53" s="2835"/>
      <c r="G53" s="2835"/>
      <c r="H53" s="2835"/>
      <c r="I53" s="2835"/>
      <c r="J53" s="2835"/>
      <c r="K53" s="2835"/>
      <c r="L53" s="2835"/>
      <c r="M53" s="2835"/>
      <c r="N53" s="2835"/>
      <c r="O53" s="2835"/>
      <c r="P53" s="2835"/>
      <c r="Q53" s="2835"/>
      <c r="R53" s="2854">
        <v>0</v>
      </c>
      <c r="S53" s="2854"/>
      <c r="T53" s="2854"/>
      <c r="U53" s="2854"/>
      <c r="V53" s="2854"/>
      <c r="W53" s="2854"/>
      <c r="X53" s="2854"/>
      <c r="Y53" s="2854"/>
      <c r="Z53" s="2855"/>
      <c r="AA53" s="2855"/>
      <c r="AB53" s="2855"/>
      <c r="AC53" s="2855"/>
      <c r="AD53" s="2855"/>
      <c r="AE53" s="2855"/>
      <c r="AF53" s="2855"/>
      <c r="AG53" s="2855"/>
      <c r="AH53" s="2856">
        <v>0</v>
      </c>
      <c r="AI53" s="2856"/>
      <c r="AJ53" s="2856"/>
      <c r="AK53" s="2856"/>
      <c r="AL53" s="2856"/>
      <c r="AM53" s="2856"/>
      <c r="AN53" s="2856"/>
      <c r="AO53" s="2857"/>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834"/>
      <c r="C54" s="2835"/>
      <c r="D54" s="2835"/>
      <c r="E54" s="2835"/>
      <c r="F54" s="2835"/>
      <c r="G54" s="2835"/>
      <c r="H54" s="2835"/>
      <c r="I54" s="2835"/>
      <c r="J54" s="2835"/>
      <c r="K54" s="2835"/>
      <c r="L54" s="2835"/>
      <c r="M54" s="2835"/>
      <c r="N54" s="2835"/>
      <c r="O54" s="2835"/>
      <c r="P54" s="2835"/>
      <c r="Q54" s="2835"/>
      <c r="R54" s="2854">
        <v>0</v>
      </c>
      <c r="S54" s="2854"/>
      <c r="T54" s="2854"/>
      <c r="U54" s="2854"/>
      <c r="V54" s="2854"/>
      <c r="W54" s="2854"/>
      <c r="X54" s="2854"/>
      <c r="Y54" s="2854"/>
      <c r="Z54" s="2855"/>
      <c r="AA54" s="2855"/>
      <c r="AB54" s="2855"/>
      <c r="AC54" s="2855"/>
      <c r="AD54" s="2855"/>
      <c r="AE54" s="2855"/>
      <c r="AF54" s="2855"/>
      <c r="AG54" s="2855"/>
      <c r="AH54" s="2856">
        <v>0</v>
      </c>
      <c r="AI54" s="2856"/>
      <c r="AJ54" s="2856"/>
      <c r="AK54" s="2856"/>
      <c r="AL54" s="2856"/>
      <c r="AM54" s="2856"/>
      <c r="AN54" s="2856"/>
      <c r="AO54" s="2857"/>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834"/>
      <c r="C55" s="2835"/>
      <c r="D55" s="2835"/>
      <c r="E55" s="2835"/>
      <c r="F55" s="2835"/>
      <c r="G55" s="2835"/>
      <c r="H55" s="2835"/>
      <c r="I55" s="2835"/>
      <c r="J55" s="2835"/>
      <c r="K55" s="2835"/>
      <c r="L55" s="2835"/>
      <c r="M55" s="2835"/>
      <c r="N55" s="2835"/>
      <c r="O55" s="2835"/>
      <c r="P55" s="2835"/>
      <c r="Q55" s="2835"/>
      <c r="R55" s="2854">
        <v>0</v>
      </c>
      <c r="S55" s="2854"/>
      <c r="T55" s="2854"/>
      <c r="U55" s="2854"/>
      <c r="V55" s="2854"/>
      <c r="W55" s="2854"/>
      <c r="X55" s="2854"/>
      <c r="Y55" s="2854"/>
      <c r="Z55" s="2855"/>
      <c r="AA55" s="2855"/>
      <c r="AB55" s="2855"/>
      <c r="AC55" s="2855"/>
      <c r="AD55" s="2855"/>
      <c r="AE55" s="2855"/>
      <c r="AF55" s="2855"/>
      <c r="AG55" s="2855"/>
      <c r="AH55" s="2856">
        <v>0</v>
      </c>
      <c r="AI55" s="2856"/>
      <c r="AJ55" s="2856"/>
      <c r="AK55" s="2856"/>
      <c r="AL55" s="2856"/>
      <c r="AM55" s="2856"/>
      <c r="AN55" s="2856"/>
      <c r="AO55" s="2857"/>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838"/>
      <c r="C56" s="2839"/>
      <c r="D56" s="2839"/>
      <c r="E56" s="2839"/>
      <c r="F56" s="2839"/>
      <c r="G56" s="2839"/>
      <c r="H56" s="2839"/>
      <c r="I56" s="2839"/>
      <c r="J56" s="2839"/>
      <c r="K56" s="2839"/>
      <c r="L56" s="2839"/>
      <c r="M56" s="2839"/>
      <c r="N56" s="2839"/>
      <c r="O56" s="2839"/>
      <c r="P56" s="2839"/>
      <c r="Q56" s="2839"/>
      <c r="R56" s="2845">
        <v>0</v>
      </c>
      <c r="S56" s="2845"/>
      <c r="T56" s="2845"/>
      <c r="U56" s="2845"/>
      <c r="V56" s="2845"/>
      <c r="W56" s="2845"/>
      <c r="X56" s="2845"/>
      <c r="Y56" s="2845"/>
      <c r="Z56" s="2846"/>
      <c r="AA56" s="2846"/>
      <c r="AB56" s="2846"/>
      <c r="AC56" s="2846"/>
      <c r="AD56" s="2846"/>
      <c r="AE56" s="2846"/>
      <c r="AF56" s="2846"/>
      <c r="AG56" s="2846"/>
      <c r="AH56" s="2847"/>
      <c r="AI56" s="2847"/>
      <c r="AJ56" s="2847"/>
      <c r="AK56" s="2847"/>
      <c r="AL56" s="2847"/>
      <c r="AM56" s="2847"/>
      <c r="AN56" s="2847"/>
      <c r="AO56" s="2848"/>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849" t="s">
        <v>1872</v>
      </c>
      <c r="C57" s="2850"/>
      <c r="D57" s="2850"/>
      <c r="E57" s="2850"/>
      <c r="F57" s="2850"/>
      <c r="G57" s="2850"/>
      <c r="H57" s="2850"/>
      <c r="I57" s="2850"/>
      <c r="J57" s="2850"/>
      <c r="K57" s="2850"/>
      <c r="L57" s="2850"/>
      <c r="M57" s="2850"/>
      <c r="N57" s="2850"/>
      <c r="O57" s="2850"/>
      <c r="P57" s="2850"/>
      <c r="Q57" s="2850"/>
      <c r="R57" s="2851">
        <f>SUM(R52:Y56)</f>
        <v>0</v>
      </c>
      <c r="S57" s="2851"/>
      <c r="T57" s="2851"/>
      <c r="U57" s="2851"/>
      <c r="V57" s="2851"/>
      <c r="W57" s="2851"/>
      <c r="X57" s="2851"/>
      <c r="Y57" s="2851"/>
      <c r="Z57" s="2852">
        <f t="shared" ref="Z57" si="4">SUM(Z52:AG56)</f>
        <v>0</v>
      </c>
      <c r="AA57" s="2852"/>
      <c r="AB57" s="2852"/>
      <c r="AC57" s="2852"/>
      <c r="AD57" s="2852"/>
      <c r="AE57" s="2852"/>
      <c r="AF57" s="2852"/>
      <c r="AG57" s="2852"/>
      <c r="AH57" s="2853">
        <f>SUM(AH52:AO56)</f>
        <v>0</v>
      </c>
      <c r="AI57" s="2853"/>
      <c r="AJ57" s="2853"/>
      <c r="AK57" s="2853"/>
      <c r="AL57" s="2853"/>
      <c r="AM57" s="2853"/>
      <c r="AN57" s="2853"/>
      <c r="AO57" s="2853"/>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842" t="s">
        <v>2024</v>
      </c>
      <c r="C59" s="2843"/>
      <c r="D59" s="2843"/>
      <c r="E59" s="2843"/>
      <c r="F59" s="2843"/>
      <c r="G59" s="2843"/>
      <c r="H59" s="2843"/>
      <c r="I59" s="2844"/>
      <c r="J59" s="2651" t="s">
        <v>2029</v>
      </c>
      <c r="K59" s="2651"/>
      <c r="L59" s="2651"/>
      <c r="M59" s="2651"/>
      <c r="N59" s="2651"/>
      <c r="O59" s="2651"/>
      <c r="P59" s="2651"/>
      <c r="Q59" s="2651"/>
      <c r="R59" s="2651"/>
      <c r="S59" s="2651"/>
      <c r="T59" s="2651"/>
      <c r="U59" s="2651"/>
      <c r="V59" s="2651"/>
      <c r="W59" s="2651"/>
      <c r="X59" s="2651"/>
      <c r="Y59" s="2651"/>
      <c r="Z59" s="2651"/>
      <c r="AA59" s="2651"/>
      <c r="AB59" s="2651"/>
      <c r="AC59" s="2651"/>
      <c r="AD59" s="2651"/>
      <c r="AE59" s="2651"/>
      <c r="AF59" s="2651"/>
      <c r="AG59" s="2651"/>
      <c r="AH59" s="2651"/>
      <c r="AI59" s="2651"/>
      <c r="AJ59" s="2651"/>
      <c r="AK59" s="2651"/>
      <c r="AL59" s="2651"/>
      <c r="AM59" s="2651"/>
      <c r="AN59" s="2651"/>
      <c r="AO59" s="2651"/>
      <c r="AP59" s="2651"/>
      <c r="AQ59" s="2651"/>
      <c r="AR59" s="2651"/>
      <c r="AS59" s="2651"/>
      <c r="AT59" s="2651"/>
      <c r="AU59" s="2651"/>
      <c r="AV59" s="2651"/>
      <c r="AW59" s="2652"/>
      <c r="AX59" s="1763"/>
      <c r="AY59" s="1763"/>
      <c r="AZ59" s="1763"/>
      <c r="BA59" s="1763"/>
      <c r="BB59" s="1763"/>
      <c r="BC59" s="1763"/>
      <c r="BD59" s="1763"/>
      <c r="BE59" s="1769"/>
    </row>
    <row r="60" spans="1:58" ht="15.75" customHeight="1">
      <c r="A60" s="1763"/>
      <c r="B60" s="2834" t="str">
        <f>IF(B52="", "", B52)</f>
        <v>Services Company 1</v>
      </c>
      <c r="C60" s="2835"/>
      <c r="D60" s="2835"/>
      <c r="E60" s="2835"/>
      <c r="F60" s="2835"/>
      <c r="G60" s="2835"/>
      <c r="H60" s="2835"/>
      <c r="I60" s="2836"/>
      <c r="J60" s="2837"/>
      <c r="K60" s="2835"/>
      <c r="L60" s="2835"/>
      <c r="M60" s="2835"/>
      <c r="N60" s="2835"/>
      <c r="O60" s="2835"/>
      <c r="P60" s="2835"/>
      <c r="Q60" s="2835"/>
      <c r="R60" s="2835"/>
      <c r="S60" s="2835"/>
      <c r="T60" s="2835"/>
      <c r="U60" s="2835"/>
      <c r="V60" s="2835"/>
      <c r="W60" s="2835"/>
      <c r="X60" s="2835"/>
      <c r="Y60" s="2835"/>
      <c r="Z60" s="2835"/>
      <c r="AA60" s="2835"/>
      <c r="AB60" s="2835"/>
      <c r="AC60" s="2835"/>
      <c r="AD60" s="2835"/>
      <c r="AE60" s="2835"/>
      <c r="AF60" s="2835"/>
      <c r="AG60" s="2835"/>
      <c r="AH60" s="2835"/>
      <c r="AI60" s="2835"/>
      <c r="AJ60" s="2835"/>
      <c r="AK60" s="2835"/>
      <c r="AL60" s="2835"/>
      <c r="AM60" s="2835"/>
      <c r="AN60" s="2835"/>
      <c r="AO60" s="2835"/>
      <c r="AP60" s="2835"/>
      <c r="AQ60" s="2835"/>
      <c r="AR60" s="2835"/>
      <c r="AS60" s="2835"/>
      <c r="AT60" s="2835"/>
      <c r="AU60" s="2835"/>
      <c r="AV60" s="2835"/>
      <c r="AW60" s="2836"/>
      <c r="AX60" s="1763"/>
      <c r="AY60" s="1763"/>
      <c r="AZ60" s="1763"/>
      <c r="BA60" s="1763"/>
      <c r="BB60" s="1763"/>
      <c r="BC60" s="1763"/>
      <c r="BD60" s="1763"/>
      <c r="BE60" s="1769"/>
    </row>
    <row r="61" spans="1:58" ht="15.75" customHeight="1">
      <c r="A61" s="1763"/>
      <c r="B61" s="2834" t="str">
        <f t="shared" ref="B61:B64" si="5">IF(B53="", "", B53)</f>
        <v>Services Company 2</v>
      </c>
      <c r="C61" s="2835"/>
      <c r="D61" s="2835"/>
      <c r="E61" s="2835"/>
      <c r="F61" s="2835"/>
      <c r="G61" s="2835"/>
      <c r="H61" s="2835"/>
      <c r="I61" s="2836"/>
      <c r="J61" s="2837"/>
      <c r="K61" s="2835"/>
      <c r="L61" s="2835"/>
      <c r="M61" s="2835"/>
      <c r="N61" s="2835"/>
      <c r="O61" s="2835"/>
      <c r="P61" s="2835"/>
      <c r="Q61" s="2835"/>
      <c r="R61" s="2835"/>
      <c r="S61" s="2835"/>
      <c r="T61" s="2835"/>
      <c r="U61" s="2835"/>
      <c r="V61" s="2835"/>
      <c r="W61" s="2835"/>
      <c r="X61" s="2835"/>
      <c r="Y61" s="2835"/>
      <c r="Z61" s="2835"/>
      <c r="AA61" s="2835"/>
      <c r="AB61" s="2835"/>
      <c r="AC61" s="2835"/>
      <c r="AD61" s="2835"/>
      <c r="AE61" s="2835"/>
      <c r="AF61" s="2835"/>
      <c r="AG61" s="2835"/>
      <c r="AH61" s="2835"/>
      <c r="AI61" s="2835"/>
      <c r="AJ61" s="2835"/>
      <c r="AK61" s="2835"/>
      <c r="AL61" s="2835"/>
      <c r="AM61" s="2835"/>
      <c r="AN61" s="2835"/>
      <c r="AO61" s="2835"/>
      <c r="AP61" s="2835"/>
      <c r="AQ61" s="2835"/>
      <c r="AR61" s="2835"/>
      <c r="AS61" s="2835"/>
      <c r="AT61" s="2835"/>
      <c r="AU61" s="2835"/>
      <c r="AV61" s="2835"/>
      <c r="AW61" s="2836"/>
      <c r="AX61" s="1763"/>
      <c r="AY61" s="1763"/>
      <c r="AZ61" s="1763"/>
      <c r="BA61" s="1763"/>
      <c r="BB61" s="1763"/>
      <c r="BC61" s="1763"/>
      <c r="BD61" s="1763"/>
      <c r="BE61" s="1769"/>
    </row>
    <row r="62" spans="1:58" ht="15.75" customHeight="1">
      <c r="A62" s="1763"/>
      <c r="B62" s="2834" t="str">
        <f t="shared" si="5"/>
        <v/>
      </c>
      <c r="C62" s="2835"/>
      <c r="D62" s="2835"/>
      <c r="E62" s="2835"/>
      <c r="F62" s="2835"/>
      <c r="G62" s="2835"/>
      <c r="H62" s="2835"/>
      <c r="I62" s="2836"/>
      <c r="J62" s="2837"/>
      <c r="K62" s="2835"/>
      <c r="L62" s="2835"/>
      <c r="M62" s="2835"/>
      <c r="N62" s="2835"/>
      <c r="O62" s="2835"/>
      <c r="P62" s="2835"/>
      <c r="Q62" s="2835"/>
      <c r="R62" s="2835"/>
      <c r="S62" s="2835"/>
      <c r="T62" s="2835"/>
      <c r="U62" s="2835"/>
      <c r="V62" s="2835"/>
      <c r="W62" s="2835"/>
      <c r="X62" s="2835"/>
      <c r="Y62" s="2835"/>
      <c r="Z62" s="2835"/>
      <c r="AA62" s="2835"/>
      <c r="AB62" s="2835"/>
      <c r="AC62" s="2835"/>
      <c r="AD62" s="2835"/>
      <c r="AE62" s="2835"/>
      <c r="AF62" s="2835"/>
      <c r="AG62" s="2835"/>
      <c r="AH62" s="2835"/>
      <c r="AI62" s="2835"/>
      <c r="AJ62" s="2835"/>
      <c r="AK62" s="2835"/>
      <c r="AL62" s="2835"/>
      <c r="AM62" s="2835"/>
      <c r="AN62" s="2835"/>
      <c r="AO62" s="2835"/>
      <c r="AP62" s="2835"/>
      <c r="AQ62" s="2835"/>
      <c r="AR62" s="2835"/>
      <c r="AS62" s="2835"/>
      <c r="AT62" s="2835"/>
      <c r="AU62" s="2835"/>
      <c r="AV62" s="2835"/>
      <c r="AW62" s="2836"/>
      <c r="AX62" s="1763"/>
      <c r="AY62" s="1763"/>
      <c r="AZ62" s="1763"/>
      <c r="BA62" s="1763"/>
      <c r="BB62" s="1763"/>
      <c r="BC62" s="1763"/>
      <c r="BD62" s="1763"/>
      <c r="BE62" s="1769"/>
    </row>
    <row r="63" spans="1:58" ht="15.75" customHeight="1">
      <c r="A63" s="1763"/>
      <c r="B63" s="2834" t="str">
        <f t="shared" si="5"/>
        <v/>
      </c>
      <c r="C63" s="2835"/>
      <c r="D63" s="2835"/>
      <c r="E63" s="2835"/>
      <c r="F63" s="2835"/>
      <c r="G63" s="2835"/>
      <c r="H63" s="2835"/>
      <c r="I63" s="2836"/>
      <c r="J63" s="2837"/>
      <c r="K63" s="2835"/>
      <c r="L63" s="2835"/>
      <c r="M63" s="2835"/>
      <c r="N63" s="2835"/>
      <c r="O63" s="2835"/>
      <c r="P63" s="2835"/>
      <c r="Q63" s="2835"/>
      <c r="R63" s="2835"/>
      <c r="S63" s="2835"/>
      <c r="T63" s="2835"/>
      <c r="U63" s="2835"/>
      <c r="V63" s="2835"/>
      <c r="W63" s="2835"/>
      <c r="X63" s="2835"/>
      <c r="Y63" s="2835"/>
      <c r="Z63" s="2835"/>
      <c r="AA63" s="2835"/>
      <c r="AB63" s="2835"/>
      <c r="AC63" s="2835"/>
      <c r="AD63" s="2835"/>
      <c r="AE63" s="2835"/>
      <c r="AF63" s="2835"/>
      <c r="AG63" s="2835"/>
      <c r="AH63" s="2835"/>
      <c r="AI63" s="2835"/>
      <c r="AJ63" s="2835"/>
      <c r="AK63" s="2835"/>
      <c r="AL63" s="2835"/>
      <c r="AM63" s="2835"/>
      <c r="AN63" s="2835"/>
      <c r="AO63" s="2835"/>
      <c r="AP63" s="2835"/>
      <c r="AQ63" s="2835"/>
      <c r="AR63" s="2835"/>
      <c r="AS63" s="2835"/>
      <c r="AT63" s="2835"/>
      <c r="AU63" s="2835"/>
      <c r="AV63" s="2835"/>
      <c r="AW63" s="2836"/>
      <c r="AX63" s="1763"/>
      <c r="AY63" s="1763"/>
      <c r="AZ63" s="1763"/>
      <c r="BA63" s="1763"/>
      <c r="BB63" s="1763"/>
      <c r="BC63" s="1763"/>
      <c r="BD63" s="1763"/>
      <c r="BE63" s="1769"/>
    </row>
    <row r="64" spans="1:58" ht="15.75" customHeight="1" thickBot="1">
      <c r="A64" s="1763"/>
      <c r="B64" s="2838" t="str">
        <f t="shared" si="5"/>
        <v/>
      </c>
      <c r="C64" s="2839"/>
      <c r="D64" s="2839"/>
      <c r="E64" s="2839"/>
      <c r="F64" s="2839"/>
      <c r="G64" s="2839"/>
      <c r="H64" s="2839"/>
      <c r="I64" s="2840"/>
      <c r="J64" s="2841"/>
      <c r="K64" s="2839"/>
      <c r="L64" s="2839"/>
      <c r="M64" s="2839"/>
      <c r="N64" s="2839"/>
      <c r="O64" s="2839"/>
      <c r="P64" s="2839"/>
      <c r="Q64" s="2839"/>
      <c r="R64" s="2839"/>
      <c r="S64" s="2839"/>
      <c r="T64" s="2839"/>
      <c r="U64" s="2839"/>
      <c r="V64" s="2839"/>
      <c r="W64" s="2839"/>
      <c r="X64" s="2839"/>
      <c r="Y64" s="2839"/>
      <c r="Z64" s="2839"/>
      <c r="AA64" s="2839"/>
      <c r="AB64" s="2839"/>
      <c r="AC64" s="2839"/>
      <c r="AD64" s="2839"/>
      <c r="AE64" s="2839"/>
      <c r="AF64" s="2839"/>
      <c r="AG64" s="2839"/>
      <c r="AH64" s="2839"/>
      <c r="AI64" s="2839"/>
      <c r="AJ64" s="2839"/>
      <c r="AK64" s="2839"/>
      <c r="AL64" s="2839"/>
      <c r="AM64" s="2839"/>
      <c r="AN64" s="2839"/>
      <c r="AO64" s="2839"/>
      <c r="AP64" s="2839"/>
      <c r="AQ64" s="2839"/>
      <c r="AR64" s="2839"/>
      <c r="AS64" s="2839"/>
      <c r="AT64" s="2839"/>
      <c r="AU64" s="2839"/>
      <c r="AV64" s="2839"/>
      <c r="AW64" s="2840"/>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2030</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697" t="s">
        <v>2031</v>
      </c>
      <c r="C68" s="2698"/>
      <c r="D68" s="2698"/>
      <c r="E68" s="2698"/>
      <c r="F68" s="2698"/>
      <c r="G68" s="2698"/>
      <c r="H68" s="2698"/>
      <c r="I68" s="2698"/>
      <c r="J68" s="2698"/>
      <c r="K68" s="2698"/>
      <c r="L68" s="2698"/>
      <c r="M68" s="2698"/>
      <c r="N68" s="2698"/>
      <c r="O68" s="2698"/>
      <c r="P68" s="2698"/>
      <c r="Q68" s="2698"/>
      <c r="R68" s="2698"/>
      <c r="S68" s="2698"/>
      <c r="T68" s="2698"/>
      <c r="U68" s="2698"/>
      <c r="V68" s="2698"/>
      <c r="W68" s="2698"/>
      <c r="X68" s="2698"/>
      <c r="Y68" s="2698"/>
      <c r="Z68" s="2698"/>
      <c r="AA68" s="2699"/>
      <c r="AB68" s="1763"/>
      <c r="AC68" s="2796" t="s">
        <v>2032</v>
      </c>
      <c r="AD68" s="2797"/>
      <c r="AE68" s="2797"/>
      <c r="AF68" s="2797"/>
      <c r="AG68" s="2797"/>
      <c r="AH68" s="2797"/>
      <c r="AI68" s="2797"/>
      <c r="AJ68" s="2797"/>
      <c r="AK68" s="2797"/>
      <c r="AL68" s="2797"/>
      <c r="AM68" s="2797"/>
      <c r="AN68" s="2797"/>
      <c r="AO68" s="2797"/>
      <c r="AP68" s="2797"/>
      <c r="AQ68" s="2797"/>
      <c r="AR68" s="2797"/>
      <c r="AS68" s="2797"/>
      <c r="AT68" s="2797"/>
      <c r="AU68" s="2797"/>
      <c r="AV68" s="2829" t="s">
        <v>1989</v>
      </c>
      <c r="AW68" s="2829"/>
      <c r="AX68" s="2829"/>
      <c r="AY68" s="2829"/>
      <c r="AZ68" s="2829"/>
      <c r="BA68" s="2829"/>
      <c r="BB68" s="2829"/>
      <c r="BC68" s="2830"/>
      <c r="BD68" s="1763"/>
      <c r="BE68" s="1769"/>
    </row>
    <row r="69" spans="1:57" ht="15.75" customHeight="1" thickBot="1">
      <c r="A69" s="1763"/>
      <c r="B69" s="2831" t="s">
        <v>2033</v>
      </c>
      <c r="C69" s="2804"/>
      <c r="D69" s="2804"/>
      <c r="E69" s="2804"/>
      <c r="F69" s="2804"/>
      <c r="G69" s="2804"/>
      <c r="H69" s="2804"/>
      <c r="I69" s="2804"/>
      <c r="J69" s="2804"/>
      <c r="K69" s="2804"/>
      <c r="L69" s="2804"/>
      <c r="M69" s="2804"/>
      <c r="N69" s="2804"/>
      <c r="O69" s="2832" t="s">
        <v>2034</v>
      </c>
      <c r="P69" s="2629"/>
      <c r="Q69" s="2629"/>
      <c r="R69" s="2629"/>
      <c r="S69" s="2629"/>
      <c r="T69" s="2629"/>
      <c r="U69" s="2629"/>
      <c r="V69" s="2629"/>
      <c r="W69" s="2629"/>
      <c r="X69" s="2629"/>
      <c r="Y69" s="2629"/>
      <c r="Z69" s="2629"/>
      <c r="AA69" s="2630"/>
      <c r="AB69" s="1763"/>
      <c r="AC69" s="2571" t="s">
        <v>2035</v>
      </c>
      <c r="AD69" s="2572"/>
      <c r="AE69" s="2572"/>
      <c r="AF69" s="2572"/>
      <c r="AG69" s="2572"/>
      <c r="AH69" s="2572"/>
      <c r="AI69" s="2572"/>
      <c r="AJ69" s="2572"/>
      <c r="AK69" s="2572"/>
      <c r="AL69" s="2572"/>
      <c r="AM69" s="2572"/>
      <c r="AN69" s="2572"/>
      <c r="AO69" s="2572"/>
      <c r="AP69" s="2572"/>
      <c r="AQ69" s="2572"/>
      <c r="AR69" s="2572"/>
      <c r="AS69" s="2572"/>
      <c r="AT69" s="2572"/>
      <c r="AU69" s="2572"/>
      <c r="AV69" s="2676">
        <v>44563</v>
      </c>
      <c r="AW69" s="2675"/>
      <c r="AX69" s="2675"/>
      <c r="AY69" s="2675"/>
      <c r="AZ69" s="2675"/>
      <c r="BA69" s="2675"/>
      <c r="BB69" s="2675"/>
      <c r="BC69" s="2833"/>
      <c r="BD69" s="1763"/>
      <c r="BE69" s="1769"/>
    </row>
    <row r="70" spans="1:57" ht="15.75" customHeight="1">
      <c r="A70" s="1763"/>
      <c r="B70" s="2825"/>
      <c r="C70" s="2826"/>
      <c r="D70" s="2826"/>
      <c r="E70" s="2826"/>
      <c r="F70" s="2826"/>
      <c r="G70" s="2826"/>
      <c r="H70" s="2826"/>
      <c r="I70" s="2826"/>
      <c r="J70" s="2826"/>
      <c r="K70" s="2826"/>
      <c r="L70" s="2826"/>
      <c r="M70" s="2826"/>
      <c r="N70" s="2826"/>
      <c r="O70" s="2815">
        <v>1</v>
      </c>
      <c r="P70" s="2815"/>
      <c r="Q70" s="2815"/>
      <c r="R70" s="2815"/>
      <c r="S70" s="2815"/>
      <c r="T70" s="2815"/>
      <c r="U70" s="2815"/>
      <c r="V70" s="2815"/>
      <c r="W70" s="2815"/>
      <c r="X70" s="2815"/>
      <c r="Y70" s="2815"/>
      <c r="Z70" s="2815"/>
      <c r="AA70" s="2816"/>
      <c r="AB70" s="1763"/>
      <c r="AC70" s="2827" t="s">
        <v>2036</v>
      </c>
      <c r="AD70" s="2828"/>
      <c r="AE70" s="2828"/>
      <c r="AF70" s="2783"/>
      <c r="AG70" s="2783"/>
      <c r="AH70" s="2783"/>
      <c r="AI70" s="2783"/>
      <c r="AJ70" s="2783"/>
      <c r="AK70" s="2783"/>
      <c r="AL70" s="2783"/>
      <c r="AM70" s="2783"/>
      <c r="AN70" s="2783"/>
      <c r="AO70" s="2783"/>
      <c r="AP70" s="2783"/>
      <c r="AQ70" s="2783"/>
      <c r="AR70" s="2783"/>
      <c r="AS70" s="2783"/>
      <c r="AT70" s="2783"/>
      <c r="AU70" s="2784"/>
      <c r="AV70" s="1763"/>
      <c r="AW70" s="1763"/>
      <c r="AX70" s="1763"/>
      <c r="AY70" s="1763"/>
      <c r="AZ70" s="1763"/>
      <c r="BA70" s="1763"/>
      <c r="BB70" s="1763"/>
      <c r="BC70" s="1763"/>
      <c r="BD70" s="1763"/>
      <c r="BE70" s="1769"/>
    </row>
    <row r="71" spans="1:57" ht="15.75" customHeight="1" thickBot="1">
      <c r="A71" s="1763"/>
      <c r="B71" s="2814"/>
      <c r="C71" s="2643"/>
      <c r="D71" s="2643"/>
      <c r="E71" s="2643"/>
      <c r="F71" s="2643"/>
      <c r="G71" s="2643"/>
      <c r="H71" s="2643"/>
      <c r="I71" s="2643"/>
      <c r="J71" s="2643"/>
      <c r="K71" s="2643"/>
      <c r="L71" s="2643"/>
      <c r="M71" s="2643"/>
      <c r="N71" s="2643"/>
      <c r="O71" s="2815"/>
      <c r="P71" s="2815"/>
      <c r="Q71" s="2815"/>
      <c r="R71" s="2815"/>
      <c r="S71" s="2815"/>
      <c r="T71" s="2815"/>
      <c r="U71" s="2815"/>
      <c r="V71" s="2815"/>
      <c r="W71" s="2815"/>
      <c r="X71" s="2815"/>
      <c r="Y71" s="2815"/>
      <c r="Z71" s="2815"/>
      <c r="AA71" s="2816"/>
      <c r="AB71" s="1763"/>
      <c r="AC71" s="2579" t="s">
        <v>2037</v>
      </c>
      <c r="AD71" s="2580"/>
      <c r="AE71" s="2580"/>
      <c r="AF71" s="2780"/>
      <c r="AG71" s="2780"/>
      <c r="AH71" s="2780"/>
      <c r="AI71" s="2780"/>
      <c r="AJ71" s="2780"/>
      <c r="AK71" s="2780"/>
      <c r="AL71" s="2780"/>
      <c r="AM71" s="2780"/>
      <c r="AN71" s="2780"/>
      <c r="AO71" s="2780"/>
      <c r="AP71" s="2780"/>
      <c r="AQ71" s="2780"/>
      <c r="AR71" s="2780"/>
      <c r="AS71" s="2780"/>
      <c r="AT71" s="2780"/>
      <c r="AU71" s="2781"/>
      <c r="AV71" s="1763"/>
      <c r="AW71" s="1763"/>
      <c r="AX71" s="1763"/>
      <c r="AY71" s="1763"/>
      <c r="AZ71" s="1763"/>
      <c r="BA71" s="1763"/>
      <c r="BB71" s="1763"/>
      <c r="BC71" s="1763"/>
      <c r="BD71" s="1763"/>
      <c r="BE71" s="1769"/>
    </row>
    <row r="72" spans="1:57" ht="15.75" customHeight="1">
      <c r="A72" s="1763"/>
      <c r="B72" s="2814"/>
      <c r="C72" s="2643"/>
      <c r="D72" s="2643"/>
      <c r="E72" s="2643"/>
      <c r="F72" s="2643"/>
      <c r="G72" s="2643"/>
      <c r="H72" s="2643"/>
      <c r="I72" s="2643"/>
      <c r="J72" s="2643"/>
      <c r="K72" s="2643"/>
      <c r="L72" s="2643"/>
      <c r="M72" s="2643"/>
      <c r="N72" s="2643"/>
      <c r="O72" s="2815"/>
      <c r="P72" s="2815"/>
      <c r="Q72" s="2815"/>
      <c r="R72" s="2815"/>
      <c r="S72" s="2815"/>
      <c r="T72" s="2815"/>
      <c r="U72" s="2815"/>
      <c r="V72" s="2815"/>
      <c r="W72" s="2815"/>
      <c r="X72" s="2815"/>
      <c r="Y72" s="2815"/>
      <c r="Z72" s="2815"/>
      <c r="AA72" s="2816"/>
      <c r="AB72" s="1763"/>
      <c r="AC72" s="2817" t="s">
        <v>2038</v>
      </c>
      <c r="AD72" s="2802"/>
      <c r="AE72" s="2802"/>
      <c r="AF72" s="2802"/>
      <c r="AG72" s="2802"/>
      <c r="AH72" s="2802"/>
      <c r="AI72" s="2802"/>
      <c r="AJ72" s="2802"/>
      <c r="AK72" s="2802"/>
      <c r="AL72" s="2802"/>
      <c r="AM72" s="2802"/>
      <c r="AN72" s="2802"/>
      <c r="AO72" s="2802"/>
      <c r="AP72" s="2802"/>
      <c r="AQ72" s="2802"/>
      <c r="AR72" s="2802"/>
      <c r="AS72" s="2802"/>
      <c r="AT72" s="2802"/>
      <c r="AU72" s="2802"/>
      <c r="AV72" s="2802"/>
      <c r="AW72" s="2802"/>
      <c r="AX72" s="2802"/>
      <c r="AY72" s="2802"/>
      <c r="AZ72" s="2802"/>
      <c r="BA72" s="2802"/>
      <c r="BB72" s="2802"/>
      <c r="BC72" s="2803"/>
      <c r="BD72" s="1763"/>
      <c r="BE72" s="1769"/>
    </row>
    <row r="73" spans="1:57" ht="15.75" customHeight="1">
      <c r="A73" s="1763"/>
      <c r="B73" s="2814"/>
      <c r="C73" s="2643"/>
      <c r="D73" s="2643"/>
      <c r="E73" s="2643"/>
      <c r="F73" s="2643"/>
      <c r="G73" s="2643"/>
      <c r="H73" s="2643"/>
      <c r="I73" s="2643"/>
      <c r="J73" s="2643"/>
      <c r="K73" s="2643"/>
      <c r="L73" s="2643"/>
      <c r="M73" s="2643"/>
      <c r="N73" s="2643"/>
      <c r="O73" s="2815"/>
      <c r="P73" s="2815"/>
      <c r="Q73" s="2815"/>
      <c r="R73" s="2815"/>
      <c r="S73" s="2815"/>
      <c r="T73" s="2815"/>
      <c r="U73" s="2815"/>
      <c r="V73" s="2815"/>
      <c r="W73" s="2815"/>
      <c r="X73" s="2815"/>
      <c r="Y73" s="2815"/>
      <c r="Z73" s="2815"/>
      <c r="AA73" s="2816"/>
      <c r="AB73" s="1763"/>
      <c r="AC73" s="2760" t="s">
        <v>2457</v>
      </c>
      <c r="AD73" s="2761"/>
      <c r="AE73" s="2761"/>
      <c r="AF73" s="2761"/>
      <c r="AG73" s="2761"/>
      <c r="AH73" s="2761"/>
      <c r="AI73" s="2761"/>
      <c r="AJ73" s="2761"/>
      <c r="AK73" s="2761"/>
      <c r="AL73" s="2761"/>
      <c r="AM73" s="2761"/>
      <c r="AN73" s="2761"/>
      <c r="AO73" s="2761"/>
      <c r="AP73" s="2761"/>
      <c r="AQ73" s="2761"/>
      <c r="AR73" s="2761"/>
      <c r="AS73" s="2761"/>
      <c r="AT73" s="2761"/>
      <c r="AU73" s="2761"/>
      <c r="AV73" s="2761"/>
      <c r="AW73" s="2761"/>
      <c r="AX73" s="2761"/>
      <c r="AY73" s="2761"/>
      <c r="AZ73" s="2761"/>
      <c r="BA73" s="2761"/>
      <c r="BB73" s="2761"/>
      <c r="BC73" s="2762"/>
      <c r="BD73" s="1763"/>
      <c r="BE73" s="1769"/>
    </row>
    <row r="74" spans="1:57" ht="15.75" customHeight="1" thickBot="1">
      <c r="A74" s="1763"/>
      <c r="B74" s="2814"/>
      <c r="C74" s="2643"/>
      <c r="D74" s="2643"/>
      <c r="E74" s="2643"/>
      <c r="F74" s="2643"/>
      <c r="G74" s="2643"/>
      <c r="H74" s="2643"/>
      <c r="I74" s="2643"/>
      <c r="J74" s="2643"/>
      <c r="K74" s="2643"/>
      <c r="L74" s="2643"/>
      <c r="M74" s="2643"/>
      <c r="N74" s="2643"/>
      <c r="O74" s="2818"/>
      <c r="P74" s="2818"/>
      <c r="Q74" s="2818"/>
      <c r="R74" s="2818"/>
      <c r="S74" s="2818"/>
      <c r="T74" s="2818"/>
      <c r="U74" s="2818"/>
      <c r="V74" s="2818"/>
      <c r="W74" s="2818"/>
      <c r="X74" s="2818"/>
      <c r="Y74" s="2818"/>
      <c r="Z74" s="2818"/>
      <c r="AA74" s="2819"/>
      <c r="AB74" s="1763"/>
      <c r="AC74" s="2760"/>
      <c r="AD74" s="2761"/>
      <c r="AE74" s="2761"/>
      <c r="AF74" s="2761"/>
      <c r="AG74" s="2761"/>
      <c r="AH74" s="2761"/>
      <c r="AI74" s="2761"/>
      <c r="AJ74" s="2761"/>
      <c r="AK74" s="2761"/>
      <c r="AL74" s="2761"/>
      <c r="AM74" s="2761"/>
      <c r="AN74" s="2761"/>
      <c r="AO74" s="2761"/>
      <c r="AP74" s="2761"/>
      <c r="AQ74" s="2761"/>
      <c r="AR74" s="2761"/>
      <c r="AS74" s="2761"/>
      <c r="AT74" s="2761"/>
      <c r="AU74" s="2761"/>
      <c r="AV74" s="2761"/>
      <c r="AW74" s="2761"/>
      <c r="AX74" s="2761"/>
      <c r="AY74" s="2761"/>
      <c r="AZ74" s="2761"/>
      <c r="BA74" s="2761"/>
      <c r="BB74" s="2761"/>
      <c r="BC74" s="2762"/>
      <c r="BD74" s="1763"/>
      <c r="BE74" s="1769"/>
    </row>
    <row r="75" spans="1:57" ht="15.75" customHeight="1" thickTop="1" thickBot="1">
      <c r="A75" s="1763"/>
      <c r="B75" s="2820" t="s">
        <v>129</v>
      </c>
      <c r="C75" s="2821"/>
      <c r="D75" s="2821"/>
      <c r="E75" s="2821"/>
      <c r="F75" s="2821"/>
      <c r="G75" s="2821"/>
      <c r="H75" s="2821"/>
      <c r="I75" s="2821"/>
      <c r="J75" s="2821"/>
      <c r="K75" s="2821"/>
      <c r="L75" s="2821"/>
      <c r="M75" s="2821"/>
      <c r="N75" s="2821"/>
      <c r="O75" s="2822">
        <f>SUM(O70:AA74)</f>
        <v>1</v>
      </c>
      <c r="P75" s="2823"/>
      <c r="Q75" s="2823"/>
      <c r="R75" s="2823"/>
      <c r="S75" s="2823"/>
      <c r="T75" s="2823"/>
      <c r="U75" s="2823"/>
      <c r="V75" s="2823"/>
      <c r="W75" s="2823"/>
      <c r="X75" s="2823"/>
      <c r="Y75" s="2823"/>
      <c r="Z75" s="2823"/>
      <c r="AA75" s="2824"/>
      <c r="AB75" s="1763"/>
      <c r="AC75" s="2760"/>
      <c r="AD75" s="2761"/>
      <c r="AE75" s="2761"/>
      <c r="AF75" s="2761"/>
      <c r="AG75" s="2761"/>
      <c r="AH75" s="2761"/>
      <c r="AI75" s="2761"/>
      <c r="AJ75" s="2761"/>
      <c r="AK75" s="2761"/>
      <c r="AL75" s="2761"/>
      <c r="AM75" s="2761"/>
      <c r="AN75" s="2761"/>
      <c r="AO75" s="2761"/>
      <c r="AP75" s="2761"/>
      <c r="AQ75" s="2761"/>
      <c r="AR75" s="2761"/>
      <c r="AS75" s="2761"/>
      <c r="AT75" s="2761"/>
      <c r="AU75" s="2761"/>
      <c r="AV75" s="2761"/>
      <c r="AW75" s="2761"/>
      <c r="AX75" s="2761"/>
      <c r="AY75" s="2761"/>
      <c r="AZ75" s="2761"/>
      <c r="BA75" s="2761"/>
      <c r="BB75" s="2761"/>
      <c r="BC75" s="2762"/>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60"/>
      <c r="AD76" s="2761"/>
      <c r="AE76" s="2761"/>
      <c r="AF76" s="2761"/>
      <c r="AG76" s="2761"/>
      <c r="AH76" s="2761"/>
      <c r="AI76" s="2761"/>
      <c r="AJ76" s="2761"/>
      <c r="AK76" s="2761"/>
      <c r="AL76" s="2761"/>
      <c r="AM76" s="2761"/>
      <c r="AN76" s="2761"/>
      <c r="AO76" s="2761"/>
      <c r="AP76" s="2761"/>
      <c r="AQ76" s="2761"/>
      <c r="AR76" s="2761"/>
      <c r="AS76" s="2761"/>
      <c r="AT76" s="2761"/>
      <c r="AU76" s="2761"/>
      <c r="AV76" s="2761"/>
      <c r="AW76" s="2761"/>
      <c r="AX76" s="2761"/>
      <c r="AY76" s="2761"/>
      <c r="AZ76" s="2761"/>
      <c r="BA76" s="2761"/>
      <c r="BB76" s="2761"/>
      <c r="BC76" s="2762"/>
      <c r="BD76" s="1763"/>
      <c r="BE76" s="1769"/>
    </row>
    <row r="77" spans="1:57" ht="15.75" customHeight="1" thickBot="1">
      <c r="A77" s="1763"/>
      <c r="B77" s="1774" t="s">
        <v>2039</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63"/>
      <c r="AD77" s="2764"/>
      <c r="AE77" s="2764"/>
      <c r="AF77" s="2764"/>
      <c r="AG77" s="2764"/>
      <c r="AH77" s="2764"/>
      <c r="AI77" s="2764"/>
      <c r="AJ77" s="2764"/>
      <c r="AK77" s="2764"/>
      <c r="AL77" s="2764"/>
      <c r="AM77" s="2764"/>
      <c r="AN77" s="2764"/>
      <c r="AO77" s="2764"/>
      <c r="AP77" s="2764"/>
      <c r="AQ77" s="2764"/>
      <c r="AR77" s="2764"/>
      <c r="AS77" s="2764"/>
      <c r="AT77" s="2764"/>
      <c r="AU77" s="2764"/>
      <c r="AV77" s="2764"/>
      <c r="AW77" s="2764"/>
      <c r="AX77" s="2764"/>
      <c r="AY77" s="2764"/>
      <c r="AZ77" s="2764"/>
      <c r="BA77" s="2764"/>
      <c r="BB77" s="2764"/>
      <c r="BC77" s="2765"/>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810" t="s">
        <v>2434</v>
      </c>
      <c r="C79" s="2811"/>
      <c r="D79" s="2811"/>
      <c r="E79" s="2811"/>
      <c r="F79" s="2811"/>
      <c r="G79" s="2811"/>
      <c r="H79" s="2811"/>
      <c r="I79" s="2811"/>
      <c r="J79" s="2811"/>
      <c r="K79" s="2811"/>
      <c r="L79" s="2811"/>
      <c r="M79" s="2811"/>
      <c r="N79" s="2811"/>
      <c r="O79" s="2811"/>
      <c r="P79" s="2811"/>
      <c r="Q79" s="2811"/>
      <c r="R79" s="2811"/>
      <c r="S79" s="2811"/>
      <c r="T79" s="2811"/>
      <c r="U79" s="2811"/>
      <c r="V79" s="2811"/>
      <c r="W79" s="2811"/>
      <c r="X79" s="2811"/>
      <c r="Y79" s="2811"/>
      <c r="Z79" s="2811"/>
      <c r="AA79" s="2811"/>
      <c r="AB79" s="2811"/>
      <c r="AC79" s="2811"/>
      <c r="AD79" s="2811"/>
      <c r="AE79" s="2811"/>
      <c r="AF79" s="2811"/>
      <c r="AG79" s="2811"/>
      <c r="AH79" s="2812"/>
      <c r="AI79" s="1763"/>
      <c r="AJ79" s="2786" t="s">
        <v>2458</v>
      </c>
      <c r="AK79" s="2787"/>
      <c r="AL79" s="2787"/>
      <c r="AM79" s="2787"/>
      <c r="AN79" s="2787"/>
      <c r="AO79" s="2787"/>
      <c r="AP79" s="2787"/>
      <c r="AQ79" s="2787"/>
      <c r="AR79" s="2787"/>
      <c r="AS79" s="2787"/>
      <c r="AT79" s="2787"/>
      <c r="AU79" s="2787"/>
      <c r="AV79" s="2787"/>
      <c r="AW79" s="2787"/>
      <c r="AX79" s="2787"/>
      <c r="AY79" s="2729" t="s">
        <v>1989</v>
      </c>
      <c r="AZ79" s="2729"/>
      <c r="BA79" s="2729"/>
      <c r="BB79" s="2730"/>
      <c r="BC79" s="1763"/>
      <c r="BD79" s="1763"/>
      <c r="BE79" s="1769"/>
    </row>
    <row r="80" spans="1:57" ht="15.75" customHeight="1">
      <c r="A80" s="1763"/>
      <c r="B80" s="2659"/>
      <c r="C80" s="2660"/>
      <c r="D80" s="2660"/>
      <c r="E80" s="2660"/>
      <c r="F80" s="2660"/>
      <c r="G80" s="2660"/>
      <c r="H80" s="2661"/>
      <c r="I80" s="2796" t="s">
        <v>2040</v>
      </c>
      <c r="J80" s="2797"/>
      <c r="K80" s="2797"/>
      <c r="L80" s="2797"/>
      <c r="M80" s="2797"/>
      <c r="N80" s="2797"/>
      <c r="O80" s="2797" t="s">
        <v>2041</v>
      </c>
      <c r="P80" s="2797"/>
      <c r="Q80" s="2797"/>
      <c r="R80" s="2797"/>
      <c r="S80" s="2797"/>
      <c r="T80" s="2797"/>
      <c r="U80" s="2797"/>
      <c r="V80" s="2800" t="s">
        <v>2459</v>
      </c>
      <c r="W80" s="2800"/>
      <c r="X80" s="2800"/>
      <c r="Y80" s="2800"/>
      <c r="Z80" s="2800"/>
      <c r="AA80" s="2800"/>
      <c r="AB80" s="2802" t="s">
        <v>2042</v>
      </c>
      <c r="AC80" s="2802"/>
      <c r="AD80" s="2802"/>
      <c r="AE80" s="2802"/>
      <c r="AF80" s="2802"/>
      <c r="AG80" s="2802"/>
      <c r="AH80" s="2803"/>
      <c r="AI80" s="1763"/>
      <c r="AJ80" s="2788"/>
      <c r="AK80" s="2789"/>
      <c r="AL80" s="2789"/>
      <c r="AM80" s="2789"/>
      <c r="AN80" s="2789"/>
      <c r="AO80" s="2789"/>
      <c r="AP80" s="2789"/>
      <c r="AQ80" s="2789"/>
      <c r="AR80" s="2789"/>
      <c r="AS80" s="2789"/>
      <c r="AT80" s="2789"/>
      <c r="AU80" s="2789"/>
      <c r="AV80" s="2789"/>
      <c r="AW80" s="2789"/>
      <c r="AX80" s="2789"/>
      <c r="AY80" s="2792"/>
      <c r="AZ80" s="2792"/>
      <c r="BA80" s="2792"/>
      <c r="BB80" s="2793"/>
      <c r="BC80" s="1763"/>
      <c r="BD80" s="1763"/>
      <c r="BE80" s="1769"/>
    </row>
    <row r="81" spans="1:57" ht="15.75" customHeight="1" thickBot="1">
      <c r="A81" s="1763"/>
      <c r="B81" s="2711"/>
      <c r="C81" s="2712"/>
      <c r="D81" s="2712"/>
      <c r="E81" s="2712"/>
      <c r="F81" s="2712"/>
      <c r="G81" s="2712"/>
      <c r="H81" s="2813"/>
      <c r="I81" s="2798"/>
      <c r="J81" s="2799"/>
      <c r="K81" s="2799"/>
      <c r="L81" s="2799"/>
      <c r="M81" s="2799"/>
      <c r="N81" s="2799"/>
      <c r="O81" s="2799"/>
      <c r="P81" s="2799"/>
      <c r="Q81" s="2799"/>
      <c r="R81" s="2799"/>
      <c r="S81" s="2799"/>
      <c r="T81" s="2799"/>
      <c r="U81" s="2799"/>
      <c r="V81" s="2801"/>
      <c r="W81" s="2801"/>
      <c r="X81" s="2801"/>
      <c r="Y81" s="2801"/>
      <c r="Z81" s="2801"/>
      <c r="AA81" s="2801"/>
      <c r="AB81" s="2804"/>
      <c r="AC81" s="2804"/>
      <c r="AD81" s="2804"/>
      <c r="AE81" s="2804"/>
      <c r="AF81" s="2804"/>
      <c r="AG81" s="2804"/>
      <c r="AH81" s="2805"/>
      <c r="AI81" s="1763"/>
      <c r="AJ81" s="2788"/>
      <c r="AK81" s="2789"/>
      <c r="AL81" s="2789"/>
      <c r="AM81" s="2789"/>
      <c r="AN81" s="2789"/>
      <c r="AO81" s="2789"/>
      <c r="AP81" s="2789"/>
      <c r="AQ81" s="2789"/>
      <c r="AR81" s="2789"/>
      <c r="AS81" s="2789"/>
      <c r="AT81" s="2789"/>
      <c r="AU81" s="2789"/>
      <c r="AV81" s="2789"/>
      <c r="AW81" s="2789"/>
      <c r="AX81" s="2789"/>
      <c r="AY81" s="2792"/>
      <c r="AZ81" s="2792"/>
      <c r="BA81" s="2792"/>
      <c r="BB81" s="2793"/>
      <c r="BC81" s="1763"/>
      <c r="BD81" s="1763"/>
      <c r="BE81" s="1769"/>
    </row>
    <row r="82" spans="1:57" ht="15.75" customHeight="1" thickBot="1">
      <c r="A82" s="1763"/>
      <c r="B82" s="2653" t="s">
        <v>2435</v>
      </c>
      <c r="C82" s="2654"/>
      <c r="D82" s="2654"/>
      <c r="E82" s="2654"/>
      <c r="F82" s="2654"/>
      <c r="G82" s="2654"/>
      <c r="H82" s="2655"/>
      <c r="I82" s="2785"/>
      <c r="J82" s="2767"/>
      <c r="K82" s="2767"/>
      <c r="L82" s="2767"/>
      <c r="M82" s="2767"/>
      <c r="N82" s="2767"/>
      <c r="O82" s="2767"/>
      <c r="P82" s="2767"/>
      <c r="Q82" s="2767"/>
      <c r="R82" s="2767"/>
      <c r="S82" s="2767"/>
      <c r="T82" s="2767"/>
      <c r="U82" s="2767"/>
      <c r="V82" s="2767"/>
      <c r="W82" s="2767"/>
      <c r="X82" s="2767"/>
      <c r="Y82" s="2767"/>
      <c r="Z82" s="2767"/>
      <c r="AA82" s="2782"/>
      <c r="AB82" s="2808"/>
      <c r="AC82" s="2808"/>
      <c r="AD82" s="2808"/>
      <c r="AE82" s="2808"/>
      <c r="AF82" s="2808"/>
      <c r="AG82" s="2808"/>
      <c r="AH82" s="2809"/>
      <c r="AI82" s="1763"/>
      <c r="AJ82" s="2790"/>
      <c r="AK82" s="2791"/>
      <c r="AL82" s="2791"/>
      <c r="AM82" s="2791"/>
      <c r="AN82" s="2791"/>
      <c r="AO82" s="2791"/>
      <c r="AP82" s="2791"/>
      <c r="AQ82" s="2791"/>
      <c r="AR82" s="2791"/>
      <c r="AS82" s="2791"/>
      <c r="AT82" s="2791"/>
      <c r="AU82" s="2791"/>
      <c r="AV82" s="2791"/>
      <c r="AW82" s="2791"/>
      <c r="AX82" s="2791"/>
      <c r="AY82" s="2794"/>
      <c r="AZ82" s="2794"/>
      <c r="BA82" s="2794"/>
      <c r="BB82" s="2795"/>
      <c r="BC82" s="1763"/>
      <c r="BD82" s="1763"/>
      <c r="BE82" s="1769"/>
    </row>
    <row r="83" spans="1:57" ht="15.75" customHeight="1" thickBot="1">
      <c r="A83" s="1763"/>
      <c r="B83" s="2653" t="s">
        <v>2436</v>
      </c>
      <c r="C83" s="2654"/>
      <c r="D83" s="2654"/>
      <c r="E83" s="2654"/>
      <c r="F83" s="2654"/>
      <c r="G83" s="2654"/>
      <c r="H83" s="2655"/>
      <c r="I83" s="2785"/>
      <c r="J83" s="2767"/>
      <c r="K83" s="2767"/>
      <c r="L83" s="2767"/>
      <c r="M83" s="2767"/>
      <c r="N83" s="2767"/>
      <c r="O83" s="2767"/>
      <c r="P83" s="2767"/>
      <c r="Q83" s="2767"/>
      <c r="R83" s="2767"/>
      <c r="S83" s="2767"/>
      <c r="T83" s="2767"/>
      <c r="U83" s="2767"/>
      <c r="V83" s="2767"/>
      <c r="W83" s="2767"/>
      <c r="X83" s="2767"/>
      <c r="Y83" s="2767"/>
      <c r="Z83" s="2767"/>
      <c r="AA83" s="2782"/>
      <c r="AB83" s="2808"/>
      <c r="AC83" s="2808"/>
      <c r="AD83" s="2808"/>
      <c r="AE83" s="2808"/>
      <c r="AF83" s="2808"/>
      <c r="AG83" s="2808"/>
      <c r="AH83" s="2809"/>
      <c r="AI83" s="1763"/>
      <c r="AJ83" s="2769" t="s">
        <v>2460</v>
      </c>
      <c r="AK83" s="2770"/>
      <c r="AL83" s="2770"/>
      <c r="AM83" s="2770"/>
      <c r="AN83" s="2770"/>
      <c r="AO83" s="2770"/>
      <c r="AP83" s="2770"/>
      <c r="AQ83" s="2770"/>
      <c r="AR83" s="2770"/>
      <c r="AS83" s="2770"/>
      <c r="AT83" s="2770"/>
      <c r="AU83" s="2770"/>
      <c r="AV83" s="2770"/>
      <c r="AW83" s="2770"/>
      <c r="AX83" s="2770"/>
      <c r="AY83" s="2770"/>
      <c r="AZ83" s="2770"/>
      <c r="BA83" s="2770"/>
      <c r="BB83" s="2771"/>
      <c r="BC83" s="1763"/>
      <c r="BD83" s="1763"/>
      <c r="BE83" s="1769"/>
    </row>
    <row r="84" spans="1:57" ht="15.75" customHeight="1" thickBot="1">
      <c r="A84" s="1763"/>
      <c r="B84" s="2775" t="s">
        <v>2043</v>
      </c>
      <c r="C84" s="2776"/>
      <c r="D84" s="2776"/>
      <c r="E84" s="2776"/>
      <c r="F84" s="2776"/>
      <c r="G84" s="2776"/>
      <c r="H84" s="2806"/>
      <c r="I84" s="2778"/>
      <c r="J84" s="2748"/>
      <c r="K84" s="2748"/>
      <c r="L84" s="2748"/>
      <c r="M84" s="2748"/>
      <c r="N84" s="2748"/>
      <c r="O84" s="2748"/>
      <c r="P84" s="2748"/>
      <c r="Q84" s="2748"/>
      <c r="R84" s="2748"/>
      <c r="S84" s="2748"/>
      <c r="T84" s="2748"/>
      <c r="U84" s="2748"/>
      <c r="V84" s="2748"/>
      <c r="W84" s="2748"/>
      <c r="X84" s="2748"/>
      <c r="Y84" s="2748"/>
      <c r="Z84" s="2748"/>
      <c r="AA84" s="2779"/>
      <c r="AB84" s="2748"/>
      <c r="AC84" s="2748"/>
      <c r="AD84" s="2748"/>
      <c r="AE84" s="2748"/>
      <c r="AF84" s="2748"/>
      <c r="AG84" s="2748"/>
      <c r="AH84" s="2807"/>
      <c r="AI84" s="1763"/>
      <c r="AJ84" s="2772"/>
      <c r="AK84" s="2773"/>
      <c r="AL84" s="2773"/>
      <c r="AM84" s="2773"/>
      <c r="AN84" s="2773"/>
      <c r="AO84" s="2773"/>
      <c r="AP84" s="2773"/>
      <c r="AQ84" s="2773"/>
      <c r="AR84" s="2773"/>
      <c r="AS84" s="2773"/>
      <c r="AT84" s="2773"/>
      <c r="AU84" s="2773"/>
      <c r="AV84" s="2773"/>
      <c r="AW84" s="2773"/>
      <c r="AX84" s="2773"/>
      <c r="AY84" s="2773"/>
      <c r="AZ84" s="2773"/>
      <c r="BA84" s="2773"/>
      <c r="BB84" s="2774"/>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2044</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659" t="s">
        <v>2045</v>
      </c>
      <c r="C88" s="2660"/>
      <c r="D88" s="2660"/>
      <c r="E88" s="2660"/>
      <c r="F88" s="2660"/>
      <c r="G88" s="2660"/>
      <c r="H88" s="2660"/>
      <c r="I88" s="2660"/>
      <c r="J88" s="2660"/>
      <c r="K88" s="2660"/>
      <c r="L88" s="2660"/>
      <c r="M88" s="2660"/>
      <c r="N88" s="2660"/>
      <c r="O88" s="2660"/>
      <c r="P88" s="2660"/>
      <c r="Q88" s="2660"/>
      <c r="R88" s="2660"/>
      <c r="S88" s="2660"/>
      <c r="T88" s="2660"/>
      <c r="U88" s="2660"/>
      <c r="V88" s="2660"/>
      <c r="W88" s="2660"/>
      <c r="X88" s="2660"/>
      <c r="Y88" s="2660"/>
      <c r="Z88" s="2660"/>
      <c r="AA88" s="2660"/>
      <c r="AB88" s="2660"/>
      <c r="AC88" s="2660"/>
      <c r="AD88" s="2660"/>
      <c r="AE88" s="2660"/>
      <c r="AF88" s="2660"/>
      <c r="AG88" s="2660"/>
      <c r="AH88" s="2661"/>
      <c r="AI88" s="1763"/>
      <c r="AJ88" s="2786" t="s">
        <v>2461</v>
      </c>
      <c r="AK88" s="2787"/>
      <c r="AL88" s="2787"/>
      <c r="AM88" s="2787"/>
      <c r="AN88" s="2787"/>
      <c r="AO88" s="2787"/>
      <c r="AP88" s="2787"/>
      <c r="AQ88" s="2787"/>
      <c r="AR88" s="2787"/>
      <c r="AS88" s="2787"/>
      <c r="AT88" s="2787"/>
      <c r="AU88" s="2787"/>
      <c r="AV88" s="2787"/>
      <c r="AW88" s="2787"/>
      <c r="AX88" s="2787"/>
      <c r="AY88" s="2729" t="s">
        <v>1989</v>
      </c>
      <c r="AZ88" s="2729"/>
      <c r="BA88" s="2729"/>
      <c r="BB88" s="2730"/>
      <c r="BC88" s="1763"/>
      <c r="BD88" s="1763"/>
      <c r="BE88" s="1769"/>
    </row>
    <row r="89" spans="1:57" ht="16.5" customHeight="1">
      <c r="A89" s="1763"/>
      <c r="B89" s="2659"/>
      <c r="C89" s="2660"/>
      <c r="D89" s="2660"/>
      <c r="E89" s="2660"/>
      <c r="F89" s="2660"/>
      <c r="G89" s="2660"/>
      <c r="H89" s="2660"/>
      <c r="I89" s="2796" t="s">
        <v>2040</v>
      </c>
      <c r="J89" s="2797"/>
      <c r="K89" s="2797"/>
      <c r="L89" s="2797"/>
      <c r="M89" s="2797"/>
      <c r="N89" s="2797"/>
      <c r="O89" s="2797" t="s">
        <v>2041</v>
      </c>
      <c r="P89" s="2797"/>
      <c r="Q89" s="2797"/>
      <c r="R89" s="2797"/>
      <c r="S89" s="2797"/>
      <c r="T89" s="2797"/>
      <c r="U89" s="2797"/>
      <c r="V89" s="2800" t="s">
        <v>2459</v>
      </c>
      <c r="W89" s="2800"/>
      <c r="X89" s="2800"/>
      <c r="Y89" s="2800"/>
      <c r="Z89" s="2800"/>
      <c r="AA89" s="2800"/>
      <c r="AB89" s="2802" t="s">
        <v>2042</v>
      </c>
      <c r="AC89" s="2802"/>
      <c r="AD89" s="2802"/>
      <c r="AE89" s="2802"/>
      <c r="AF89" s="2802"/>
      <c r="AG89" s="2802"/>
      <c r="AH89" s="2803"/>
      <c r="AI89" s="1763"/>
      <c r="AJ89" s="2788"/>
      <c r="AK89" s="2789"/>
      <c r="AL89" s="2789"/>
      <c r="AM89" s="2789"/>
      <c r="AN89" s="2789"/>
      <c r="AO89" s="2789"/>
      <c r="AP89" s="2789"/>
      <c r="AQ89" s="2789"/>
      <c r="AR89" s="2789"/>
      <c r="AS89" s="2789"/>
      <c r="AT89" s="2789"/>
      <c r="AU89" s="2789"/>
      <c r="AV89" s="2789"/>
      <c r="AW89" s="2789"/>
      <c r="AX89" s="2789"/>
      <c r="AY89" s="2792"/>
      <c r="AZ89" s="2792"/>
      <c r="BA89" s="2792"/>
      <c r="BB89" s="2793"/>
      <c r="BC89" s="1763"/>
      <c r="BD89" s="1763"/>
      <c r="BE89" s="1769"/>
    </row>
    <row r="90" spans="1:57" ht="16.5" customHeight="1" thickBot="1">
      <c r="A90" s="1763"/>
      <c r="B90" s="2711"/>
      <c r="C90" s="2712"/>
      <c r="D90" s="2712"/>
      <c r="E90" s="2712"/>
      <c r="F90" s="2712"/>
      <c r="G90" s="2712"/>
      <c r="H90" s="2712"/>
      <c r="I90" s="2798"/>
      <c r="J90" s="2799"/>
      <c r="K90" s="2799"/>
      <c r="L90" s="2799"/>
      <c r="M90" s="2799"/>
      <c r="N90" s="2799"/>
      <c r="O90" s="2799"/>
      <c r="P90" s="2799"/>
      <c r="Q90" s="2799"/>
      <c r="R90" s="2799"/>
      <c r="S90" s="2799"/>
      <c r="T90" s="2799"/>
      <c r="U90" s="2799"/>
      <c r="V90" s="2801"/>
      <c r="W90" s="2801"/>
      <c r="X90" s="2801"/>
      <c r="Y90" s="2801"/>
      <c r="Z90" s="2801"/>
      <c r="AA90" s="2801"/>
      <c r="AB90" s="2804"/>
      <c r="AC90" s="2804"/>
      <c r="AD90" s="2804"/>
      <c r="AE90" s="2804"/>
      <c r="AF90" s="2804"/>
      <c r="AG90" s="2804"/>
      <c r="AH90" s="2805"/>
      <c r="AI90" s="1763"/>
      <c r="AJ90" s="2788"/>
      <c r="AK90" s="2789"/>
      <c r="AL90" s="2789"/>
      <c r="AM90" s="2789"/>
      <c r="AN90" s="2789"/>
      <c r="AO90" s="2789"/>
      <c r="AP90" s="2789"/>
      <c r="AQ90" s="2789"/>
      <c r="AR90" s="2789"/>
      <c r="AS90" s="2789"/>
      <c r="AT90" s="2789"/>
      <c r="AU90" s="2789"/>
      <c r="AV90" s="2789"/>
      <c r="AW90" s="2789"/>
      <c r="AX90" s="2789"/>
      <c r="AY90" s="2792"/>
      <c r="AZ90" s="2792"/>
      <c r="BA90" s="2792"/>
      <c r="BB90" s="2793"/>
      <c r="BC90" s="1763"/>
      <c r="BD90" s="1763"/>
      <c r="BE90" s="1769"/>
    </row>
    <row r="91" spans="1:57" ht="15.75" customHeight="1" thickBot="1">
      <c r="A91" s="1763"/>
      <c r="B91" s="2653" t="s">
        <v>2435</v>
      </c>
      <c r="C91" s="2654"/>
      <c r="D91" s="2654"/>
      <c r="E91" s="2654"/>
      <c r="F91" s="2654"/>
      <c r="G91" s="2654"/>
      <c r="H91" s="2654"/>
      <c r="I91" s="2785"/>
      <c r="J91" s="2767"/>
      <c r="K91" s="2767"/>
      <c r="L91" s="2767"/>
      <c r="M91" s="2767"/>
      <c r="N91" s="2767"/>
      <c r="O91" s="2767"/>
      <c r="P91" s="2767"/>
      <c r="Q91" s="2767"/>
      <c r="R91" s="2767"/>
      <c r="S91" s="2767"/>
      <c r="T91" s="2767"/>
      <c r="U91" s="2767"/>
      <c r="V91" s="2767"/>
      <c r="W91" s="2767"/>
      <c r="X91" s="2767"/>
      <c r="Y91" s="2767"/>
      <c r="Z91" s="2767"/>
      <c r="AA91" s="2782"/>
      <c r="AB91" s="2783"/>
      <c r="AC91" s="2783"/>
      <c r="AD91" s="2783"/>
      <c r="AE91" s="2783"/>
      <c r="AF91" s="2783"/>
      <c r="AG91" s="2783"/>
      <c r="AH91" s="2784"/>
      <c r="AI91" s="1763"/>
      <c r="AJ91" s="2790"/>
      <c r="AK91" s="2791"/>
      <c r="AL91" s="2791"/>
      <c r="AM91" s="2791"/>
      <c r="AN91" s="2791"/>
      <c r="AO91" s="2791"/>
      <c r="AP91" s="2791"/>
      <c r="AQ91" s="2791"/>
      <c r="AR91" s="2791"/>
      <c r="AS91" s="2791"/>
      <c r="AT91" s="2791"/>
      <c r="AU91" s="2791"/>
      <c r="AV91" s="2791"/>
      <c r="AW91" s="2791"/>
      <c r="AX91" s="2791"/>
      <c r="AY91" s="2794"/>
      <c r="AZ91" s="2794"/>
      <c r="BA91" s="2794"/>
      <c r="BB91" s="2795"/>
      <c r="BC91" s="1763"/>
      <c r="BD91" s="1763"/>
      <c r="BE91" s="1769"/>
    </row>
    <row r="92" spans="1:57" ht="15.75" customHeight="1" thickBot="1">
      <c r="A92" s="1763"/>
      <c r="B92" s="2653" t="s">
        <v>2436</v>
      </c>
      <c r="C92" s="2654"/>
      <c r="D92" s="2654"/>
      <c r="E92" s="2654"/>
      <c r="F92" s="2654"/>
      <c r="G92" s="2654"/>
      <c r="H92" s="2654"/>
      <c r="I92" s="2785"/>
      <c r="J92" s="2767"/>
      <c r="K92" s="2767"/>
      <c r="L92" s="2767"/>
      <c r="M92" s="2767"/>
      <c r="N92" s="2767"/>
      <c r="O92" s="2767"/>
      <c r="P92" s="2767"/>
      <c r="Q92" s="2767"/>
      <c r="R92" s="2767"/>
      <c r="S92" s="2767"/>
      <c r="T92" s="2767"/>
      <c r="U92" s="2767"/>
      <c r="V92" s="2767"/>
      <c r="W92" s="2767"/>
      <c r="X92" s="2767"/>
      <c r="Y92" s="2767"/>
      <c r="Z92" s="2767"/>
      <c r="AA92" s="2782"/>
      <c r="AB92" s="2783"/>
      <c r="AC92" s="2783"/>
      <c r="AD92" s="2783"/>
      <c r="AE92" s="2783"/>
      <c r="AF92" s="2783"/>
      <c r="AG92" s="2783"/>
      <c r="AH92" s="2784"/>
      <c r="AI92" s="1763"/>
      <c r="AJ92" s="2769" t="s">
        <v>2460</v>
      </c>
      <c r="AK92" s="2770"/>
      <c r="AL92" s="2770"/>
      <c r="AM92" s="2770"/>
      <c r="AN92" s="2770"/>
      <c r="AO92" s="2770"/>
      <c r="AP92" s="2770"/>
      <c r="AQ92" s="2770"/>
      <c r="AR92" s="2770"/>
      <c r="AS92" s="2770"/>
      <c r="AT92" s="2770"/>
      <c r="AU92" s="2770"/>
      <c r="AV92" s="2770"/>
      <c r="AW92" s="2770"/>
      <c r="AX92" s="2770"/>
      <c r="AY92" s="2770"/>
      <c r="AZ92" s="2770"/>
      <c r="BA92" s="2770"/>
      <c r="BB92" s="2771"/>
      <c r="BC92" s="1763"/>
      <c r="BD92" s="1763"/>
      <c r="BE92" s="1769"/>
    </row>
    <row r="93" spans="1:57" ht="15.75" customHeight="1" thickBot="1">
      <c r="A93" s="1763"/>
      <c r="B93" s="2775" t="s">
        <v>2043</v>
      </c>
      <c r="C93" s="2776"/>
      <c r="D93" s="2776"/>
      <c r="E93" s="2776"/>
      <c r="F93" s="2776"/>
      <c r="G93" s="2776"/>
      <c r="H93" s="2777"/>
      <c r="I93" s="2778"/>
      <c r="J93" s="2748"/>
      <c r="K93" s="2748"/>
      <c r="L93" s="2748"/>
      <c r="M93" s="2748"/>
      <c r="N93" s="2748"/>
      <c r="O93" s="2748"/>
      <c r="P93" s="2748"/>
      <c r="Q93" s="2748"/>
      <c r="R93" s="2748"/>
      <c r="S93" s="2748"/>
      <c r="T93" s="2748"/>
      <c r="U93" s="2748"/>
      <c r="V93" s="2748"/>
      <c r="W93" s="2748"/>
      <c r="X93" s="2748"/>
      <c r="Y93" s="2748"/>
      <c r="Z93" s="2748"/>
      <c r="AA93" s="2779"/>
      <c r="AB93" s="2780"/>
      <c r="AC93" s="2780"/>
      <c r="AD93" s="2780"/>
      <c r="AE93" s="2780"/>
      <c r="AF93" s="2780"/>
      <c r="AG93" s="2780"/>
      <c r="AH93" s="2781"/>
      <c r="AI93" s="1763"/>
      <c r="AJ93" s="2772"/>
      <c r="AK93" s="2773"/>
      <c r="AL93" s="2773"/>
      <c r="AM93" s="2773"/>
      <c r="AN93" s="2773"/>
      <c r="AO93" s="2773"/>
      <c r="AP93" s="2773"/>
      <c r="AQ93" s="2773"/>
      <c r="AR93" s="2773"/>
      <c r="AS93" s="2773"/>
      <c r="AT93" s="2773"/>
      <c r="AU93" s="2773"/>
      <c r="AV93" s="2773"/>
      <c r="AW93" s="2773"/>
      <c r="AX93" s="2773"/>
      <c r="AY93" s="2773"/>
      <c r="AZ93" s="2773"/>
      <c r="BA93" s="2773"/>
      <c r="BB93" s="2774"/>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2046</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751" t="s">
        <v>2437</v>
      </c>
      <c r="Y96" s="2752"/>
      <c r="Z96" s="2752"/>
      <c r="AA96" s="2752"/>
      <c r="AB96" s="2752"/>
      <c r="AC96" s="2752"/>
      <c r="AD96" s="2752"/>
      <c r="AE96" s="2752"/>
      <c r="AF96" s="2752"/>
      <c r="AG96" s="2752"/>
      <c r="AH96" s="2752"/>
      <c r="AI96" s="2752"/>
      <c r="AJ96" s="2752"/>
      <c r="AK96" s="2752"/>
      <c r="AL96" s="2752"/>
      <c r="AM96" s="2752"/>
      <c r="AN96" s="2752"/>
      <c r="AO96" s="2752"/>
      <c r="AP96" s="2752"/>
      <c r="AQ96" s="2752"/>
      <c r="AR96" s="2752"/>
      <c r="AS96" s="2752"/>
      <c r="AT96" s="2752"/>
      <c r="AU96" s="2752"/>
      <c r="AV96" s="2752"/>
      <c r="AW96" s="2752"/>
      <c r="AX96" s="2752"/>
      <c r="AY96" s="2752"/>
      <c r="AZ96" s="2752"/>
      <c r="BA96" s="2752"/>
      <c r="BB96" s="2752"/>
      <c r="BC96" s="2752"/>
      <c r="BD96" s="2753"/>
      <c r="BE96" s="1769"/>
    </row>
    <row r="97" spans="1:57" ht="15.75" customHeight="1" thickBot="1">
      <c r="A97" s="1763"/>
      <c r="B97" s="2653" t="s">
        <v>1861</v>
      </c>
      <c r="C97" s="2654"/>
      <c r="D97" s="2654"/>
      <c r="E97" s="2654"/>
      <c r="F97" s="2654"/>
      <c r="G97" s="2654"/>
      <c r="H97" s="2654"/>
      <c r="I97" s="2654"/>
      <c r="J97" s="2654"/>
      <c r="K97" s="2654"/>
      <c r="L97" s="2654"/>
      <c r="M97" s="2654"/>
      <c r="N97" s="2654"/>
      <c r="O97" s="2654"/>
      <c r="P97" s="2654"/>
      <c r="Q97" s="2654"/>
      <c r="R97" s="2654"/>
      <c r="S97" s="2654"/>
      <c r="T97" s="2654"/>
      <c r="U97" s="2655"/>
      <c r="V97" s="1763"/>
      <c r="W97" s="1763"/>
      <c r="X97" s="2754"/>
      <c r="Y97" s="2755"/>
      <c r="Z97" s="2755"/>
      <c r="AA97" s="2755"/>
      <c r="AB97" s="2755"/>
      <c r="AC97" s="2755"/>
      <c r="AD97" s="2755"/>
      <c r="AE97" s="2755"/>
      <c r="AF97" s="2755"/>
      <c r="AG97" s="2755"/>
      <c r="AH97" s="2755"/>
      <c r="AI97" s="2755"/>
      <c r="AJ97" s="2755"/>
      <c r="AK97" s="2755"/>
      <c r="AL97" s="2755"/>
      <c r="AM97" s="2755"/>
      <c r="AN97" s="2755"/>
      <c r="AO97" s="2755"/>
      <c r="AP97" s="2755"/>
      <c r="AQ97" s="2755"/>
      <c r="AR97" s="2755"/>
      <c r="AS97" s="2755"/>
      <c r="AT97" s="2755"/>
      <c r="AU97" s="2755"/>
      <c r="AV97" s="2755"/>
      <c r="AW97" s="2755"/>
      <c r="AX97" s="2755"/>
      <c r="AY97" s="2755"/>
      <c r="AZ97" s="2755"/>
      <c r="BA97" s="2755"/>
      <c r="BB97" s="2755"/>
      <c r="BC97" s="2755"/>
      <c r="BD97" s="2756"/>
      <c r="BE97" s="1769"/>
    </row>
    <row r="98" spans="1:57" ht="15.75" customHeight="1" thickBot="1">
      <c r="A98" s="1763"/>
      <c r="B98" s="2653"/>
      <c r="C98" s="2654"/>
      <c r="D98" s="2654"/>
      <c r="E98" s="2654"/>
      <c r="F98" s="2654"/>
      <c r="G98" s="2654"/>
      <c r="H98" s="2655"/>
      <c r="I98" s="2653" t="s">
        <v>2438</v>
      </c>
      <c r="J98" s="2654"/>
      <c r="K98" s="2654"/>
      <c r="L98" s="2654"/>
      <c r="M98" s="2654"/>
      <c r="N98" s="2655"/>
      <c r="O98" s="2757" t="s">
        <v>2439</v>
      </c>
      <c r="P98" s="2758"/>
      <c r="Q98" s="2758"/>
      <c r="R98" s="2758"/>
      <c r="S98" s="2758"/>
      <c r="T98" s="2758"/>
      <c r="U98" s="2759"/>
      <c r="V98" s="1763"/>
      <c r="W98" s="1763"/>
      <c r="X98" s="2760" t="s">
        <v>2457</v>
      </c>
      <c r="Y98" s="2761"/>
      <c r="Z98" s="2761"/>
      <c r="AA98" s="2761"/>
      <c r="AB98" s="2761"/>
      <c r="AC98" s="2761"/>
      <c r="AD98" s="2761"/>
      <c r="AE98" s="2761"/>
      <c r="AF98" s="2761"/>
      <c r="AG98" s="2761"/>
      <c r="AH98" s="2761"/>
      <c r="AI98" s="2761"/>
      <c r="AJ98" s="2761"/>
      <c r="AK98" s="2761"/>
      <c r="AL98" s="2761"/>
      <c r="AM98" s="2761"/>
      <c r="AN98" s="2761"/>
      <c r="AO98" s="2761"/>
      <c r="AP98" s="2761"/>
      <c r="AQ98" s="2761"/>
      <c r="AR98" s="2761"/>
      <c r="AS98" s="2761"/>
      <c r="AT98" s="2761"/>
      <c r="AU98" s="2761"/>
      <c r="AV98" s="2761"/>
      <c r="AW98" s="2761"/>
      <c r="AX98" s="2761"/>
      <c r="AY98" s="2761"/>
      <c r="AZ98" s="2761"/>
      <c r="BA98" s="2761"/>
      <c r="BB98" s="2761"/>
      <c r="BC98" s="2761"/>
      <c r="BD98" s="2762"/>
      <c r="BE98" s="1769"/>
    </row>
    <row r="99" spans="1:57" ht="15.75" customHeight="1" thickBot="1">
      <c r="A99" s="1763"/>
      <c r="B99" s="2691" t="s">
        <v>2440</v>
      </c>
      <c r="C99" s="2692"/>
      <c r="D99" s="2692"/>
      <c r="E99" s="2692"/>
      <c r="F99" s="2692"/>
      <c r="G99" s="2692"/>
      <c r="H99" s="2693"/>
      <c r="I99" s="2766"/>
      <c r="J99" s="2767"/>
      <c r="K99" s="2767"/>
      <c r="L99" s="2767"/>
      <c r="M99" s="2767"/>
      <c r="N99" s="2767"/>
      <c r="O99" s="2767"/>
      <c r="P99" s="2767"/>
      <c r="Q99" s="2767"/>
      <c r="R99" s="2767"/>
      <c r="S99" s="2767"/>
      <c r="T99" s="2767"/>
      <c r="U99" s="2768"/>
      <c r="V99" s="1763"/>
      <c r="W99" s="1763"/>
      <c r="X99" s="2760"/>
      <c r="Y99" s="2761"/>
      <c r="Z99" s="2761"/>
      <c r="AA99" s="2761"/>
      <c r="AB99" s="2761"/>
      <c r="AC99" s="2761"/>
      <c r="AD99" s="2761"/>
      <c r="AE99" s="2761"/>
      <c r="AF99" s="2761"/>
      <c r="AG99" s="2761"/>
      <c r="AH99" s="2761"/>
      <c r="AI99" s="2761"/>
      <c r="AJ99" s="2761"/>
      <c r="AK99" s="2761"/>
      <c r="AL99" s="2761"/>
      <c r="AM99" s="2761"/>
      <c r="AN99" s="2761"/>
      <c r="AO99" s="2761"/>
      <c r="AP99" s="2761"/>
      <c r="AQ99" s="2761"/>
      <c r="AR99" s="2761"/>
      <c r="AS99" s="2761"/>
      <c r="AT99" s="2761"/>
      <c r="AU99" s="2761"/>
      <c r="AV99" s="2761"/>
      <c r="AW99" s="2761"/>
      <c r="AX99" s="2761"/>
      <c r="AY99" s="2761"/>
      <c r="AZ99" s="2761"/>
      <c r="BA99" s="2761"/>
      <c r="BB99" s="2761"/>
      <c r="BC99" s="2761"/>
      <c r="BD99" s="2762"/>
      <c r="BE99" s="1769"/>
    </row>
    <row r="100" spans="1:57" ht="15.75" customHeight="1" thickBot="1">
      <c r="A100" s="1763"/>
      <c r="B100" s="2691" t="s">
        <v>2441</v>
      </c>
      <c r="C100" s="2692"/>
      <c r="D100" s="2692"/>
      <c r="E100" s="2692"/>
      <c r="F100" s="2692"/>
      <c r="G100" s="2692"/>
      <c r="H100" s="2693"/>
      <c r="I100" s="2747"/>
      <c r="J100" s="2748"/>
      <c r="K100" s="2748"/>
      <c r="L100" s="2748"/>
      <c r="M100" s="2748"/>
      <c r="N100" s="2748"/>
      <c r="O100" s="2749"/>
      <c r="P100" s="2749"/>
      <c r="Q100" s="2749"/>
      <c r="R100" s="2749"/>
      <c r="S100" s="2749"/>
      <c r="T100" s="2749"/>
      <c r="U100" s="2750"/>
      <c r="V100" s="1763"/>
      <c r="W100" s="1763"/>
      <c r="X100" s="2760"/>
      <c r="Y100" s="2761"/>
      <c r="Z100" s="2761"/>
      <c r="AA100" s="2761"/>
      <c r="AB100" s="2761"/>
      <c r="AC100" s="2761"/>
      <c r="AD100" s="2761"/>
      <c r="AE100" s="2761"/>
      <c r="AF100" s="2761"/>
      <c r="AG100" s="2761"/>
      <c r="AH100" s="2761"/>
      <c r="AI100" s="2761"/>
      <c r="AJ100" s="2761"/>
      <c r="AK100" s="2761"/>
      <c r="AL100" s="2761"/>
      <c r="AM100" s="2761"/>
      <c r="AN100" s="2761"/>
      <c r="AO100" s="2761"/>
      <c r="AP100" s="2761"/>
      <c r="AQ100" s="2761"/>
      <c r="AR100" s="2761"/>
      <c r="AS100" s="2761"/>
      <c r="AT100" s="2761"/>
      <c r="AU100" s="2761"/>
      <c r="AV100" s="2761"/>
      <c r="AW100" s="2761"/>
      <c r="AX100" s="2761"/>
      <c r="AY100" s="2761"/>
      <c r="AZ100" s="2761"/>
      <c r="BA100" s="2761"/>
      <c r="BB100" s="2761"/>
      <c r="BC100" s="2761"/>
      <c r="BD100" s="2762"/>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60"/>
      <c r="Y101" s="2761"/>
      <c r="Z101" s="2761"/>
      <c r="AA101" s="2761"/>
      <c r="AB101" s="2761"/>
      <c r="AC101" s="2761"/>
      <c r="AD101" s="2761"/>
      <c r="AE101" s="2761"/>
      <c r="AF101" s="2761"/>
      <c r="AG101" s="2761"/>
      <c r="AH101" s="2761"/>
      <c r="AI101" s="2761"/>
      <c r="AJ101" s="2761"/>
      <c r="AK101" s="2761"/>
      <c r="AL101" s="2761"/>
      <c r="AM101" s="2761"/>
      <c r="AN101" s="2761"/>
      <c r="AO101" s="2761"/>
      <c r="AP101" s="2761"/>
      <c r="AQ101" s="2761"/>
      <c r="AR101" s="2761"/>
      <c r="AS101" s="2761"/>
      <c r="AT101" s="2761"/>
      <c r="AU101" s="2761"/>
      <c r="AV101" s="2761"/>
      <c r="AW101" s="2761"/>
      <c r="AX101" s="2761"/>
      <c r="AY101" s="2761"/>
      <c r="AZ101" s="2761"/>
      <c r="BA101" s="2761"/>
      <c r="BB101" s="2761"/>
      <c r="BC101" s="2761"/>
      <c r="BD101" s="2762"/>
      <c r="BE101" s="1769"/>
    </row>
    <row r="102" spans="1:57" ht="15.75" customHeight="1">
      <c r="A102" s="1763"/>
      <c r="B102" s="1774" t="s">
        <v>2047</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60"/>
      <c r="Y102" s="2761"/>
      <c r="Z102" s="2761"/>
      <c r="AA102" s="2761"/>
      <c r="AB102" s="2761"/>
      <c r="AC102" s="2761"/>
      <c r="AD102" s="2761"/>
      <c r="AE102" s="2761"/>
      <c r="AF102" s="2761"/>
      <c r="AG102" s="2761"/>
      <c r="AH102" s="2761"/>
      <c r="AI102" s="2761"/>
      <c r="AJ102" s="2761"/>
      <c r="AK102" s="2761"/>
      <c r="AL102" s="2761"/>
      <c r="AM102" s="2761"/>
      <c r="AN102" s="2761"/>
      <c r="AO102" s="2761"/>
      <c r="AP102" s="2761"/>
      <c r="AQ102" s="2761"/>
      <c r="AR102" s="2761"/>
      <c r="AS102" s="2761"/>
      <c r="AT102" s="2761"/>
      <c r="AU102" s="2761"/>
      <c r="AV102" s="2761"/>
      <c r="AW102" s="2761"/>
      <c r="AX102" s="2761"/>
      <c r="AY102" s="2761"/>
      <c r="AZ102" s="2761"/>
      <c r="BA102" s="2761"/>
      <c r="BB102" s="2761"/>
      <c r="BC102" s="2761"/>
      <c r="BD102" s="2762"/>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60"/>
      <c r="Y103" s="2761"/>
      <c r="Z103" s="2761"/>
      <c r="AA103" s="2761"/>
      <c r="AB103" s="2761"/>
      <c r="AC103" s="2761"/>
      <c r="AD103" s="2761"/>
      <c r="AE103" s="2761"/>
      <c r="AF103" s="2761"/>
      <c r="AG103" s="2761"/>
      <c r="AH103" s="2761"/>
      <c r="AI103" s="2761"/>
      <c r="AJ103" s="2761"/>
      <c r="AK103" s="2761"/>
      <c r="AL103" s="2761"/>
      <c r="AM103" s="2761"/>
      <c r="AN103" s="2761"/>
      <c r="AO103" s="2761"/>
      <c r="AP103" s="2761"/>
      <c r="AQ103" s="2761"/>
      <c r="AR103" s="2761"/>
      <c r="AS103" s="2761"/>
      <c r="AT103" s="2761"/>
      <c r="AU103" s="2761"/>
      <c r="AV103" s="2761"/>
      <c r="AW103" s="2761"/>
      <c r="AX103" s="2761"/>
      <c r="AY103" s="2761"/>
      <c r="AZ103" s="2761"/>
      <c r="BA103" s="2761"/>
      <c r="BB103" s="2761"/>
      <c r="BC103" s="2761"/>
      <c r="BD103" s="2762"/>
      <c r="BE103" s="1769"/>
    </row>
    <row r="104" spans="1:57" ht="15.75" customHeight="1">
      <c r="A104" s="1763"/>
      <c r="B104" s="2697" t="s">
        <v>2048</v>
      </c>
      <c r="C104" s="2698"/>
      <c r="D104" s="2698"/>
      <c r="E104" s="2698"/>
      <c r="F104" s="2698"/>
      <c r="G104" s="2698"/>
      <c r="H104" s="2698"/>
      <c r="I104" s="2698"/>
      <c r="J104" s="2698"/>
      <c r="K104" s="2698"/>
      <c r="L104" s="2698"/>
      <c r="M104" s="2698"/>
      <c r="N104" s="2698"/>
      <c r="O104" s="2698"/>
      <c r="P104" s="2698"/>
      <c r="Q104" s="2698"/>
      <c r="R104" s="2698"/>
      <c r="S104" s="2698"/>
      <c r="T104" s="2698"/>
      <c r="U104" s="2746"/>
      <c r="V104" s="1763"/>
      <c r="W104" s="1763"/>
      <c r="X104" s="2760"/>
      <c r="Y104" s="2761"/>
      <c r="Z104" s="2761"/>
      <c r="AA104" s="2761"/>
      <c r="AB104" s="2761"/>
      <c r="AC104" s="2761"/>
      <c r="AD104" s="2761"/>
      <c r="AE104" s="2761"/>
      <c r="AF104" s="2761"/>
      <c r="AG104" s="2761"/>
      <c r="AH104" s="2761"/>
      <c r="AI104" s="2761"/>
      <c r="AJ104" s="2761"/>
      <c r="AK104" s="2761"/>
      <c r="AL104" s="2761"/>
      <c r="AM104" s="2761"/>
      <c r="AN104" s="2761"/>
      <c r="AO104" s="2761"/>
      <c r="AP104" s="2761"/>
      <c r="AQ104" s="2761"/>
      <c r="AR104" s="2761"/>
      <c r="AS104" s="2761"/>
      <c r="AT104" s="2761"/>
      <c r="AU104" s="2761"/>
      <c r="AV104" s="2761"/>
      <c r="AW104" s="2761"/>
      <c r="AX104" s="2761"/>
      <c r="AY104" s="2761"/>
      <c r="AZ104" s="2761"/>
      <c r="BA104" s="2761"/>
      <c r="BB104" s="2761"/>
      <c r="BC104" s="2761"/>
      <c r="BD104" s="2762"/>
      <c r="BE104" s="1769"/>
    </row>
    <row r="105" spans="1:57" ht="15.75" customHeight="1">
      <c r="A105" s="1763"/>
      <c r="B105" s="2708"/>
      <c r="C105" s="2709"/>
      <c r="D105" s="2709"/>
      <c r="E105" s="2709"/>
      <c r="F105" s="2709"/>
      <c r="G105" s="2709"/>
      <c r="H105" s="2710"/>
      <c r="I105" s="2714" t="s">
        <v>2041</v>
      </c>
      <c r="J105" s="2715"/>
      <c r="K105" s="2715"/>
      <c r="L105" s="2715"/>
      <c r="M105" s="2715"/>
      <c r="N105" s="2715"/>
      <c r="O105" s="2716"/>
      <c r="P105" s="2720" t="s">
        <v>2459</v>
      </c>
      <c r="Q105" s="2721"/>
      <c r="R105" s="2721"/>
      <c r="S105" s="2721"/>
      <c r="T105" s="2721"/>
      <c r="U105" s="2722"/>
      <c r="V105" s="1763"/>
      <c r="W105" s="1763"/>
      <c r="X105" s="2760"/>
      <c r="Y105" s="2761"/>
      <c r="Z105" s="2761"/>
      <c r="AA105" s="2761"/>
      <c r="AB105" s="2761"/>
      <c r="AC105" s="2761"/>
      <c r="AD105" s="2761"/>
      <c r="AE105" s="2761"/>
      <c r="AF105" s="2761"/>
      <c r="AG105" s="2761"/>
      <c r="AH105" s="2761"/>
      <c r="AI105" s="2761"/>
      <c r="AJ105" s="2761"/>
      <c r="AK105" s="2761"/>
      <c r="AL105" s="2761"/>
      <c r="AM105" s="2761"/>
      <c r="AN105" s="2761"/>
      <c r="AO105" s="2761"/>
      <c r="AP105" s="2761"/>
      <c r="AQ105" s="2761"/>
      <c r="AR105" s="2761"/>
      <c r="AS105" s="2761"/>
      <c r="AT105" s="2761"/>
      <c r="AU105" s="2761"/>
      <c r="AV105" s="2761"/>
      <c r="AW105" s="2761"/>
      <c r="AX105" s="2761"/>
      <c r="AY105" s="2761"/>
      <c r="AZ105" s="2761"/>
      <c r="BA105" s="2761"/>
      <c r="BB105" s="2761"/>
      <c r="BC105" s="2761"/>
      <c r="BD105" s="2762"/>
      <c r="BE105" s="1769"/>
    </row>
    <row r="106" spans="1:57" ht="15.75" customHeight="1" thickBot="1">
      <c r="A106" s="1763"/>
      <c r="B106" s="2711"/>
      <c r="C106" s="2712"/>
      <c r="D106" s="2712"/>
      <c r="E106" s="2712"/>
      <c r="F106" s="2712"/>
      <c r="G106" s="2712"/>
      <c r="H106" s="2713"/>
      <c r="I106" s="2717"/>
      <c r="J106" s="2718"/>
      <c r="K106" s="2718"/>
      <c r="L106" s="2718"/>
      <c r="M106" s="2718"/>
      <c r="N106" s="2718"/>
      <c r="O106" s="2719"/>
      <c r="P106" s="2723"/>
      <c r="Q106" s="2724"/>
      <c r="R106" s="2724"/>
      <c r="S106" s="2724"/>
      <c r="T106" s="2724"/>
      <c r="U106" s="2725"/>
      <c r="V106" s="1763"/>
      <c r="W106" s="1763"/>
      <c r="X106" s="2760"/>
      <c r="Y106" s="2761"/>
      <c r="Z106" s="2761"/>
      <c r="AA106" s="2761"/>
      <c r="AB106" s="2761"/>
      <c r="AC106" s="2761"/>
      <c r="AD106" s="2761"/>
      <c r="AE106" s="2761"/>
      <c r="AF106" s="2761"/>
      <c r="AG106" s="2761"/>
      <c r="AH106" s="2761"/>
      <c r="AI106" s="2761"/>
      <c r="AJ106" s="2761"/>
      <c r="AK106" s="2761"/>
      <c r="AL106" s="2761"/>
      <c r="AM106" s="2761"/>
      <c r="AN106" s="2761"/>
      <c r="AO106" s="2761"/>
      <c r="AP106" s="2761"/>
      <c r="AQ106" s="2761"/>
      <c r="AR106" s="2761"/>
      <c r="AS106" s="2761"/>
      <c r="AT106" s="2761"/>
      <c r="AU106" s="2761"/>
      <c r="AV106" s="2761"/>
      <c r="AW106" s="2761"/>
      <c r="AX106" s="2761"/>
      <c r="AY106" s="2761"/>
      <c r="AZ106" s="2761"/>
      <c r="BA106" s="2761"/>
      <c r="BB106" s="2761"/>
      <c r="BC106" s="2761"/>
      <c r="BD106" s="2762"/>
      <c r="BE106" s="1769"/>
    </row>
    <row r="107" spans="1:57" ht="15.75" customHeight="1" thickBot="1">
      <c r="A107" s="1763"/>
      <c r="B107" s="2691" t="s">
        <v>2440</v>
      </c>
      <c r="C107" s="2692"/>
      <c r="D107" s="2692"/>
      <c r="E107" s="2692"/>
      <c r="F107" s="2692"/>
      <c r="G107" s="2692"/>
      <c r="H107" s="2693"/>
      <c r="I107" s="2694"/>
      <c r="J107" s="2695"/>
      <c r="K107" s="2695"/>
      <c r="L107" s="2695"/>
      <c r="M107" s="2695"/>
      <c r="N107" s="2695"/>
      <c r="O107" s="2696"/>
      <c r="P107" s="2694"/>
      <c r="Q107" s="2695"/>
      <c r="R107" s="2695"/>
      <c r="S107" s="2695"/>
      <c r="T107" s="2695"/>
      <c r="U107" s="2696"/>
      <c r="V107" s="1763"/>
      <c r="W107" s="1763"/>
      <c r="X107" s="2760"/>
      <c r="Y107" s="2761"/>
      <c r="Z107" s="2761"/>
      <c r="AA107" s="2761"/>
      <c r="AB107" s="2761"/>
      <c r="AC107" s="2761"/>
      <c r="AD107" s="2761"/>
      <c r="AE107" s="2761"/>
      <c r="AF107" s="2761"/>
      <c r="AG107" s="2761"/>
      <c r="AH107" s="2761"/>
      <c r="AI107" s="2761"/>
      <c r="AJ107" s="2761"/>
      <c r="AK107" s="2761"/>
      <c r="AL107" s="2761"/>
      <c r="AM107" s="2761"/>
      <c r="AN107" s="2761"/>
      <c r="AO107" s="2761"/>
      <c r="AP107" s="2761"/>
      <c r="AQ107" s="2761"/>
      <c r="AR107" s="2761"/>
      <c r="AS107" s="2761"/>
      <c r="AT107" s="2761"/>
      <c r="AU107" s="2761"/>
      <c r="AV107" s="2761"/>
      <c r="AW107" s="2761"/>
      <c r="AX107" s="2761"/>
      <c r="AY107" s="2761"/>
      <c r="AZ107" s="2761"/>
      <c r="BA107" s="2761"/>
      <c r="BB107" s="2761"/>
      <c r="BC107" s="2761"/>
      <c r="BD107" s="2762"/>
      <c r="BE107" s="1769"/>
    </row>
    <row r="108" spans="1:57" ht="15.75" customHeight="1" thickBot="1">
      <c r="A108" s="1763"/>
      <c r="B108" s="2691" t="s">
        <v>2441</v>
      </c>
      <c r="C108" s="2692"/>
      <c r="D108" s="2692"/>
      <c r="E108" s="2692"/>
      <c r="F108" s="2692"/>
      <c r="G108" s="2692"/>
      <c r="H108" s="2693"/>
      <c r="I108" s="2694"/>
      <c r="J108" s="2695"/>
      <c r="K108" s="2695"/>
      <c r="L108" s="2695"/>
      <c r="M108" s="2695"/>
      <c r="N108" s="2695"/>
      <c r="O108" s="2696"/>
      <c r="P108" s="2694"/>
      <c r="Q108" s="2695"/>
      <c r="R108" s="2695"/>
      <c r="S108" s="2695"/>
      <c r="T108" s="2695"/>
      <c r="U108" s="2696"/>
      <c r="V108" s="1763"/>
      <c r="W108" s="1763"/>
      <c r="X108" s="2763"/>
      <c r="Y108" s="2764"/>
      <c r="Z108" s="2764"/>
      <c r="AA108" s="2764"/>
      <c r="AB108" s="2764"/>
      <c r="AC108" s="2764"/>
      <c r="AD108" s="2764"/>
      <c r="AE108" s="2764"/>
      <c r="AF108" s="2764"/>
      <c r="AG108" s="2764"/>
      <c r="AH108" s="2764"/>
      <c r="AI108" s="2764"/>
      <c r="AJ108" s="2764"/>
      <c r="AK108" s="2764"/>
      <c r="AL108" s="2764"/>
      <c r="AM108" s="2764"/>
      <c r="AN108" s="2764"/>
      <c r="AO108" s="2764"/>
      <c r="AP108" s="2764"/>
      <c r="AQ108" s="2764"/>
      <c r="AR108" s="2764"/>
      <c r="AS108" s="2764"/>
      <c r="AT108" s="2764"/>
      <c r="AU108" s="2764"/>
      <c r="AV108" s="2764"/>
      <c r="AW108" s="2764"/>
      <c r="AX108" s="2764"/>
      <c r="AY108" s="2764"/>
      <c r="AZ108" s="2764"/>
      <c r="BA108" s="2764"/>
      <c r="BB108" s="2764"/>
      <c r="BC108" s="2764"/>
      <c r="BD108" s="2765"/>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26" t="s">
        <v>2049</v>
      </c>
      <c r="C110" s="2727"/>
      <c r="D110" s="2727"/>
      <c r="E110" s="2727"/>
      <c r="F110" s="2727"/>
      <c r="G110" s="2727"/>
      <c r="H110" s="2727"/>
      <c r="I110" s="2727"/>
      <c r="J110" s="2727"/>
      <c r="K110" s="2727"/>
      <c r="L110" s="2727"/>
      <c r="M110" s="2727"/>
      <c r="N110" s="2727"/>
      <c r="O110" s="2727"/>
      <c r="P110" s="2727"/>
      <c r="Q110" s="2727"/>
      <c r="R110" s="2728"/>
      <c r="S110" s="2728"/>
      <c r="T110" s="2728"/>
      <c r="U110" s="2728"/>
      <c r="V110" s="2728"/>
      <c r="W110" s="2728"/>
      <c r="X110" s="2728"/>
      <c r="Y110" s="2728"/>
      <c r="Z110" s="2728"/>
      <c r="AA110" s="2728"/>
      <c r="AB110" s="2728"/>
      <c r="AC110" s="2728"/>
      <c r="AD110" s="2728"/>
      <c r="AE110" s="2728"/>
      <c r="AF110" s="2728"/>
      <c r="AG110" s="2729" t="s">
        <v>1989</v>
      </c>
      <c r="AH110" s="2729"/>
      <c r="AI110" s="2729"/>
      <c r="AJ110" s="2730"/>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731" t="s">
        <v>2050</v>
      </c>
      <c r="C111" s="2732"/>
      <c r="D111" s="2732"/>
      <c r="E111" s="2732"/>
      <c r="F111" s="2732"/>
      <c r="G111" s="2732"/>
      <c r="H111" s="2732"/>
      <c r="I111" s="2732"/>
      <c r="J111" s="2732"/>
      <c r="K111" s="2732"/>
      <c r="L111" s="2732"/>
      <c r="M111" s="2732"/>
      <c r="N111" s="2732"/>
      <c r="O111" s="2732"/>
      <c r="P111" s="2732"/>
      <c r="Q111" s="2733"/>
      <c r="R111" s="2734" t="s">
        <v>2462</v>
      </c>
      <c r="S111" s="2735"/>
      <c r="T111" s="2735"/>
      <c r="U111" s="2735"/>
      <c r="V111" s="2735"/>
      <c r="W111" s="2735"/>
      <c r="X111" s="2735"/>
      <c r="Y111" s="2735"/>
      <c r="Z111" s="2735"/>
      <c r="AA111" s="2735"/>
      <c r="AB111" s="2735"/>
      <c r="AC111" s="2735"/>
      <c r="AD111" s="2735"/>
      <c r="AE111" s="2735"/>
      <c r="AF111" s="2735"/>
      <c r="AG111" s="2735"/>
      <c r="AH111" s="2735"/>
      <c r="AI111" s="2735"/>
      <c r="AJ111" s="2735"/>
      <c r="AK111" s="2735"/>
      <c r="AL111" s="2735"/>
      <c r="AM111" s="2735"/>
      <c r="AN111" s="2735"/>
      <c r="AO111" s="2735"/>
      <c r="AP111" s="2735"/>
      <c r="AQ111" s="2735"/>
      <c r="AR111" s="2735"/>
      <c r="AS111" s="2735"/>
      <c r="AT111" s="2735"/>
      <c r="AU111" s="2735"/>
      <c r="AV111" s="2735"/>
      <c r="AW111" s="2735"/>
      <c r="AX111" s="2736"/>
      <c r="AY111" s="1763"/>
      <c r="AZ111" s="1763"/>
      <c r="BA111" s="1763"/>
      <c r="BB111" s="1763"/>
      <c r="BC111" s="1763" t="s">
        <v>256</v>
      </c>
      <c r="BD111" s="1763"/>
      <c r="BE111" s="1769"/>
    </row>
    <row r="112" spans="1:57" ht="15.75" customHeight="1">
      <c r="A112" s="1763"/>
      <c r="B112" s="2737" t="s">
        <v>2463</v>
      </c>
      <c r="C112" s="2738"/>
      <c r="D112" s="2738"/>
      <c r="E112" s="2738"/>
      <c r="F112" s="2738"/>
      <c r="G112" s="2738"/>
      <c r="H112" s="2738"/>
      <c r="I112" s="2738"/>
      <c r="J112" s="2738"/>
      <c r="K112" s="2738"/>
      <c r="L112" s="2738"/>
      <c r="M112" s="2738"/>
      <c r="N112" s="2738"/>
      <c r="O112" s="2738"/>
      <c r="P112" s="2738"/>
      <c r="Q112" s="2738"/>
      <c r="R112" s="2738"/>
      <c r="S112" s="2738"/>
      <c r="T112" s="2738"/>
      <c r="U112" s="2738"/>
      <c r="V112" s="2738"/>
      <c r="W112" s="2738"/>
      <c r="X112" s="2738"/>
      <c r="Y112" s="2738"/>
      <c r="Z112" s="2738"/>
      <c r="AA112" s="2738"/>
      <c r="AB112" s="2738"/>
      <c r="AC112" s="2738"/>
      <c r="AD112" s="2738"/>
      <c r="AE112" s="2738"/>
      <c r="AF112" s="2738"/>
      <c r="AG112" s="2738"/>
      <c r="AH112" s="2738"/>
      <c r="AI112" s="2738"/>
      <c r="AJ112" s="2738"/>
      <c r="AK112" s="2738"/>
      <c r="AL112" s="2738"/>
      <c r="AM112" s="2738"/>
      <c r="AN112" s="2738"/>
      <c r="AO112" s="2738"/>
      <c r="AP112" s="2738"/>
      <c r="AQ112" s="2738"/>
      <c r="AR112" s="2738"/>
      <c r="AS112" s="2738"/>
      <c r="AT112" s="2738"/>
      <c r="AU112" s="2738"/>
      <c r="AV112" s="2738"/>
      <c r="AW112" s="2738"/>
      <c r="AX112" s="2739"/>
      <c r="AY112" s="1763"/>
      <c r="AZ112" s="1763"/>
      <c r="BA112" s="1763"/>
      <c r="BB112" s="1763"/>
      <c r="BC112" s="1763"/>
      <c r="BD112" s="1763"/>
      <c r="BE112" s="1769"/>
    </row>
    <row r="113" spans="1:57" ht="15.75" customHeight="1">
      <c r="A113" s="1763"/>
      <c r="B113" s="2740"/>
      <c r="C113" s="2741"/>
      <c r="D113" s="2741"/>
      <c r="E113" s="2741"/>
      <c r="F113" s="2741"/>
      <c r="G113" s="2741"/>
      <c r="H113" s="2741"/>
      <c r="I113" s="2741"/>
      <c r="J113" s="2741"/>
      <c r="K113" s="2741"/>
      <c r="L113" s="2741"/>
      <c r="M113" s="2741"/>
      <c r="N113" s="2741"/>
      <c r="O113" s="2741"/>
      <c r="P113" s="2741"/>
      <c r="Q113" s="2741"/>
      <c r="R113" s="2741"/>
      <c r="S113" s="2741"/>
      <c r="T113" s="2741"/>
      <c r="U113" s="2741"/>
      <c r="V113" s="2741"/>
      <c r="W113" s="2741"/>
      <c r="X113" s="2741"/>
      <c r="Y113" s="2741"/>
      <c r="Z113" s="2741"/>
      <c r="AA113" s="2741"/>
      <c r="AB113" s="2741"/>
      <c r="AC113" s="2741"/>
      <c r="AD113" s="2741"/>
      <c r="AE113" s="2741"/>
      <c r="AF113" s="2741"/>
      <c r="AG113" s="2741"/>
      <c r="AH113" s="2741"/>
      <c r="AI113" s="2741"/>
      <c r="AJ113" s="2741"/>
      <c r="AK113" s="2741"/>
      <c r="AL113" s="2741"/>
      <c r="AM113" s="2741"/>
      <c r="AN113" s="2741"/>
      <c r="AO113" s="2741"/>
      <c r="AP113" s="2741"/>
      <c r="AQ113" s="2741"/>
      <c r="AR113" s="2741"/>
      <c r="AS113" s="2741"/>
      <c r="AT113" s="2741"/>
      <c r="AU113" s="2741"/>
      <c r="AV113" s="2741"/>
      <c r="AW113" s="2741"/>
      <c r="AX113" s="2742"/>
      <c r="AY113" s="1763"/>
      <c r="AZ113" s="1763"/>
      <c r="BA113" s="1763"/>
      <c r="BB113" s="1763"/>
      <c r="BC113" s="1763"/>
      <c r="BD113" s="1763"/>
      <c r="BE113" s="1769"/>
    </row>
    <row r="114" spans="1:57" ht="15.75" customHeight="1">
      <c r="A114" s="1763"/>
      <c r="B114" s="2740"/>
      <c r="C114" s="2741"/>
      <c r="D114" s="2741"/>
      <c r="E114" s="2741"/>
      <c r="F114" s="2741"/>
      <c r="G114" s="2741"/>
      <c r="H114" s="2741"/>
      <c r="I114" s="2741"/>
      <c r="J114" s="2741"/>
      <c r="K114" s="2741"/>
      <c r="L114" s="2741"/>
      <c r="M114" s="2741"/>
      <c r="N114" s="2741"/>
      <c r="O114" s="2741"/>
      <c r="P114" s="2741"/>
      <c r="Q114" s="2741"/>
      <c r="R114" s="2741"/>
      <c r="S114" s="2741"/>
      <c r="T114" s="2741"/>
      <c r="U114" s="2741"/>
      <c r="V114" s="2741"/>
      <c r="W114" s="2741"/>
      <c r="X114" s="2741"/>
      <c r="Y114" s="2741"/>
      <c r="Z114" s="2741"/>
      <c r="AA114" s="2741"/>
      <c r="AB114" s="2741"/>
      <c r="AC114" s="2741"/>
      <c r="AD114" s="2741"/>
      <c r="AE114" s="2741"/>
      <c r="AF114" s="2741"/>
      <c r="AG114" s="2741"/>
      <c r="AH114" s="2741"/>
      <c r="AI114" s="2741"/>
      <c r="AJ114" s="2741"/>
      <c r="AK114" s="2741"/>
      <c r="AL114" s="2741"/>
      <c r="AM114" s="2741"/>
      <c r="AN114" s="2741"/>
      <c r="AO114" s="2741"/>
      <c r="AP114" s="2741"/>
      <c r="AQ114" s="2741"/>
      <c r="AR114" s="2741"/>
      <c r="AS114" s="2741"/>
      <c r="AT114" s="2741"/>
      <c r="AU114" s="2741"/>
      <c r="AV114" s="2741"/>
      <c r="AW114" s="2741"/>
      <c r="AX114" s="2742"/>
      <c r="AY114" s="1763"/>
      <c r="AZ114" s="1763"/>
      <c r="BA114" s="1763"/>
      <c r="BB114" s="1763"/>
      <c r="BC114" s="1763"/>
      <c r="BD114" s="1763"/>
      <c r="BE114" s="1769"/>
    </row>
    <row r="115" spans="1:57" ht="15.75" customHeight="1">
      <c r="A115" s="1763"/>
      <c r="B115" s="2740"/>
      <c r="C115" s="2741"/>
      <c r="D115" s="2741"/>
      <c r="E115" s="2741"/>
      <c r="F115" s="2741"/>
      <c r="G115" s="2741"/>
      <c r="H115" s="2741"/>
      <c r="I115" s="2741"/>
      <c r="J115" s="2741"/>
      <c r="K115" s="2741"/>
      <c r="L115" s="2741"/>
      <c r="M115" s="2741"/>
      <c r="N115" s="2741"/>
      <c r="O115" s="2741"/>
      <c r="P115" s="2741"/>
      <c r="Q115" s="2741"/>
      <c r="R115" s="2741"/>
      <c r="S115" s="2741"/>
      <c r="T115" s="2741"/>
      <c r="U115" s="2741"/>
      <c r="V115" s="2741"/>
      <c r="W115" s="2741"/>
      <c r="X115" s="2741"/>
      <c r="Y115" s="2741"/>
      <c r="Z115" s="2741"/>
      <c r="AA115" s="2741"/>
      <c r="AB115" s="2741"/>
      <c r="AC115" s="2741"/>
      <c r="AD115" s="2741"/>
      <c r="AE115" s="2741"/>
      <c r="AF115" s="2741"/>
      <c r="AG115" s="2741"/>
      <c r="AH115" s="2741"/>
      <c r="AI115" s="2741"/>
      <c r="AJ115" s="2741"/>
      <c r="AK115" s="2741"/>
      <c r="AL115" s="2741"/>
      <c r="AM115" s="2741"/>
      <c r="AN115" s="2741"/>
      <c r="AO115" s="2741"/>
      <c r="AP115" s="2741"/>
      <c r="AQ115" s="2741"/>
      <c r="AR115" s="2741"/>
      <c r="AS115" s="2741"/>
      <c r="AT115" s="2741"/>
      <c r="AU115" s="2741"/>
      <c r="AV115" s="2741"/>
      <c r="AW115" s="2741"/>
      <c r="AX115" s="2742"/>
      <c r="AY115" s="1763"/>
      <c r="AZ115" s="1763"/>
      <c r="BA115" s="1763"/>
      <c r="BB115" s="1763"/>
      <c r="BC115" s="1763"/>
      <c r="BD115" s="1763"/>
      <c r="BE115" s="1769"/>
    </row>
    <row r="116" spans="1:57" ht="15.75" customHeight="1">
      <c r="A116" s="1763"/>
      <c r="B116" s="2740"/>
      <c r="C116" s="2741"/>
      <c r="D116" s="2741"/>
      <c r="E116" s="2741"/>
      <c r="F116" s="2741"/>
      <c r="G116" s="2741"/>
      <c r="H116" s="2741"/>
      <c r="I116" s="2741"/>
      <c r="J116" s="2741"/>
      <c r="K116" s="2741"/>
      <c r="L116" s="2741"/>
      <c r="M116" s="2741"/>
      <c r="N116" s="2741"/>
      <c r="O116" s="2741"/>
      <c r="P116" s="2741"/>
      <c r="Q116" s="2741"/>
      <c r="R116" s="2741"/>
      <c r="S116" s="2741"/>
      <c r="T116" s="2741"/>
      <c r="U116" s="2741"/>
      <c r="V116" s="2741"/>
      <c r="W116" s="2741"/>
      <c r="X116" s="2741"/>
      <c r="Y116" s="2741"/>
      <c r="Z116" s="2741"/>
      <c r="AA116" s="2741"/>
      <c r="AB116" s="2741"/>
      <c r="AC116" s="2741"/>
      <c r="AD116" s="2741"/>
      <c r="AE116" s="2741"/>
      <c r="AF116" s="2741"/>
      <c r="AG116" s="2741"/>
      <c r="AH116" s="2741"/>
      <c r="AI116" s="2741"/>
      <c r="AJ116" s="2741"/>
      <c r="AK116" s="2741"/>
      <c r="AL116" s="2741"/>
      <c r="AM116" s="2741"/>
      <c r="AN116" s="2741"/>
      <c r="AO116" s="2741"/>
      <c r="AP116" s="2741"/>
      <c r="AQ116" s="2741"/>
      <c r="AR116" s="2741"/>
      <c r="AS116" s="2741"/>
      <c r="AT116" s="2741"/>
      <c r="AU116" s="2741"/>
      <c r="AV116" s="2741"/>
      <c r="AW116" s="2741"/>
      <c r="AX116" s="2742"/>
      <c r="AY116" s="1763"/>
      <c r="AZ116" s="1763"/>
      <c r="BA116" s="1763"/>
      <c r="BB116" s="1763"/>
      <c r="BC116" s="1763"/>
      <c r="BD116" s="1763"/>
      <c r="BE116" s="1769"/>
    </row>
    <row r="117" spans="1:57" ht="15.75" customHeight="1">
      <c r="A117" s="1763"/>
      <c r="B117" s="2740"/>
      <c r="C117" s="2741"/>
      <c r="D117" s="2741"/>
      <c r="E117" s="2741"/>
      <c r="F117" s="2741"/>
      <c r="G117" s="2741"/>
      <c r="H117" s="2741"/>
      <c r="I117" s="2741"/>
      <c r="J117" s="2741"/>
      <c r="K117" s="2741"/>
      <c r="L117" s="2741"/>
      <c r="M117" s="2741"/>
      <c r="N117" s="2741"/>
      <c r="O117" s="2741"/>
      <c r="P117" s="2741"/>
      <c r="Q117" s="2741"/>
      <c r="R117" s="2741"/>
      <c r="S117" s="2741"/>
      <c r="T117" s="2741"/>
      <c r="U117" s="2741"/>
      <c r="V117" s="2741"/>
      <c r="W117" s="2741"/>
      <c r="X117" s="2741"/>
      <c r="Y117" s="2741"/>
      <c r="Z117" s="2741"/>
      <c r="AA117" s="2741"/>
      <c r="AB117" s="2741"/>
      <c r="AC117" s="2741"/>
      <c r="AD117" s="2741"/>
      <c r="AE117" s="2741"/>
      <c r="AF117" s="2741"/>
      <c r="AG117" s="2741"/>
      <c r="AH117" s="2741"/>
      <c r="AI117" s="2741"/>
      <c r="AJ117" s="2741"/>
      <c r="AK117" s="2741"/>
      <c r="AL117" s="2741"/>
      <c r="AM117" s="2741"/>
      <c r="AN117" s="2741"/>
      <c r="AO117" s="2741"/>
      <c r="AP117" s="2741"/>
      <c r="AQ117" s="2741"/>
      <c r="AR117" s="2741"/>
      <c r="AS117" s="2741"/>
      <c r="AT117" s="2741"/>
      <c r="AU117" s="2741"/>
      <c r="AV117" s="2741"/>
      <c r="AW117" s="2741"/>
      <c r="AX117" s="2742"/>
      <c r="AY117" s="1763"/>
      <c r="AZ117" s="1763"/>
      <c r="BA117" s="1763"/>
      <c r="BB117" s="1763"/>
      <c r="BC117" s="1763"/>
      <c r="BD117" s="1763"/>
      <c r="BE117" s="1769"/>
    </row>
    <row r="118" spans="1:57" ht="15.75" customHeight="1">
      <c r="A118" s="1763"/>
      <c r="B118" s="2740"/>
      <c r="C118" s="2741"/>
      <c r="D118" s="2741"/>
      <c r="E118" s="2741"/>
      <c r="F118" s="2741"/>
      <c r="G118" s="2741"/>
      <c r="H118" s="2741"/>
      <c r="I118" s="2741"/>
      <c r="J118" s="2741"/>
      <c r="K118" s="2741"/>
      <c r="L118" s="2741"/>
      <c r="M118" s="2741"/>
      <c r="N118" s="2741"/>
      <c r="O118" s="2741"/>
      <c r="P118" s="2741"/>
      <c r="Q118" s="2741"/>
      <c r="R118" s="2741"/>
      <c r="S118" s="2741"/>
      <c r="T118" s="2741"/>
      <c r="U118" s="2741"/>
      <c r="V118" s="2741"/>
      <c r="W118" s="2741"/>
      <c r="X118" s="2741"/>
      <c r="Y118" s="2741"/>
      <c r="Z118" s="2741"/>
      <c r="AA118" s="2741"/>
      <c r="AB118" s="2741"/>
      <c r="AC118" s="2741"/>
      <c r="AD118" s="2741"/>
      <c r="AE118" s="2741"/>
      <c r="AF118" s="2741"/>
      <c r="AG118" s="2741"/>
      <c r="AH118" s="2741"/>
      <c r="AI118" s="2741"/>
      <c r="AJ118" s="2741"/>
      <c r="AK118" s="2741"/>
      <c r="AL118" s="2741"/>
      <c r="AM118" s="2741"/>
      <c r="AN118" s="2741"/>
      <c r="AO118" s="2741"/>
      <c r="AP118" s="2741"/>
      <c r="AQ118" s="2741"/>
      <c r="AR118" s="2741"/>
      <c r="AS118" s="2741"/>
      <c r="AT118" s="2741"/>
      <c r="AU118" s="2741"/>
      <c r="AV118" s="2741"/>
      <c r="AW118" s="2741"/>
      <c r="AX118" s="2742"/>
      <c r="AY118" s="1763"/>
      <c r="AZ118" s="1763"/>
      <c r="BA118" s="1763"/>
      <c r="BB118" s="1763"/>
      <c r="BC118" s="1763"/>
      <c r="BD118" s="1763"/>
      <c r="BE118" s="1769"/>
    </row>
    <row r="119" spans="1:57" ht="15.75" customHeight="1">
      <c r="A119" s="1763"/>
      <c r="B119" s="2740"/>
      <c r="C119" s="2741"/>
      <c r="D119" s="2741"/>
      <c r="E119" s="2741"/>
      <c r="F119" s="2741"/>
      <c r="G119" s="2741"/>
      <c r="H119" s="2741"/>
      <c r="I119" s="2741"/>
      <c r="J119" s="2741"/>
      <c r="K119" s="2741"/>
      <c r="L119" s="2741"/>
      <c r="M119" s="2741"/>
      <c r="N119" s="2741"/>
      <c r="O119" s="2741"/>
      <c r="P119" s="2741"/>
      <c r="Q119" s="2741"/>
      <c r="R119" s="2741"/>
      <c r="S119" s="2741"/>
      <c r="T119" s="2741"/>
      <c r="U119" s="2741"/>
      <c r="V119" s="2741"/>
      <c r="W119" s="2741"/>
      <c r="X119" s="2741"/>
      <c r="Y119" s="2741"/>
      <c r="Z119" s="2741"/>
      <c r="AA119" s="2741"/>
      <c r="AB119" s="2741"/>
      <c r="AC119" s="2741"/>
      <c r="AD119" s="2741"/>
      <c r="AE119" s="2741"/>
      <c r="AF119" s="2741"/>
      <c r="AG119" s="2741"/>
      <c r="AH119" s="2741"/>
      <c r="AI119" s="2741"/>
      <c r="AJ119" s="2741"/>
      <c r="AK119" s="2741"/>
      <c r="AL119" s="2741"/>
      <c r="AM119" s="2741"/>
      <c r="AN119" s="2741"/>
      <c r="AO119" s="2741"/>
      <c r="AP119" s="2741"/>
      <c r="AQ119" s="2741"/>
      <c r="AR119" s="2741"/>
      <c r="AS119" s="2741"/>
      <c r="AT119" s="2741"/>
      <c r="AU119" s="2741"/>
      <c r="AV119" s="2741"/>
      <c r="AW119" s="2741"/>
      <c r="AX119" s="2742"/>
      <c r="AY119" s="1763"/>
      <c r="AZ119" s="1763"/>
      <c r="BA119" s="1763"/>
      <c r="BB119" s="1763"/>
      <c r="BC119" s="1763"/>
      <c r="BD119" s="1763"/>
      <c r="BE119" s="1769"/>
    </row>
    <row r="120" spans="1:57" ht="15.75" customHeight="1">
      <c r="A120" s="1763"/>
      <c r="B120" s="2740"/>
      <c r="C120" s="2741"/>
      <c r="D120" s="2741"/>
      <c r="E120" s="2741"/>
      <c r="F120" s="2741"/>
      <c r="G120" s="2741"/>
      <c r="H120" s="2741"/>
      <c r="I120" s="2741"/>
      <c r="J120" s="2741"/>
      <c r="K120" s="2741"/>
      <c r="L120" s="2741"/>
      <c r="M120" s="2741"/>
      <c r="N120" s="2741"/>
      <c r="O120" s="2741"/>
      <c r="P120" s="2741"/>
      <c r="Q120" s="2741"/>
      <c r="R120" s="2741"/>
      <c r="S120" s="2741"/>
      <c r="T120" s="2741"/>
      <c r="U120" s="2741"/>
      <c r="V120" s="2741"/>
      <c r="W120" s="2741"/>
      <c r="X120" s="2741"/>
      <c r="Y120" s="2741"/>
      <c r="Z120" s="2741"/>
      <c r="AA120" s="2741"/>
      <c r="AB120" s="2741"/>
      <c r="AC120" s="2741"/>
      <c r="AD120" s="2741"/>
      <c r="AE120" s="2741"/>
      <c r="AF120" s="2741"/>
      <c r="AG120" s="2741"/>
      <c r="AH120" s="2741"/>
      <c r="AI120" s="2741"/>
      <c r="AJ120" s="2741"/>
      <c r="AK120" s="2741"/>
      <c r="AL120" s="2741"/>
      <c r="AM120" s="2741"/>
      <c r="AN120" s="2741"/>
      <c r="AO120" s="2741"/>
      <c r="AP120" s="2741"/>
      <c r="AQ120" s="2741"/>
      <c r="AR120" s="2741"/>
      <c r="AS120" s="2741"/>
      <c r="AT120" s="2741"/>
      <c r="AU120" s="2741"/>
      <c r="AV120" s="2741"/>
      <c r="AW120" s="2741"/>
      <c r="AX120" s="2742"/>
      <c r="AY120" s="1763"/>
      <c r="AZ120" s="1763"/>
      <c r="BA120" s="1763"/>
      <c r="BB120" s="1763"/>
      <c r="BC120" s="1763"/>
      <c r="BD120" s="1763"/>
      <c r="BE120" s="1769"/>
    </row>
    <row r="121" spans="1:57" ht="15.75" customHeight="1" thickBot="1">
      <c r="A121" s="1763"/>
      <c r="B121" s="2743"/>
      <c r="C121" s="2744"/>
      <c r="D121" s="2744"/>
      <c r="E121" s="2744"/>
      <c r="F121" s="2744"/>
      <c r="G121" s="2744"/>
      <c r="H121" s="2744"/>
      <c r="I121" s="2744"/>
      <c r="J121" s="2744"/>
      <c r="K121" s="2744"/>
      <c r="L121" s="2744"/>
      <c r="M121" s="2744"/>
      <c r="N121" s="2744"/>
      <c r="O121" s="2744"/>
      <c r="P121" s="2744"/>
      <c r="Q121" s="2744"/>
      <c r="R121" s="2744"/>
      <c r="S121" s="2744"/>
      <c r="T121" s="2744"/>
      <c r="U121" s="2744"/>
      <c r="V121" s="2744"/>
      <c r="W121" s="2744"/>
      <c r="X121" s="2744"/>
      <c r="Y121" s="2744"/>
      <c r="Z121" s="2744"/>
      <c r="AA121" s="2744"/>
      <c r="AB121" s="2744"/>
      <c r="AC121" s="2744"/>
      <c r="AD121" s="2744"/>
      <c r="AE121" s="2744"/>
      <c r="AF121" s="2744"/>
      <c r="AG121" s="2744"/>
      <c r="AH121" s="2744"/>
      <c r="AI121" s="2744"/>
      <c r="AJ121" s="2744"/>
      <c r="AK121" s="2744"/>
      <c r="AL121" s="2744"/>
      <c r="AM121" s="2744"/>
      <c r="AN121" s="2744"/>
      <c r="AO121" s="2744"/>
      <c r="AP121" s="2744"/>
      <c r="AQ121" s="2744"/>
      <c r="AR121" s="2744"/>
      <c r="AS121" s="2744"/>
      <c r="AT121" s="2744"/>
      <c r="AU121" s="2744"/>
      <c r="AV121" s="2744"/>
      <c r="AW121" s="2744"/>
      <c r="AX121" s="2745"/>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2051</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2464</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697" t="s">
        <v>2052</v>
      </c>
      <c r="C125" s="2698"/>
      <c r="D125" s="2698"/>
      <c r="E125" s="2698"/>
      <c r="F125" s="2698"/>
      <c r="G125" s="2698"/>
      <c r="H125" s="2698"/>
      <c r="I125" s="2698"/>
      <c r="J125" s="2698"/>
      <c r="K125" s="2698"/>
      <c r="L125" s="2698"/>
      <c r="M125" s="2698"/>
      <c r="N125" s="2698"/>
      <c r="O125" s="2698"/>
      <c r="P125" s="2698"/>
      <c r="Q125" s="2698"/>
      <c r="R125" s="2698"/>
      <c r="S125" s="2698"/>
      <c r="T125" s="2698"/>
      <c r="U125" s="2746"/>
      <c r="V125" s="1763"/>
      <c r="W125" s="1765"/>
      <c r="X125" s="2697" t="s">
        <v>2465</v>
      </c>
      <c r="Y125" s="2698"/>
      <c r="Z125" s="2698"/>
      <c r="AA125" s="2698"/>
      <c r="AB125" s="2698"/>
      <c r="AC125" s="2698"/>
      <c r="AD125" s="2698"/>
      <c r="AE125" s="2698"/>
      <c r="AF125" s="2698"/>
      <c r="AG125" s="2698"/>
      <c r="AH125" s="2698"/>
      <c r="AI125" s="2698"/>
      <c r="AJ125" s="2698"/>
      <c r="AK125" s="2698"/>
      <c r="AL125" s="2698"/>
      <c r="AM125" s="2698"/>
      <c r="AN125" s="2698"/>
      <c r="AO125" s="2698"/>
      <c r="AP125" s="2698"/>
      <c r="AQ125" s="2746"/>
      <c r="AR125" s="1763"/>
      <c r="AS125" s="1763"/>
      <c r="AT125" s="1763"/>
      <c r="AU125" s="1763"/>
      <c r="AV125" s="1763"/>
      <c r="AW125" s="1763"/>
      <c r="AX125" s="1763"/>
      <c r="AY125" s="1763"/>
      <c r="AZ125" s="1763"/>
      <c r="BA125" s="1763"/>
      <c r="BB125" s="1763"/>
      <c r="BC125" s="1763"/>
      <c r="BD125" s="1763"/>
      <c r="BE125" s="1769"/>
    </row>
    <row r="126" spans="1:57" ht="15.75" customHeight="1">
      <c r="A126" s="1763"/>
      <c r="B126" s="2708"/>
      <c r="C126" s="2709"/>
      <c r="D126" s="2709"/>
      <c r="E126" s="2709"/>
      <c r="F126" s="2709"/>
      <c r="G126" s="2709"/>
      <c r="H126" s="2710"/>
      <c r="I126" s="2714" t="s">
        <v>2041</v>
      </c>
      <c r="J126" s="2715"/>
      <c r="K126" s="2715"/>
      <c r="L126" s="2715"/>
      <c r="M126" s="2715"/>
      <c r="N126" s="2715"/>
      <c r="O126" s="2716"/>
      <c r="P126" s="2720" t="s">
        <v>2466</v>
      </c>
      <c r="Q126" s="2721"/>
      <c r="R126" s="2721"/>
      <c r="S126" s="2721"/>
      <c r="T126" s="2721"/>
      <c r="U126" s="2722"/>
      <c r="V126" s="1763"/>
      <c r="W126" s="1763"/>
      <c r="X126" s="2708"/>
      <c r="Y126" s="2709"/>
      <c r="Z126" s="2709"/>
      <c r="AA126" s="2709"/>
      <c r="AB126" s="2709"/>
      <c r="AC126" s="2709"/>
      <c r="AD126" s="2710"/>
      <c r="AE126" s="2714" t="s">
        <v>2041</v>
      </c>
      <c r="AF126" s="2715"/>
      <c r="AG126" s="2715"/>
      <c r="AH126" s="2715"/>
      <c r="AI126" s="2715"/>
      <c r="AJ126" s="2715"/>
      <c r="AK126" s="2716"/>
      <c r="AL126" s="2720" t="s">
        <v>2459</v>
      </c>
      <c r="AM126" s="2721"/>
      <c r="AN126" s="2721"/>
      <c r="AO126" s="2721"/>
      <c r="AP126" s="2721"/>
      <c r="AQ126" s="2722"/>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11"/>
      <c r="C127" s="2712"/>
      <c r="D127" s="2712"/>
      <c r="E127" s="2712"/>
      <c r="F127" s="2712"/>
      <c r="G127" s="2712"/>
      <c r="H127" s="2713"/>
      <c r="I127" s="2717"/>
      <c r="J127" s="2718"/>
      <c r="K127" s="2718"/>
      <c r="L127" s="2718"/>
      <c r="M127" s="2718"/>
      <c r="N127" s="2718"/>
      <c r="O127" s="2719"/>
      <c r="P127" s="2723"/>
      <c r="Q127" s="2724"/>
      <c r="R127" s="2724"/>
      <c r="S127" s="2724"/>
      <c r="T127" s="2724"/>
      <c r="U127" s="2725"/>
      <c r="V127" s="1763"/>
      <c r="W127" s="1763"/>
      <c r="X127" s="2711"/>
      <c r="Y127" s="2712"/>
      <c r="Z127" s="2712"/>
      <c r="AA127" s="2712"/>
      <c r="AB127" s="2712"/>
      <c r="AC127" s="2712"/>
      <c r="AD127" s="2713"/>
      <c r="AE127" s="2717"/>
      <c r="AF127" s="2718"/>
      <c r="AG127" s="2718"/>
      <c r="AH127" s="2718"/>
      <c r="AI127" s="2718"/>
      <c r="AJ127" s="2718"/>
      <c r="AK127" s="2719"/>
      <c r="AL127" s="2723"/>
      <c r="AM127" s="2724"/>
      <c r="AN127" s="2724"/>
      <c r="AO127" s="2724"/>
      <c r="AP127" s="2724"/>
      <c r="AQ127" s="2725"/>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691" t="s">
        <v>2440</v>
      </c>
      <c r="C128" s="2692"/>
      <c r="D128" s="2692"/>
      <c r="E128" s="2692"/>
      <c r="F128" s="2692"/>
      <c r="G128" s="2692"/>
      <c r="H128" s="2693"/>
      <c r="I128" s="2694"/>
      <c r="J128" s="2695"/>
      <c r="K128" s="2695"/>
      <c r="L128" s="2695"/>
      <c r="M128" s="2695"/>
      <c r="N128" s="2695"/>
      <c r="O128" s="2696"/>
      <c r="P128" s="2694"/>
      <c r="Q128" s="2695"/>
      <c r="R128" s="2695"/>
      <c r="S128" s="2695"/>
      <c r="T128" s="2695"/>
      <c r="U128" s="2696"/>
      <c r="V128" s="1763"/>
      <c r="W128" s="1763"/>
      <c r="X128" s="2691" t="s">
        <v>2440</v>
      </c>
      <c r="Y128" s="2692"/>
      <c r="Z128" s="2692"/>
      <c r="AA128" s="2692"/>
      <c r="AB128" s="2692"/>
      <c r="AC128" s="2692"/>
      <c r="AD128" s="2693"/>
      <c r="AE128" s="2694"/>
      <c r="AF128" s="2695"/>
      <c r="AG128" s="2695"/>
      <c r="AH128" s="2695"/>
      <c r="AI128" s="2695"/>
      <c r="AJ128" s="2695"/>
      <c r="AK128" s="2696"/>
      <c r="AL128" s="2694"/>
      <c r="AM128" s="2695"/>
      <c r="AN128" s="2695"/>
      <c r="AO128" s="2695"/>
      <c r="AP128" s="2695"/>
      <c r="AQ128" s="2696"/>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691" t="s">
        <v>2441</v>
      </c>
      <c r="C129" s="2692"/>
      <c r="D129" s="2692"/>
      <c r="E129" s="2692"/>
      <c r="F129" s="2692"/>
      <c r="G129" s="2692"/>
      <c r="H129" s="2693"/>
      <c r="I129" s="2694"/>
      <c r="J129" s="2695"/>
      <c r="K129" s="2695"/>
      <c r="L129" s="2695"/>
      <c r="M129" s="2695"/>
      <c r="N129" s="2695"/>
      <c r="O129" s="2696"/>
      <c r="P129" s="2694"/>
      <c r="Q129" s="2695"/>
      <c r="R129" s="2695"/>
      <c r="S129" s="2695"/>
      <c r="T129" s="2695"/>
      <c r="U129" s="2696"/>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697" t="s">
        <v>2442</v>
      </c>
      <c r="D131" s="2698"/>
      <c r="E131" s="2698"/>
      <c r="F131" s="2698"/>
      <c r="G131" s="2698"/>
      <c r="H131" s="2698"/>
      <c r="I131" s="2698"/>
      <c r="J131" s="2698"/>
      <c r="K131" s="2698"/>
      <c r="L131" s="2698"/>
      <c r="M131" s="2698"/>
      <c r="N131" s="2698"/>
      <c r="O131" s="2698"/>
      <c r="P131" s="2698"/>
      <c r="Q131" s="2698"/>
      <c r="R131" s="2698"/>
      <c r="S131" s="2698"/>
      <c r="T131" s="2698"/>
      <c r="U131" s="2698"/>
      <c r="V131" s="2698"/>
      <c r="W131" s="2698"/>
      <c r="X131" s="2698"/>
      <c r="Y131" s="2698"/>
      <c r="Z131" s="2698"/>
      <c r="AA131" s="2698"/>
      <c r="AB131" s="2698"/>
      <c r="AC131" s="2698"/>
      <c r="AD131" s="2698"/>
      <c r="AE131" s="2698"/>
      <c r="AF131" s="2698"/>
      <c r="AG131" s="2699"/>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621" t="s">
        <v>2053</v>
      </c>
      <c r="D132" s="2622"/>
      <c r="E132" s="2622"/>
      <c r="F132" s="2622"/>
      <c r="G132" s="2622"/>
      <c r="H132" s="2622"/>
      <c r="I132" s="2622"/>
      <c r="J132" s="2622"/>
      <c r="K132" s="2622"/>
      <c r="L132" s="2622"/>
      <c r="M132" s="2622"/>
      <c r="N132" s="2622"/>
      <c r="O132" s="2622"/>
      <c r="P132" s="2700"/>
      <c r="Q132" s="2701" t="s">
        <v>2054</v>
      </c>
      <c r="R132" s="2622"/>
      <c r="S132" s="2700"/>
      <c r="T132" s="2702" t="s">
        <v>2443</v>
      </c>
      <c r="U132" s="2703"/>
      <c r="V132" s="2703"/>
      <c r="W132" s="2703"/>
      <c r="X132" s="2703"/>
      <c r="Y132" s="2703"/>
      <c r="Z132" s="2703"/>
      <c r="AA132" s="2704"/>
      <c r="AB132" s="2705" t="s">
        <v>2055</v>
      </c>
      <c r="AC132" s="2706"/>
      <c r="AD132" s="2706"/>
      <c r="AE132" s="2706"/>
      <c r="AF132" s="2706"/>
      <c r="AG132" s="2707"/>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609" t="s">
        <v>2056</v>
      </c>
      <c r="D133" s="2610"/>
      <c r="E133" s="2610"/>
      <c r="F133" s="2610"/>
      <c r="G133" s="2610"/>
      <c r="H133" s="2610"/>
      <c r="I133" s="2610"/>
      <c r="J133" s="2610"/>
      <c r="K133" s="2610"/>
      <c r="L133" s="2610"/>
      <c r="M133" s="2610"/>
      <c r="N133" s="2610"/>
      <c r="O133" s="2610"/>
      <c r="P133" s="2626"/>
      <c r="Q133" s="2683">
        <v>55</v>
      </c>
      <c r="R133" s="2684"/>
      <c r="S133" s="2685"/>
      <c r="T133" s="2686"/>
      <c r="U133" s="2687"/>
      <c r="V133" s="2687"/>
      <c r="W133" s="2687"/>
      <c r="X133" s="2687"/>
      <c r="Y133" s="2687"/>
      <c r="Z133" s="2687"/>
      <c r="AA133" s="2687"/>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609" t="s">
        <v>2057</v>
      </c>
      <c r="D134" s="2610"/>
      <c r="E134" s="2610"/>
      <c r="F134" s="2610"/>
      <c r="G134" s="2610"/>
      <c r="H134" s="2610"/>
      <c r="I134" s="2610"/>
      <c r="J134" s="2610"/>
      <c r="K134" s="2610"/>
      <c r="L134" s="2610"/>
      <c r="M134" s="2610"/>
      <c r="N134" s="2610"/>
      <c r="O134" s="2610"/>
      <c r="P134" s="2626"/>
      <c r="Q134" s="2683">
        <v>55</v>
      </c>
      <c r="R134" s="2684"/>
      <c r="S134" s="2685"/>
      <c r="T134" s="2689"/>
      <c r="U134" s="2690"/>
      <c r="V134" s="2690"/>
      <c r="W134" s="2690"/>
      <c r="X134" s="2690"/>
      <c r="Y134" s="2690"/>
      <c r="Z134" s="2690"/>
      <c r="AA134" s="2690"/>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609" t="s">
        <v>2058</v>
      </c>
      <c r="D135" s="2610"/>
      <c r="E135" s="2610"/>
      <c r="F135" s="2610"/>
      <c r="G135" s="2610"/>
      <c r="H135" s="2610"/>
      <c r="I135" s="2610"/>
      <c r="J135" s="2610"/>
      <c r="K135" s="2610"/>
      <c r="L135" s="2610"/>
      <c r="M135" s="2610"/>
      <c r="N135" s="2610"/>
      <c r="O135" s="2610"/>
      <c r="P135" s="2626"/>
      <c r="Q135" s="2683">
        <v>55</v>
      </c>
      <c r="R135" s="2684"/>
      <c r="S135" s="2685"/>
      <c r="T135" s="2686"/>
      <c r="U135" s="2687"/>
      <c r="V135" s="2687"/>
      <c r="W135" s="2687"/>
      <c r="X135" s="2687"/>
      <c r="Y135" s="2687"/>
      <c r="Z135" s="2687"/>
      <c r="AA135" s="2687"/>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609" t="s">
        <v>2021</v>
      </c>
      <c r="D136" s="2610"/>
      <c r="E136" s="2610"/>
      <c r="F136" s="2610"/>
      <c r="G136" s="2610"/>
      <c r="H136" s="2610"/>
      <c r="I136" s="2610"/>
      <c r="J136" s="2610"/>
      <c r="K136" s="2610"/>
      <c r="L136" s="2610"/>
      <c r="M136" s="2610"/>
      <c r="N136" s="2610"/>
      <c r="O136" s="2610"/>
      <c r="P136" s="2626"/>
      <c r="Q136" s="2683">
        <v>55</v>
      </c>
      <c r="R136" s="2684"/>
      <c r="S136" s="2685"/>
      <c r="T136" s="2686"/>
      <c r="U136" s="2687"/>
      <c r="V136" s="2687"/>
      <c r="W136" s="2687"/>
      <c r="X136" s="2687"/>
      <c r="Y136" s="2687"/>
      <c r="Z136" s="2687"/>
      <c r="AA136" s="2688"/>
      <c r="AB136" s="2680">
        <v>0</v>
      </c>
      <c r="AC136" s="2681"/>
      <c r="AD136" s="2681"/>
      <c r="AE136" s="2681"/>
      <c r="AF136" s="2681"/>
      <c r="AG136" s="2682"/>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668" t="s">
        <v>175</v>
      </c>
      <c r="D137" s="2669"/>
      <c r="E137" s="2669"/>
      <c r="F137" s="2600" t="s">
        <v>2059</v>
      </c>
      <c r="G137" s="2600"/>
      <c r="H137" s="2600"/>
      <c r="I137" s="2600"/>
      <c r="J137" s="2600"/>
      <c r="K137" s="2600"/>
      <c r="L137" s="2600"/>
      <c r="M137" s="2600"/>
      <c r="N137" s="2600"/>
      <c r="O137" s="2600"/>
      <c r="P137" s="2600"/>
      <c r="Q137" s="2670">
        <v>55</v>
      </c>
      <c r="R137" s="2670"/>
      <c r="S137" s="2670"/>
      <c r="T137" s="2671"/>
      <c r="U137" s="2671"/>
      <c r="V137" s="2671"/>
      <c r="W137" s="2671"/>
      <c r="X137" s="2671"/>
      <c r="Y137" s="2671"/>
      <c r="Z137" s="2671"/>
      <c r="AA137" s="2671"/>
      <c r="AB137" s="2672">
        <v>0</v>
      </c>
      <c r="AC137" s="2673"/>
      <c r="AD137" s="2673"/>
      <c r="AE137" s="2673"/>
      <c r="AF137" s="2673"/>
      <c r="AG137" s="2674"/>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668" t="s">
        <v>175</v>
      </c>
      <c r="D138" s="2669"/>
      <c r="E138" s="2669"/>
      <c r="F138" s="2600" t="s">
        <v>2059</v>
      </c>
      <c r="G138" s="2600"/>
      <c r="H138" s="2600"/>
      <c r="I138" s="2600"/>
      <c r="J138" s="2600"/>
      <c r="K138" s="2600"/>
      <c r="L138" s="2600"/>
      <c r="M138" s="2600"/>
      <c r="N138" s="2600"/>
      <c r="O138" s="2600"/>
      <c r="P138" s="2600"/>
      <c r="Q138" s="2670">
        <v>55</v>
      </c>
      <c r="R138" s="2670"/>
      <c r="S138" s="2670"/>
      <c r="T138" s="2671"/>
      <c r="U138" s="2671"/>
      <c r="V138" s="2671"/>
      <c r="W138" s="2671"/>
      <c r="X138" s="2671"/>
      <c r="Y138" s="2671"/>
      <c r="Z138" s="2671"/>
      <c r="AA138" s="2671"/>
      <c r="AB138" s="2672">
        <v>0</v>
      </c>
      <c r="AC138" s="2673"/>
      <c r="AD138" s="2673"/>
      <c r="AE138" s="2673"/>
      <c r="AF138" s="2673"/>
      <c r="AG138" s="2674"/>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668" t="s">
        <v>175</v>
      </c>
      <c r="D139" s="2669"/>
      <c r="E139" s="2669"/>
      <c r="F139" s="2591" t="s">
        <v>2059</v>
      </c>
      <c r="G139" s="2591"/>
      <c r="H139" s="2591"/>
      <c r="I139" s="2591"/>
      <c r="J139" s="2591"/>
      <c r="K139" s="2591"/>
      <c r="L139" s="2591"/>
      <c r="M139" s="2591"/>
      <c r="N139" s="2591"/>
      <c r="O139" s="2591"/>
      <c r="P139" s="2591"/>
      <c r="Q139" s="2675">
        <v>55</v>
      </c>
      <c r="R139" s="2675"/>
      <c r="S139" s="2675"/>
      <c r="T139" s="2676"/>
      <c r="U139" s="2676"/>
      <c r="V139" s="2676"/>
      <c r="W139" s="2676"/>
      <c r="X139" s="2676"/>
      <c r="Y139" s="2676"/>
      <c r="Z139" s="2676"/>
      <c r="AA139" s="2676"/>
      <c r="AB139" s="2677">
        <v>0</v>
      </c>
      <c r="AC139" s="2678"/>
      <c r="AD139" s="2678"/>
      <c r="AE139" s="2678"/>
      <c r="AF139" s="2678"/>
      <c r="AG139" s="2679"/>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653" t="s">
        <v>2060</v>
      </c>
      <c r="D141" s="2654"/>
      <c r="E141" s="2654"/>
      <c r="F141" s="2654"/>
      <c r="G141" s="2654"/>
      <c r="H141" s="2654"/>
      <c r="I141" s="2654"/>
      <c r="J141" s="2654"/>
      <c r="K141" s="2654"/>
      <c r="L141" s="2654"/>
      <c r="M141" s="2654"/>
      <c r="N141" s="2655"/>
      <c r="O141" s="1763"/>
      <c r="P141" s="2656" t="s">
        <v>2061</v>
      </c>
      <c r="Q141" s="2657"/>
      <c r="R141" s="2657"/>
      <c r="S141" s="2657"/>
      <c r="T141" s="2657"/>
      <c r="U141" s="2657"/>
      <c r="V141" s="2657"/>
      <c r="W141" s="2657"/>
      <c r="X141" s="2657"/>
      <c r="Y141" s="2657"/>
      <c r="Z141" s="2657"/>
      <c r="AA141" s="2657"/>
      <c r="AB141" s="2657"/>
      <c r="AC141" s="2657"/>
      <c r="AD141" s="2657"/>
      <c r="AE141" s="2657"/>
      <c r="AF141" s="2657"/>
      <c r="AG141" s="2657"/>
      <c r="AH141" s="2657"/>
      <c r="AI141" s="2657"/>
      <c r="AJ141" s="2657"/>
      <c r="AK141" s="2657"/>
      <c r="AL141" s="2657"/>
      <c r="AM141" s="2657"/>
      <c r="AN141" s="2657"/>
      <c r="AO141" s="2658"/>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659" t="s">
        <v>2062</v>
      </c>
      <c r="D142" s="2660"/>
      <c r="E142" s="2660"/>
      <c r="F142" s="2660"/>
      <c r="G142" s="2660"/>
      <c r="H142" s="2661"/>
      <c r="I142" s="2659" t="s">
        <v>2063</v>
      </c>
      <c r="J142" s="2660"/>
      <c r="K142" s="2660"/>
      <c r="L142" s="2660"/>
      <c r="M142" s="2660"/>
      <c r="N142" s="2661"/>
      <c r="O142" s="1763"/>
      <c r="P142" s="2662" t="s">
        <v>2457</v>
      </c>
      <c r="Q142" s="2663"/>
      <c r="R142" s="2663"/>
      <c r="S142" s="2663"/>
      <c r="T142" s="2663"/>
      <c r="U142" s="2663"/>
      <c r="V142" s="2663"/>
      <c r="W142" s="2663"/>
      <c r="X142" s="2663"/>
      <c r="Y142" s="2663"/>
      <c r="Z142" s="2663"/>
      <c r="AA142" s="2663"/>
      <c r="AB142" s="2663"/>
      <c r="AC142" s="2663"/>
      <c r="AD142" s="2663"/>
      <c r="AE142" s="2663"/>
      <c r="AF142" s="2663"/>
      <c r="AG142" s="2663"/>
      <c r="AH142" s="2663"/>
      <c r="AI142" s="2663"/>
      <c r="AJ142" s="2663"/>
      <c r="AK142" s="2663"/>
      <c r="AL142" s="2663"/>
      <c r="AM142" s="2663"/>
      <c r="AN142" s="2663"/>
      <c r="AO142" s="2664"/>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43"/>
      <c r="D143" s="2643"/>
      <c r="E143" s="2643"/>
      <c r="F143" s="2643"/>
      <c r="G143" s="2643"/>
      <c r="H143" s="2643"/>
      <c r="I143" s="2644"/>
      <c r="J143" s="2644"/>
      <c r="K143" s="2644"/>
      <c r="L143" s="2644"/>
      <c r="M143" s="2644"/>
      <c r="N143" s="2644"/>
      <c r="O143" s="1763"/>
      <c r="P143" s="2662"/>
      <c r="Q143" s="2663"/>
      <c r="R143" s="2663"/>
      <c r="S143" s="2663"/>
      <c r="T143" s="2663"/>
      <c r="U143" s="2663"/>
      <c r="V143" s="2663"/>
      <c r="W143" s="2663"/>
      <c r="X143" s="2663"/>
      <c r="Y143" s="2663"/>
      <c r="Z143" s="2663"/>
      <c r="AA143" s="2663"/>
      <c r="AB143" s="2663"/>
      <c r="AC143" s="2663"/>
      <c r="AD143" s="2663"/>
      <c r="AE143" s="2663"/>
      <c r="AF143" s="2663"/>
      <c r="AG143" s="2663"/>
      <c r="AH143" s="2663"/>
      <c r="AI143" s="2663"/>
      <c r="AJ143" s="2663"/>
      <c r="AK143" s="2663"/>
      <c r="AL143" s="2663"/>
      <c r="AM143" s="2663"/>
      <c r="AN143" s="2663"/>
      <c r="AO143" s="2664"/>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43"/>
      <c r="D144" s="2643"/>
      <c r="E144" s="2643"/>
      <c r="F144" s="2643"/>
      <c r="G144" s="2643"/>
      <c r="H144" s="2643"/>
      <c r="I144" s="2644"/>
      <c r="J144" s="2644"/>
      <c r="K144" s="2644"/>
      <c r="L144" s="2644"/>
      <c r="M144" s="2644"/>
      <c r="N144" s="2644"/>
      <c r="O144" s="1763"/>
      <c r="P144" s="2662"/>
      <c r="Q144" s="2663"/>
      <c r="R144" s="2663"/>
      <c r="S144" s="2663"/>
      <c r="T144" s="2663"/>
      <c r="U144" s="2663"/>
      <c r="V144" s="2663"/>
      <c r="W144" s="2663"/>
      <c r="X144" s="2663"/>
      <c r="Y144" s="2663"/>
      <c r="Z144" s="2663"/>
      <c r="AA144" s="2663"/>
      <c r="AB144" s="2663"/>
      <c r="AC144" s="2663"/>
      <c r="AD144" s="2663"/>
      <c r="AE144" s="2663"/>
      <c r="AF144" s="2663"/>
      <c r="AG144" s="2663"/>
      <c r="AH144" s="2663"/>
      <c r="AI144" s="2663"/>
      <c r="AJ144" s="2663"/>
      <c r="AK144" s="2663"/>
      <c r="AL144" s="2663"/>
      <c r="AM144" s="2663"/>
      <c r="AN144" s="2663"/>
      <c r="AO144" s="2664"/>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43"/>
      <c r="D145" s="2643"/>
      <c r="E145" s="2643"/>
      <c r="F145" s="2643"/>
      <c r="G145" s="2643"/>
      <c r="H145" s="2643"/>
      <c r="I145" s="2644"/>
      <c r="J145" s="2644"/>
      <c r="K145" s="2644"/>
      <c r="L145" s="2644"/>
      <c r="M145" s="2644"/>
      <c r="N145" s="2644"/>
      <c r="O145" s="1763"/>
      <c r="P145" s="2662"/>
      <c r="Q145" s="2663"/>
      <c r="R145" s="2663"/>
      <c r="S145" s="2663"/>
      <c r="T145" s="2663"/>
      <c r="U145" s="2663"/>
      <c r="V145" s="2663"/>
      <c r="W145" s="2663"/>
      <c r="X145" s="2663"/>
      <c r="Y145" s="2663"/>
      <c r="Z145" s="2663"/>
      <c r="AA145" s="2663"/>
      <c r="AB145" s="2663"/>
      <c r="AC145" s="2663"/>
      <c r="AD145" s="2663"/>
      <c r="AE145" s="2663"/>
      <c r="AF145" s="2663"/>
      <c r="AG145" s="2663"/>
      <c r="AH145" s="2663"/>
      <c r="AI145" s="2663"/>
      <c r="AJ145" s="2663"/>
      <c r="AK145" s="2663"/>
      <c r="AL145" s="2663"/>
      <c r="AM145" s="2663"/>
      <c r="AN145" s="2663"/>
      <c r="AO145" s="2664"/>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43"/>
      <c r="D146" s="2643"/>
      <c r="E146" s="2643"/>
      <c r="F146" s="2643"/>
      <c r="G146" s="2643"/>
      <c r="H146" s="2643"/>
      <c r="I146" s="2644"/>
      <c r="J146" s="2644"/>
      <c r="K146" s="2644"/>
      <c r="L146" s="2644"/>
      <c r="M146" s="2644"/>
      <c r="N146" s="2644"/>
      <c r="O146" s="1763"/>
      <c r="P146" s="2662"/>
      <c r="Q146" s="2663"/>
      <c r="R146" s="2663"/>
      <c r="S146" s="2663"/>
      <c r="T146" s="2663"/>
      <c r="U146" s="2663"/>
      <c r="V146" s="2663"/>
      <c r="W146" s="2663"/>
      <c r="X146" s="2663"/>
      <c r="Y146" s="2663"/>
      <c r="Z146" s="2663"/>
      <c r="AA146" s="2663"/>
      <c r="AB146" s="2663"/>
      <c r="AC146" s="2663"/>
      <c r="AD146" s="2663"/>
      <c r="AE146" s="2663"/>
      <c r="AF146" s="2663"/>
      <c r="AG146" s="2663"/>
      <c r="AH146" s="2663"/>
      <c r="AI146" s="2663"/>
      <c r="AJ146" s="2663"/>
      <c r="AK146" s="2663"/>
      <c r="AL146" s="2663"/>
      <c r="AM146" s="2663"/>
      <c r="AN146" s="2663"/>
      <c r="AO146" s="2664"/>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43"/>
      <c r="D147" s="2643"/>
      <c r="E147" s="2643"/>
      <c r="F147" s="2643"/>
      <c r="G147" s="2643"/>
      <c r="H147" s="2643"/>
      <c r="I147" s="2644"/>
      <c r="J147" s="2644"/>
      <c r="K147" s="2644"/>
      <c r="L147" s="2644"/>
      <c r="M147" s="2644"/>
      <c r="N147" s="2644"/>
      <c r="O147" s="1763"/>
      <c r="P147" s="2662"/>
      <c r="Q147" s="2663"/>
      <c r="R147" s="2663"/>
      <c r="S147" s="2663"/>
      <c r="T147" s="2663"/>
      <c r="U147" s="2663"/>
      <c r="V147" s="2663"/>
      <c r="W147" s="2663"/>
      <c r="X147" s="2663"/>
      <c r="Y147" s="2663"/>
      <c r="Z147" s="2663"/>
      <c r="AA147" s="2663"/>
      <c r="AB147" s="2663"/>
      <c r="AC147" s="2663"/>
      <c r="AD147" s="2663"/>
      <c r="AE147" s="2663"/>
      <c r="AF147" s="2663"/>
      <c r="AG147" s="2663"/>
      <c r="AH147" s="2663"/>
      <c r="AI147" s="2663"/>
      <c r="AJ147" s="2663"/>
      <c r="AK147" s="2663"/>
      <c r="AL147" s="2663"/>
      <c r="AM147" s="2663"/>
      <c r="AN147" s="2663"/>
      <c r="AO147" s="2664"/>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43"/>
      <c r="D148" s="2643"/>
      <c r="E148" s="2643"/>
      <c r="F148" s="2643"/>
      <c r="G148" s="2643"/>
      <c r="H148" s="2643"/>
      <c r="I148" s="2644"/>
      <c r="J148" s="2644"/>
      <c r="K148" s="2644"/>
      <c r="L148" s="2644"/>
      <c r="M148" s="2644"/>
      <c r="N148" s="2644"/>
      <c r="O148" s="1763"/>
      <c r="P148" s="2662"/>
      <c r="Q148" s="2663"/>
      <c r="R148" s="2663"/>
      <c r="S148" s="2663"/>
      <c r="T148" s="2663"/>
      <c r="U148" s="2663"/>
      <c r="V148" s="2663"/>
      <c r="W148" s="2663"/>
      <c r="X148" s="2663"/>
      <c r="Y148" s="2663"/>
      <c r="Z148" s="2663"/>
      <c r="AA148" s="2663"/>
      <c r="AB148" s="2663"/>
      <c r="AC148" s="2663"/>
      <c r="AD148" s="2663"/>
      <c r="AE148" s="2663"/>
      <c r="AF148" s="2663"/>
      <c r="AG148" s="2663"/>
      <c r="AH148" s="2663"/>
      <c r="AI148" s="2663"/>
      <c r="AJ148" s="2663"/>
      <c r="AK148" s="2663"/>
      <c r="AL148" s="2663"/>
      <c r="AM148" s="2663"/>
      <c r="AN148" s="2663"/>
      <c r="AO148" s="2664"/>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43"/>
      <c r="D149" s="2643"/>
      <c r="E149" s="2643"/>
      <c r="F149" s="2643"/>
      <c r="G149" s="2643"/>
      <c r="H149" s="2643"/>
      <c r="I149" s="2644"/>
      <c r="J149" s="2644"/>
      <c r="K149" s="2644"/>
      <c r="L149" s="2644"/>
      <c r="M149" s="2644"/>
      <c r="N149" s="2644"/>
      <c r="O149" s="1763"/>
      <c r="P149" s="2665"/>
      <c r="Q149" s="2666"/>
      <c r="R149" s="2666"/>
      <c r="S149" s="2666"/>
      <c r="T149" s="2666"/>
      <c r="U149" s="2666"/>
      <c r="V149" s="2666"/>
      <c r="W149" s="2666"/>
      <c r="X149" s="2666"/>
      <c r="Y149" s="2666"/>
      <c r="Z149" s="2666"/>
      <c r="AA149" s="2666"/>
      <c r="AB149" s="2666"/>
      <c r="AC149" s="2666"/>
      <c r="AD149" s="2666"/>
      <c r="AE149" s="2666"/>
      <c r="AF149" s="2666"/>
      <c r="AG149" s="2666"/>
      <c r="AH149" s="2666"/>
      <c r="AI149" s="2666"/>
      <c r="AJ149" s="2666"/>
      <c r="AK149" s="2666"/>
      <c r="AL149" s="2666"/>
      <c r="AM149" s="2666"/>
      <c r="AN149" s="2666"/>
      <c r="AO149" s="2667"/>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2444</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645"/>
      <c r="D153" s="2646"/>
      <c r="E153" s="2646"/>
      <c r="F153" s="2646"/>
      <c r="G153" s="2646"/>
      <c r="H153" s="2646"/>
      <c r="I153" s="2646"/>
      <c r="J153" s="2646"/>
      <c r="K153" s="2646"/>
      <c r="L153" s="2646"/>
      <c r="M153" s="2647"/>
      <c r="N153" s="2648" t="s">
        <v>2064</v>
      </c>
      <c r="O153" s="2648"/>
      <c r="P153" s="2648"/>
      <c r="Q153" s="2648"/>
      <c r="R153" s="2648"/>
      <c r="S153" s="2648"/>
      <c r="T153" s="2649"/>
      <c r="U153" s="2650" t="s">
        <v>2053</v>
      </c>
      <c r="V153" s="2651"/>
      <c r="W153" s="2651"/>
      <c r="X153" s="2651"/>
      <c r="Y153" s="2651"/>
      <c r="Z153" s="2651"/>
      <c r="AA153" s="2651"/>
      <c r="AB153" s="2651"/>
      <c r="AC153" s="2651"/>
      <c r="AD153" s="2651"/>
      <c r="AE153" s="2652"/>
      <c r="AF153" s="1763"/>
      <c r="AG153" s="1763"/>
      <c r="AH153" s="2612" t="s">
        <v>2065</v>
      </c>
      <c r="AI153" s="2613"/>
      <c r="AJ153" s="2613"/>
      <c r="AK153" s="2613"/>
      <c r="AL153" s="2613"/>
      <c r="AM153" s="2613"/>
      <c r="AN153" s="2613"/>
      <c r="AO153" s="2613"/>
      <c r="AP153" s="2613"/>
      <c r="AQ153" s="2613"/>
      <c r="AR153" s="2613"/>
      <c r="AS153" s="2627">
        <v>6500000</v>
      </c>
      <c r="AT153" s="2627"/>
      <c r="AU153" s="2627"/>
      <c r="AV153" s="2627"/>
      <c r="AW153" s="2627"/>
      <c r="AX153" s="1763"/>
      <c r="AY153" s="1763"/>
      <c r="AZ153" s="1763"/>
      <c r="BA153" s="1763"/>
      <c r="BB153" s="1763"/>
      <c r="BC153" s="1763"/>
      <c r="BD153" s="1763"/>
      <c r="BE153" s="1769"/>
    </row>
    <row r="154" spans="1:57" ht="15.75" customHeight="1">
      <c r="A154" s="1763"/>
      <c r="B154" s="1763"/>
      <c r="C154" s="2621" t="s">
        <v>2066</v>
      </c>
      <c r="D154" s="2622"/>
      <c r="E154" s="2622"/>
      <c r="F154" s="2622"/>
      <c r="G154" s="2622"/>
      <c r="H154" s="2622"/>
      <c r="I154" s="2622"/>
      <c r="J154" s="2622"/>
      <c r="K154" s="2622"/>
      <c r="L154" s="2622"/>
      <c r="M154" s="2623"/>
      <c r="N154" s="2624">
        <f>'Sources and Uses Budget'!B105</f>
        <v>52669290</v>
      </c>
      <c r="O154" s="2624"/>
      <c r="P154" s="2624"/>
      <c r="Q154" s="2624"/>
      <c r="R154" s="2624"/>
      <c r="S154" s="2624"/>
      <c r="T154" s="2625"/>
      <c r="U154" s="2634"/>
      <c r="V154" s="2635"/>
      <c r="W154" s="2635"/>
      <c r="X154" s="2635"/>
      <c r="Y154" s="2635"/>
      <c r="Z154" s="2635"/>
      <c r="AA154" s="2635"/>
      <c r="AB154" s="2635"/>
      <c r="AC154" s="2635"/>
      <c r="AD154" s="2635"/>
      <c r="AE154" s="2640"/>
      <c r="AF154" s="1763"/>
      <c r="AG154" s="1763"/>
      <c r="AH154" s="2641" t="s">
        <v>2067</v>
      </c>
      <c r="AI154" s="2642"/>
      <c r="AJ154" s="2642"/>
      <c r="AK154" s="2642"/>
      <c r="AL154" s="2642"/>
      <c r="AM154" s="2642"/>
      <c r="AN154" s="2642"/>
      <c r="AO154" s="2642"/>
      <c r="AP154" s="2642"/>
      <c r="AQ154" s="2642"/>
      <c r="AR154" s="2642"/>
      <c r="AS154" s="2627">
        <v>0</v>
      </c>
      <c r="AT154" s="2627"/>
      <c r="AU154" s="2627"/>
      <c r="AV154" s="2627"/>
      <c r="AW154" s="2627"/>
      <c r="AX154" s="1763"/>
      <c r="AY154" s="1763"/>
      <c r="AZ154" s="1763"/>
      <c r="BA154" s="1763"/>
      <c r="BB154" s="1763"/>
      <c r="BC154" s="1763"/>
      <c r="BD154" s="1763"/>
      <c r="BE154" s="1769"/>
    </row>
    <row r="155" spans="1:57" ht="15.75" customHeight="1">
      <c r="A155" s="1763"/>
      <c r="B155" s="1763"/>
      <c r="C155" s="2621" t="s">
        <v>2068</v>
      </c>
      <c r="D155" s="2622"/>
      <c r="E155" s="2622"/>
      <c r="F155" s="2622"/>
      <c r="G155" s="2622"/>
      <c r="H155" s="2622"/>
      <c r="I155" s="2622"/>
      <c r="J155" s="2622"/>
      <c r="K155" s="2622"/>
      <c r="L155" s="2622"/>
      <c r="M155" s="2623"/>
      <c r="N155" s="2624">
        <f>N154/J29</f>
        <v>317284.8795180723</v>
      </c>
      <c r="O155" s="2624"/>
      <c r="P155" s="2624"/>
      <c r="Q155" s="2624"/>
      <c r="R155" s="2624"/>
      <c r="S155" s="2624"/>
      <c r="T155" s="2625"/>
      <c r="U155" s="1786"/>
      <c r="V155" s="1786"/>
      <c r="W155" s="1786"/>
      <c r="X155" s="1786"/>
      <c r="Y155" s="1786"/>
      <c r="Z155" s="1786"/>
      <c r="AA155" s="1786"/>
      <c r="AB155" s="1786"/>
      <c r="AC155" s="1786"/>
      <c r="AD155" s="1786"/>
      <c r="AE155" s="1787"/>
      <c r="AF155" s="1763"/>
      <c r="AG155" s="1763"/>
      <c r="AH155" s="2609" t="s">
        <v>2069</v>
      </c>
      <c r="AI155" s="2610"/>
      <c r="AJ155" s="2610"/>
      <c r="AK155" s="2610"/>
      <c r="AL155" s="2610"/>
      <c r="AM155" s="2610"/>
      <c r="AN155" s="2610"/>
      <c r="AO155" s="2610"/>
      <c r="AP155" s="2610"/>
      <c r="AQ155" s="2610"/>
      <c r="AR155" s="2626"/>
      <c r="AS155" s="2627">
        <v>2500000</v>
      </c>
      <c r="AT155" s="2627"/>
      <c r="AU155" s="2627"/>
      <c r="AV155" s="2627"/>
      <c r="AW155" s="2627"/>
      <c r="AX155" s="1763"/>
      <c r="AY155" s="1763"/>
      <c r="AZ155" s="1763"/>
      <c r="BA155" s="1763"/>
      <c r="BB155" s="1763"/>
      <c r="BC155" s="1763"/>
      <c r="BD155" s="1763"/>
      <c r="BE155" s="1769"/>
    </row>
    <row r="156" spans="1:57" ht="15.75" customHeight="1">
      <c r="A156" s="1763"/>
      <c r="B156" s="1763"/>
      <c r="C156" s="2628" t="s">
        <v>2070</v>
      </c>
      <c r="D156" s="2629"/>
      <c r="E156" s="2629"/>
      <c r="F156" s="2629"/>
      <c r="G156" s="2629"/>
      <c r="H156" s="2629"/>
      <c r="I156" s="2629"/>
      <c r="J156" s="2629"/>
      <c r="K156" s="2629"/>
      <c r="L156" s="2629"/>
      <c r="M156" s="2630"/>
      <c r="N156" s="2631">
        <v>0</v>
      </c>
      <c r="O156" s="2631"/>
      <c r="P156" s="2631"/>
      <c r="Q156" s="2631"/>
      <c r="R156" s="2631"/>
      <c r="S156" s="2631"/>
      <c r="T156" s="2632"/>
      <c r="U156" s="2598"/>
      <c r="V156" s="2599"/>
      <c r="W156" s="2599"/>
      <c r="X156" s="2599"/>
      <c r="Y156" s="2599"/>
      <c r="Z156" s="2599"/>
      <c r="AA156" s="2599"/>
      <c r="AB156" s="2599"/>
      <c r="AC156" s="2599"/>
      <c r="AD156" s="2599"/>
      <c r="AE156" s="2633"/>
      <c r="AF156" s="1763"/>
      <c r="AG156" s="1763"/>
      <c r="AH156" s="2634"/>
      <c r="AI156" s="2635"/>
      <c r="AJ156" s="2635"/>
      <c r="AK156" s="2635"/>
      <c r="AL156" s="2635"/>
      <c r="AM156" s="2635"/>
      <c r="AN156" s="2635"/>
      <c r="AO156" s="2635"/>
      <c r="AP156" s="2635"/>
      <c r="AQ156" s="2635"/>
      <c r="AR156" s="2636"/>
      <c r="AS156" s="2637"/>
      <c r="AT156" s="2638"/>
      <c r="AU156" s="2638"/>
      <c r="AV156" s="2638"/>
      <c r="AW156" s="2639"/>
      <c r="AX156" s="1763"/>
      <c r="AY156" s="1763"/>
      <c r="AZ156" s="1763"/>
      <c r="BA156" s="1763"/>
      <c r="BB156" s="1763"/>
      <c r="BC156" s="1763"/>
      <c r="BD156" s="1763"/>
      <c r="BE156" s="1769"/>
    </row>
    <row r="157" spans="1:57" ht="15.75" customHeight="1" thickBot="1">
      <c r="A157" s="1763"/>
      <c r="B157" s="1763"/>
      <c r="C157" s="2609" t="s">
        <v>2071</v>
      </c>
      <c r="D157" s="2610"/>
      <c r="E157" s="2610"/>
      <c r="F157" s="2610"/>
      <c r="G157" s="2610"/>
      <c r="H157" s="2610"/>
      <c r="I157" s="2610"/>
      <c r="J157" s="2610"/>
      <c r="K157" s="2610"/>
      <c r="L157" s="2610"/>
      <c r="M157" s="2611"/>
      <c r="N157" s="2616">
        <f>SUM('Sources and Uses Budget'!B85:B86)</f>
        <v>4469615</v>
      </c>
      <c r="O157" s="2616"/>
      <c r="P157" s="2616"/>
      <c r="Q157" s="2616"/>
      <c r="R157" s="2616"/>
      <c r="S157" s="2616"/>
      <c r="T157" s="2617"/>
      <c r="U157" s="2604"/>
      <c r="V157" s="2605"/>
      <c r="W157" s="2605"/>
      <c r="X157" s="2605"/>
      <c r="Y157" s="2605"/>
      <c r="Z157" s="2605"/>
      <c r="AA157" s="2605"/>
      <c r="AB157" s="2605"/>
      <c r="AC157" s="2605"/>
      <c r="AD157" s="2605"/>
      <c r="AE157" s="2606"/>
      <c r="AF157" s="1763"/>
      <c r="AG157" s="1763"/>
      <c r="AH157" s="2618" t="s">
        <v>2467</v>
      </c>
      <c r="AI157" s="2619"/>
      <c r="AJ157" s="2619"/>
      <c r="AK157" s="2619"/>
      <c r="AL157" s="2619"/>
      <c r="AM157" s="2619"/>
      <c r="AN157" s="2619"/>
      <c r="AO157" s="2619"/>
      <c r="AP157" s="2619"/>
      <c r="AQ157" s="2619"/>
      <c r="AR157" s="2619"/>
      <c r="AS157" s="2620">
        <f>SUM(AS153:AW155)</f>
        <v>9000000</v>
      </c>
      <c r="AT157" s="2620"/>
      <c r="AU157" s="2620"/>
      <c r="AV157" s="2620"/>
      <c r="AW157" s="2620"/>
      <c r="AX157" s="1763"/>
      <c r="AY157" s="1763"/>
      <c r="AZ157" s="1763"/>
      <c r="BA157" s="1763"/>
      <c r="BB157" s="1763"/>
      <c r="BC157" s="1763"/>
      <c r="BD157" s="1763"/>
      <c r="BE157" s="1769"/>
    </row>
    <row r="158" spans="1:57" ht="15.75" customHeight="1" thickBot="1">
      <c r="A158" s="1763"/>
      <c r="B158" s="1763"/>
      <c r="C158" s="2609" t="s">
        <v>2073</v>
      </c>
      <c r="D158" s="2610"/>
      <c r="E158" s="2610"/>
      <c r="F158" s="2610"/>
      <c r="G158" s="2610"/>
      <c r="H158" s="2610"/>
      <c r="I158" s="2610"/>
      <c r="J158" s="2610"/>
      <c r="K158" s="2610"/>
      <c r="L158" s="2610"/>
      <c r="M158" s="2611"/>
      <c r="N158" s="2616">
        <f>'Sources and Uses Budget'!B8</f>
        <v>0</v>
      </c>
      <c r="O158" s="2616"/>
      <c r="P158" s="2616"/>
      <c r="Q158" s="2616"/>
      <c r="R158" s="2616"/>
      <c r="S158" s="2616"/>
      <c r="T158" s="2617"/>
      <c r="U158" s="2604"/>
      <c r="V158" s="2605"/>
      <c r="W158" s="2605"/>
      <c r="X158" s="2605"/>
      <c r="Y158" s="2605"/>
      <c r="Z158" s="2605"/>
      <c r="AA158" s="2605"/>
      <c r="AB158" s="2605"/>
      <c r="AC158" s="2605"/>
      <c r="AD158" s="2605"/>
      <c r="AE158" s="2606"/>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609" t="s">
        <v>2074</v>
      </c>
      <c r="D159" s="2610"/>
      <c r="E159" s="2610"/>
      <c r="F159" s="2610"/>
      <c r="G159" s="2610"/>
      <c r="H159" s="2610"/>
      <c r="I159" s="2610"/>
      <c r="J159" s="2610"/>
      <c r="K159" s="2610"/>
      <c r="L159" s="2610"/>
      <c r="M159" s="2611"/>
      <c r="N159" s="2602">
        <v>0</v>
      </c>
      <c r="O159" s="2602"/>
      <c r="P159" s="2602"/>
      <c r="Q159" s="2602"/>
      <c r="R159" s="2602"/>
      <c r="S159" s="2602"/>
      <c r="T159" s="2603"/>
      <c r="U159" s="2604"/>
      <c r="V159" s="2605"/>
      <c r="W159" s="2605"/>
      <c r="X159" s="2605"/>
      <c r="Y159" s="2605"/>
      <c r="Z159" s="2605"/>
      <c r="AA159" s="2605"/>
      <c r="AB159" s="2605"/>
      <c r="AC159" s="2605"/>
      <c r="AD159" s="2605"/>
      <c r="AE159" s="2606"/>
      <c r="AF159" s="1763"/>
      <c r="AG159" s="1763"/>
      <c r="AH159" s="2612" t="s">
        <v>2468</v>
      </c>
      <c r="AI159" s="2613"/>
      <c r="AJ159" s="2613"/>
      <c r="AK159" s="2613"/>
      <c r="AL159" s="2613"/>
      <c r="AM159" s="2613"/>
      <c r="AN159" s="2613"/>
      <c r="AO159" s="2613"/>
      <c r="AP159" s="2613"/>
      <c r="AQ159" s="2613"/>
      <c r="AR159" s="2613"/>
      <c r="AS159" s="2614" t="s">
        <v>2469</v>
      </c>
      <c r="AT159" s="2614"/>
      <c r="AU159" s="2614"/>
      <c r="AV159" s="2614"/>
      <c r="AW159" s="2614"/>
      <c r="AX159" s="2614"/>
      <c r="AY159" s="2614" t="s">
        <v>2470</v>
      </c>
      <c r="AZ159" s="2614"/>
      <c r="BA159" s="2614"/>
      <c r="BB159" s="2614"/>
      <c r="BC159" s="2614"/>
      <c r="BD159" s="2615"/>
      <c r="BE159" s="1769"/>
    </row>
    <row r="160" spans="1:57" ht="15.75" customHeight="1">
      <c r="A160" s="1763"/>
      <c r="B160" s="1763"/>
      <c r="C160" s="2609" t="s">
        <v>2067</v>
      </c>
      <c r="D160" s="2610"/>
      <c r="E160" s="2610"/>
      <c r="F160" s="2610"/>
      <c r="G160" s="2610"/>
      <c r="H160" s="2610"/>
      <c r="I160" s="2610"/>
      <c r="J160" s="2610"/>
      <c r="K160" s="2610"/>
      <c r="L160" s="2610"/>
      <c r="M160" s="2611"/>
      <c r="N160" s="2602">
        <v>0</v>
      </c>
      <c r="O160" s="2602"/>
      <c r="P160" s="2602"/>
      <c r="Q160" s="2602"/>
      <c r="R160" s="2602"/>
      <c r="S160" s="2602"/>
      <c r="T160" s="2603"/>
      <c r="U160" s="2604"/>
      <c r="V160" s="2605"/>
      <c r="W160" s="2605"/>
      <c r="X160" s="2605"/>
      <c r="Y160" s="2605"/>
      <c r="Z160" s="2605"/>
      <c r="AA160" s="2605"/>
      <c r="AB160" s="2605"/>
      <c r="AC160" s="2605"/>
      <c r="AD160" s="2605"/>
      <c r="AE160" s="2606"/>
      <c r="AF160" s="1763"/>
      <c r="AG160" s="1763"/>
      <c r="AH160" s="2575" t="s">
        <v>2471</v>
      </c>
      <c r="AI160" s="2576"/>
      <c r="AJ160" s="2576"/>
      <c r="AK160" s="2576"/>
      <c r="AL160" s="2576"/>
      <c r="AM160" s="2576"/>
      <c r="AN160" s="2576"/>
      <c r="AO160" s="2576"/>
      <c r="AP160" s="2576"/>
      <c r="AQ160" s="2576"/>
      <c r="AR160" s="2576"/>
      <c r="AS160" s="2577">
        <v>1000000</v>
      </c>
      <c r="AT160" s="2577"/>
      <c r="AU160" s="2577"/>
      <c r="AV160" s="2577"/>
      <c r="AW160" s="2577"/>
      <c r="AX160" s="2577"/>
      <c r="AY160" s="2577">
        <v>500000</v>
      </c>
      <c r="AZ160" s="2577"/>
      <c r="BA160" s="2577"/>
      <c r="BB160" s="2577"/>
      <c r="BC160" s="2577"/>
      <c r="BD160" s="2578"/>
      <c r="BE160" s="1769"/>
    </row>
    <row r="161" spans="1:57" ht="15.75" customHeight="1">
      <c r="A161" s="1763"/>
      <c r="B161" s="1763"/>
      <c r="C161" s="2607" t="s">
        <v>308</v>
      </c>
      <c r="D161" s="2608"/>
      <c r="E161" s="2600" t="s">
        <v>2059</v>
      </c>
      <c r="F161" s="2600"/>
      <c r="G161" s="2600"/>
      <c r="H161" s="2600"/>
      <c r="I161" s="2600"/>
      <c r="J161" s="2600"/>
      <c r="K161" s="2600"/>
      <c r="L161" s="2600"/>
      <c r="M161" s="2601"/>
      <c r="N161" s="2602">
        <v>0</v>
      </c>
      <c r="O161" s="2602"/>
      <c r="P161" s="2602"/>
      <c r="Q161" s="2602"/>
      <c r="R161" s="2602"/>
      <c r="S161" s="2602"/>
      <c r="T161" s="2603"/>
      <c r="U161" s="2604"/>
      <c r="V161" s="2605"/>
      <c r="W161" s="2605"/>
      <c r="X161" s="2605"/>
      <c r="Y161" s="2605"/>
      <c r="Z161" s="2605"/>
      <c r="AA161" s="2605"/>
      <c r="AB161" s="2605"/>
      <c r="AC161" s="2605"/>
      <c r="AD161" s="2605"/>
      <c r="AE161" s="2606"/>
      <c r="AF161" s="1763"/>
      <c r="AG161" s="1763"/>
      <c r="AH161" s="2575" t="s">
        <v>2472</v>
      </c>
      <c r="AI161" s="2576"/>
      <c r="AJ161" s="2576"/>
      <c r="AK161" s="2576"/>
      <c r="AL161" s="2576"/>
      <c r="AM161" s="2576"/>
      <c r="AN161" s="2576"/>
      <c r="AO161" s="2576"/>
      <c r="AP161" s="2576"/>
      <c r="AQ161" s="2576"/>
      <c r="AR161" s="2576"/>
      <c r="AS161" s="2577">
        <v>2000000</v>
      </c>
      <c r="AT161" s="2577"/>
      <c r="AU161" s="2577"/>
      <c r="AV161" s="2577"/>
      <c r="AW161" s="2577"/>
      <c r="AX161" s="2577"/>
      <c r="AY161" s="2577">
        <v>250000</v>
      </c>
      <c r="AZ161" s="2577"/>
      <c r="BA161" s="2577"/>
      <c r="BB161" s="2577"/>
      <c r="BC161" s="2577"/>
      <c r="BD161" s="2578"/>
      <c r="BE161" s="1769"/>
    </row>
    <row r="162" spans="1:57" ht="15.75" customHeight="1">
      <c r="A162" s="1763"/>
      <c r="B162" s="1763"/>
      <c r="C162" s="2598" t="s">
        <v>308</v>
      </c>
      <c r="D162" s="2599"/>
      <c r="E162" s="2600" t="s">
        <v>2059</v>
      </c>
      <c r="F162" s="2600"/>
      <c r="G162" s="2600"/>
      <c r="H162" s="2600"/>
      <c r="I162" s="2600"/>
      <c r="J162" s="2600"/>
      <c r="K162" s="2600"/>
      <c r="L162" s="2600"/>
      <c r="M162" s="2601"/>
      <c r="N162" s="2602">
        <v>0</v>
      </c>
      <c r="O162" s="2602"/>
      <c r="P162" s="2602"/>
      <c r="Q162" s="2602"/>
      <c r="R162" s="2602"/>
      <c r="S162" s="2602"/>
      <c r="T162" s="2603"/>
      <c r="U162" s="2604"/>
      <c r="V162" s="2605"/>
      <c r="W162" s="2605"/>
      <c r="X162" s="2605"/>
      <c r="Y162" s="2605"/>
      <c r="Z162" s="2605"/>
      <c r="AA162" s="2605"/>
      <c r="AB162" s="2605"/>
      <c r="AC162" s="2605"/>
      <c r="AD162" s="2605"/>
      <c r="AE162" s="2606"/>
      <c r="AF162" s="1763"/>
      <c r="AG162" s="1763"/>
      <c r="AH162" s="2575" t="s">
        <v>2473</v>
      </c>
      <c r="AI162" s="2576"/>
      <c r="AJ162" s="2576"/>
      <c r="AK162" s="2576"/>
      <c r="AL162" s="2576"/>
      <c r="AM162" s="2576"/>
      <c r="AN162" s="2576"/>
      <c r="AO162" s="2576"/>
      <c r="AP162" s="2576"/>
      <c r="AQ162" s="2576"/>
      <c r="AR162" s="2576"/>
      <c r="AS162" s="2577">
        <v>25000000</v>
      </c>
      <c r="AT162" s="2577"/>
      <c r="AU162" s="2577"/>
      <c r="AV162" s="2577"/>
      <c r="AW162" s="2577"/>
      <c r="AX162" s="2577"/>
      <c r="AY162" s="2577">
        <v>1500000</v>
      </c>
      <c r="AZ162" s="2577"/>
      <c r="BA162" s="2577"/>
      <c r="BB162" s="2577"/>
      <c r="BC162" s="2577"/>
      <c r="BD162" s="2578"/>
      <c r="BE162" s="1769"/>
    </row>
    <row r="163" spans="1:57" ht="15.75" customHeight="1" thickBot="1">
      <c r="A163" s="1763"/>
      <c r="B163" s="1763"/>
      <c r="C163" s="2589" t="s">
        <v>308</v>
      </c>
      <c r="D163" s="2590"/>
      <c r="E163" s="2591" t="s">
        <v>2059</v>
      </c>
      <c r="F163" s="2591"/>
      <c r="G163" s="2591"/>
      <c r="H163" s="2591"/>
      <c r="I163" s="2591"/>
      <c r="J163" s="2591"/>
      <c r="K163" s="2591"/>
      <c r="L163" s="2591"/>
      <c r="M163" s="2592"/>
      <c r="N163" s="2593">
        <v>0</v>
      </c>
      <c r="O163" s="2593"/>
      <c r="P163" s="2593"/>
      <c r="Q163" s="2593"/>
      <c r="R163" s="2593"/>
      <c r="S163" s="2593"/>
      <c r="T163" s="2594"/>
      <c r="U163" s="2595"/>
      <c r="V163" s="2596"/>
      <c r="W163" s="2596"/>
      <c r="X163" s="2596"/>
      <c r="Y163" s="2596"/>
      <c r="Z163" s="2596"/>
      <c r="AA163" s="2596"/>
      <c r="AB163" s="2596"/>
      <c r="AC163" s="2596"/>
      <c r="AD163" s="2596"/>
      <c r="AE163" s="2597"/>
      <c r="AF163" s="1763"/>
      <c r="AG163" s="1763"/>
      <c r="AH163" s="2575" t="s">
        <v>2474</v>
      </c>
      <c r="AI163" s="2576"/>
      <c r="AJ163" s="2576"/>
      <c r="AK163" s="2576"/>
      <c r="AL163" s="2576"/>
      <c r="AM163" s="2576"/>
      <c r="AN163" s="2576"/>
      <c r="AO163" s="2576"/>
      <c r="AP163" s="2576"/>
      <c r="AQ163" s="2576"/>
      <c r="AR163" s="2576"/>
      <c r="AS163" s="2577">
        <v>1500000</v>
      </c>
      <c r="AT163" s="2577"/>
      <c r="AU163" s="2577"/>
      <c r="AV163" s="2577"/>
      <c r="AW163" s="2577"/>
      <c r="AX163" s="2577"/>
      <c r="AY163" s="2577">
        <v>250000</v>
      </c>
      <c r="AZ163" s="2577"/>
      <c r="BA163" s="2577"/>
      <c r="BB163" s="2577"/>
      <c r="BC163" s="2577"/>
      <c r="BD163" s="2578"/>
      <c r="BE163" s="1769"/>
    </row>
    <row r="164" spans="1:57" ht="15.75" customHeight="1">
      <c r="A164" s="1763"/>
      <c r="B164" s="1763"/>
      <c r="C164" s="2583" t="s">
        <v>2075</v>
      </c>
      <c r="D164" s="2584"/>
      <c r="E164" s="2584"/>
      <c r="F164" s="2584"/>
      <c r="G164" s="2584"/>
      <c r="H164" s="2584"/>
      <c r="I164" s="2584"/>
      <c r="J164" s="2584"/>
      <c r="K164" s="2584"/>
      <c r="L164" s="2584"/>
      <c r="M164" s="2585"/>
      <c r="N164" s="2586">
        <f>SUM(N156:T163)</f>
        <v>4469615</v>
      </c>
      <c r="O164" s="2587"/>
      <c r="P164" s="2587"/>
      <c r="Q164" s="2587"/>
      <c r="R164" s="2587"/>
      <c r="S164" s="2587"/>
      <c r="T164" s="2588"/>
      <c r="U164" s="1763"/>
      <c r="V164" s="1763"/>
      <c r="W164" s="1763"/>
      <c r="X164" s="1763"/>
      <c r="Y164" s="1763"/>
      <c r="Z164" s="1763"/>
      <c r="AA164" s="1763"/>
      <c r="AB164" s="1763"/>
      <c r="AC164" s="1763"/>
      <c r="AD164" s="1763"/>
      <c r="AE164" s="1763"/>
      <c r="AF164" s="1763"/>
      <c r="AG164" s="1763"/>
      <c r="AH164" s="2575" t="s">
        <v>2475</v>
      </c>
      <c r="AI164" s="2576"/>
      <c r="AJ164" s="2576"/>
      <c r="AK164" s="2576"/>
      <c r="AL164" s="2576"/>
      <c r="AM164" s="2576"/>
      <c r="AN164" s="2576"/>
      <c r="AO164" s="2576"/>
      <c r="AP164" s="2576"/>
      <c r="AQ164" s="2576"/>
      <c r="AR164" s="2576"/>
      <c r="AS164" s="2577">
        <v>500000</v>
      </c>
      <c r="AT164" s="2577"/>
      <c r="AU164" s="2577"/>
      <c r="AV164" s="2577"/>
      <c r="AW164" s="2577"/>
      <c r="AX164" s="2577"/>
      <c r="AY164" s="2577">
        <v>0</v>
      </c>
      <c r="AZ164" s="2577"/>
      <c r="BA164" s="2577"/>
      <c r="BB164" s="2577"/>
      <c r="BC164" s="2577"/>
      <c r="BD164" s="2578"/>
      <c r="BE164" s="1769"/>
    </row>
    <row r="165" spans="1:57" ht="15.75" customHeight="1" thickBot="1">
      <c r="A165" s="1763"/>
      <c r="B165" s="1763"/>
      <c r="C165" s="2571" t="s">
        <v>2076</v>
      </c>
      <c r="D165" s="2572"/>
      <c r="E165" s="2572"/>
      <c r="F165" s="2572"/>
      <c r="G165" s="2572"/>
      <c r="H165" s="2572"/>
      <c r="I165" s="2572"/>
      <c r="J165" s="2572"/>
      <c r="K165" s="2572"/>
      <c r="L165" s="2572"/>
      <c r="M165" s="2572"/>
      <c r="N165" s="2573">
        <f>(N154-N164)/J29</f>
        <v>290359.48795180721</v>
      </c>
      <c r="O165" s="2573"/>
      <c r="P165" s="2573"/>
      <c r="Q165" s="2573"/>
      <c r="R165" s="2573"/>
      <c r="S165" s="2573"/>
      <c r="T165" s="2574"/>
      <c r="U165" s="1770"/>
      <c r="V165" s="1763"/>
      <c r="W165" s="1763"/>
      <c r="X165" s="1763"/>
      <c r="Y165" s="1763"/>
      <c r="Z165" s="1763"/>
      <c r="AA165" s="1763"/>
      <c r="AB165" s="1763"/>
      <c r="AC165" s="1763"/>
      <c r="AD165" s="1763"/>
      <c r="AE165" s="1763"/>
      <c r="AF165" s="1763"/>
      <c r="AG165" s="1763"/>
      <c r="AH165" s="2575" t="s">
        <v>2476</v>
      </c>
      <c r="AI165" s="2576"/>
      <c r="AJ165" s="2576"/>
      <c r="AK165" s="2576"/>
      <c r="AL165" s="2576"/>
      <c r="AM165" s="2576"/>
      <c r="AN165" s="2576"/>
      <c r="AO165" s="2576"/>
      <c r="AP165" s="2576"/>
      <c r="AQ165" s="2576"/>
      <c r="AR165" s="2576"/>
      <c r="AS165" s="2577">
        <v>0</v>
      </c>
      <c r="AT165" s="2577"/>
      <c r="AU165" s="2577"/>
      <c r="AV165" s="2577"/>
      <c r="AW165" s="2577"/>
      <c r="AX165" s="2577"/>
      <c r="AY165" s="2577">
        <v>0</v>
      </c>
      <c r="AZ165" s="2577"/>
      <c r="BA165" s="2577"/>
      <c r="BB165" s="2577"/>
      <c r="BC165" s="2577"/>
      <c r="BD165" s="2578"/>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579" t="s">
        <v>2072</v>
      </c>
      <c r="AI166" s="2580"/>
      <c r="AJ166" s="2580"/>
      <c r="AK166" s="2580"/>
      <c r="AL166" s="2580"/>
      <c r="AM166" s="2580"/>
      <c r="AN166" s="2580"/>
      <c r="AO166" s="2580"/>
      <c r="AP166" s="2580"/>
      <c r="AQ166" s="2580"/>
      <c r="AR166" s="2580"/>
      <c r="AS166" s="2581">
        <f>SUM(AS160:AX165)</f>
        <v>30000000</v>
      </c>
      <c r="AT166" s="2581"/>
      <c r="AU166" s="2581"/>
      <c r="AV166" s="2581"/>
      <c r="AW166" s="2581"/>
      <c r="AX166" s="2581"/>
      <c r="AY166" s="2581">
        <f>SUM(AY160:BD165)</f>
        <v>2500000</v>
      </c>
      <c r="AZ166" s="2581"/>
      <c r="BA166" s="2581"/>
      <c r="BB166" s="2581"/>
      <c r="BC166" s="2581"/>
      <c r="BD166" s="2582"/>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558" t="s">
        <v>2077</v>
      </c>
      <c r="C168" s="2559"/>
      <c r="D168" s="2559"/>
      <c r="E168" s="2559"/>
      <c r="F168" s="2559"/>
      <c r="G168" s="2559"/>
      <c r="H168" s="2559"/>
      <c r="I168" s="2559"/>
      <c r="J168" s="2559"/>
      <c r="K168" s="2559"/>
      <c r="L168" s="2559"/>
      <c r="M168" s="2559"/>
      <c r="N168" s="2559"/>
      <c r="O168" s="2559"/>
      <c r="P168" s="2559"/>
      <c r="Q168" s="2559"/>
      <c r="R168" s="2559"/>
      <c r="S168" s="2559"/>
      <c r="T168" s="2559"/>
      <c r="U168" s="2559"/>
      <c r="V168" s="2559"/>
      <c r="W168" s="2559"/>
      <c r="X168" s="2559"/>
      <c r="Y168" s="2559"/>
      <c r="Z168" s="2559"/>
      <c r="AA168" s="2559"/>
      <c r="AB168" s="2559"/>
      <c r="AC168" s="2559"/>
      <c r="AD168" s="2559"/>
      <c r="AE168" s="2559"/>
      <c r="AF168" s="2559"/>
      <c r="AG168" s="2559"/>
      <c r="AH168" s="2559"/>
      <c r="AI168" s="2559"/>
      <c r="AJ168" s="2559"/>
      <c r="AK168" s="2559"/>
      <c r="AL168" s="2559"/>
      <c r="AM168" s="2559"/>
      <c r="AN168" s="2559"/>
      <c r="AO168" s="2559"/>
      <c r="AP168" s="2559"/>
      <c r="AQ168" s="2559"/>
      <c r="AR168" s="2559"/>
      <c r="AS168" s="2559"/>
      <c r="AT168" s="2559"/>
      <c r="AU168" s="2559"/>
      <c r="AV168" s="2559"/>
      <c r="AW168" s="2559"/>
      <c r="AX168" s="2559"/>
      <c r="AY168" s="2559"/>
      <c r="AZ168" s="2559"/>
      <c r="BA168" s="2559"/>
      <c r="BB168" s="2559"/>
      <c r="BC168" s="2559"/>
      <c r="BD168" s="2560"/>
      <c r="BE168" s="1769"/>
    </row>
    <row r="169" spans="1:57" ht="15.75" customHeight="1">
      <c r="A169" s="1763"/>
      <c r="B169" s="2561"/>
      <c r="C169" s="2562"/>
      <c r="D169" s="2562"/>
      <c r="E169" s="2562"/>
      <c r="F169" s="2562"/>
      <c r="G169" s="2562"/>
      <c r="H169" s="2562"/>
      <c r="I169" s="2562"/>
      <c r="J169" s="2562"/>
      <c r="K169" s="2562"/>
      <c r="L169" s="2562"/>
      <c r="M169" s="2562"/>
      <c r="N169" s="2562"/>
      <c r="O169" s="2562"/>
      <c r="P169" s="2562"/>
      <c r="Q169" s="2562"/>
      <c r="R169" s="2562"/>
      <c r="S169" s="2562"/>
      <c r="T169" s="2562"/>
      <c r="U169" s="2562"/>
      <c r="V169" s="2562"/>
      <c r="W169" s="2562"/>
      <c r="X169" s="2562"/>
      <c r="Y169" s="2562"/>
      <c r="Z169" s="2562"/>
      <c r="AA169" s="2562"/>
      <c r="AB169" s="2562"/>
      <c r="AC169" s="2562"/>
      <c r="AD169" s="2562"/>
      <c r="AE169" s="2562"/>
      <c r="AF169" s="2562"/>
      <c r="AG169" s="2562"/>
      <c r="AH169" s="2562"/>
      <c r="AI169" s="2562"/>
      <c r="AJ169" s="2562"/>
      <c r="AK169" s="2562"/>
      <c r="AL169" s="2562"/>
      <c r="AM169" s="2562"/>
      <c r="AN169" s="2562"/>
      <c r="AO169" s="2562"/>
      <c r="AP169" s="2562"/>
      <c r="AQ169" s="2562"/>
      <c r="AR169" s="2562"/>
      <c r="AS169" s="2562"/>
      <c r="AT169" s="2562"/>
      <c r="AU169" s="2562"/>
      <c r="AV169" s="2562"/>
      <c r="AW169" s="2562"/>
      <c r="AX169" s="2562"/>
      <c r="AY169" s="2562"/>
      <c r="AZ169" s="2562"/>
      <c r="BA169" s="2562"/>
      <c r="BB169" s="2562"/>
      <c r="BC169" s="2562"/>
      <c r="BD169" s="2563"/>
      <c r="BE169" s="1769"/>
    </row>
    <row r="170" spans="1:57" ht="15.75" customHeight="1">
      <c r="A170" s="1763"/>
      <c r="B170" s="2564" t="s">
        <v>2078</v>
      </c>
      <c r="C170" s="2565"/>
      <c r="D170" s="2565"/>
      <c r="E170" s="2565"/>
      <c r="F170" s="2565"/>
      <c r="G170" s="2565"/>
      <c r="H170" s="2565"/>
      <c r="I170" s="2565"/>
      <c r="J170" s="2565"/>
      <c r="K170" s="2565"/>
      <c r="L170" s="2565"/>
      <c r="M170" s="2565"/>
      <c r="N170" s="2565"/>
      <c r="O170" s="2565"/>
      <c r="P170" s="2565"/>
      <c r="Q170" s="2565"/>
      <c r="R170" s="2565"/>
      <c r="S170" s="2565"/>
      <c r="T170" s="2565"/>
      <c r="U170" s="2565"/>
      <c r="V170" s="2565"/>
      <c r="W170" s="2565"/>
      <c r="X170" s="2565"/>
      <c r="Y170" s="2565"/>
      <c r="Z170" s="2565"/>
      <c r="AA170" s="2565"/>
      <c r="AB170" s="2565"/>
      <c r="AC170" s="2565"/>
      <c r="AD170" s="2565"/>
      <c r="AE170" s="2565"/>
      <c r="AF170" s="2565"/>
      <c r="AG170" s="2565"/>
      <c r="AH170" s="2565"/>
      <c r="AI170" s="2565"/>
      <c r="AJ170" s="2565"/>
      <c r="AK170" s="2565"/>
      <c r="AL170" s="2565"/>
      <c r="AM170" s="2565"/>
      <c r="AN170" s="2565"/>
      <c r="AO170" s="2565"/>
      <c r="AP170" s="2565"/>
      <c r="AQ170" s="2565"/>
      <c r="AR170" s="2565"/>
      <c r="AS170" s="2565"/>
      <c r="AT170" s="2565"/>
      <c r="AU170" s="2565"/>
      <c r="AV170" s="2565"/>
      <c r="AW170" s="2565"/>
      <c r="AX170" s="2565"/>
      <c r="AY170" s="2565"/>
      <c r="AZ170" s="2565"/>
      <c r="BA170" s="2565"/>
      <c r="BB170" s="2565"/>
      <c r="BC170" s="2565"/>
      <c r="BD170" s="2566"/>
      <c r="BE170" s="1769"/>
    </row>
    <row r="171" spans="1:57" ht="15.75" customHeight="1">
      <c r="A171" s="1763"/>
      <c r="B171" s="2564" t="s">
        <v>2079</v>
      </c>
      <c r="C171" s="2565"/>
      <c r="D171" s="2565"/>
      <c r="E171" s="2565"/>
      <c r="F171" s="2565"/>
      <c r="G171" s="2565"/>
      <c r="H171" s="2565"/>
      <c r="I171" s="2565"/>
      <c r="J171" s="2565"/>
      <c r="K171" s="2565"/>
      <c r="L171" s="2565"/>
      <c r="M171" s="2565"/>
      <c r="N171" s="2565"/>
      <c r="O171" s="2565"/>
      <c r="P171" s="2565"/>
      <c r="Q171" s="2565"/>
      <c r="R171" s="2565"/>
      <c r="S171" s="2565"/>
      <c r="T171" s="2565"/>
      <c r="U171" s="2565"/>
      <c r="V171" s="2565"/>
      <c r="W171" s="2565"/>
      <c r="X171" s="2565"/>
      <c r="Y171" s="2565"/>
      <c r="Z171" s="2565"/>
      <c r="AA171" s="2565"/>
      <c r="AB171" s="2565"/>
      <c r="AC171" s="2565"/>
      <c r="AD171" s="2565"/>
      <c r="AE171" s="2565"/>
      <c r="AF171" s="2565"/>
      <c r="AG171" s="2565"/>
      <c r="AH171" s="2565"/>
      <c r="AI171" s="2565"/>
      <c r="AJ171" s="2565"/>
      <c r="AK171" s="2565"/>
      <c r="AL171" s="2565"/>
      <c r="AM171" s="2565"/>
      <c r="AN171" s="2565"/>
      <c r="AO171" s="2565"/>
      <c r="AP171" s="2565"/>
      <c r="AQ171" s="2565"/>
      <c r="AR171" s="2565"/>
      <c r="AS171" s="2565"/>
      <c r="AT171" s="2565"/>
      <c r="AU171" s="2565"/>
      <c r="AV171" s="2565"/>
      <c r="AW171" s="2565"/>
      <c r="AX171" s="2565"/>
      <c r="AY171" s="2565"/>
      <c r="AZ171" s="2565"/>
      <c r="BA171" s="2565"/>
      <c r="BB171" s="2565"/>
      <c r="BC171" s="2565"/>
      <c r="BD171" s="2566"/>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567" t="s">
        <v>2080</v>
      </c>
      <c r="C173" s="2568"/>
      <c r="D173" s="2568"/>
      <c r="E173" s="2568"/>
      <c r="F173" s="2568"/>
      <c r="G173" s="2568"/>
      <c r="H173" s="2568"/>
      <c r="I173" s="2568"/>
      <c r="J173" s="2568"/>
      <c r="K173" s="2568"/>
      <c r="L173" s="2568"/>
      <c r="M173" s="2568"/>
      <c r="N173" s="2568"/>
      <c r="O173" s="2568"/>
      <c r="P173" s="2568"/>
      <c r="Q173" s="2568"/>
      <c r="R173" s="2568"/>
      <c r="S173" s="2568"/>
      <c r="T173" s="2568"/>
      <c r="U173" s="2568"/>
      <c r="V173" s="2568"/>
      <c r="W173" s="2568"/>
      <c r="X173" s="2568"/>
      <c r="Y173" s="2568"/>
      <c r="Z173" s="2568"/>
      <c r="AA173" s="2568"/>
      <c r="AB173" s="2568"/>
      <c r="AC173" s="2568"/>
      <c r="AD173" s="2568"/>
      <c r="AE173" s="2568"/>
      <c r="AF173" s="2568"/>
      <c r="AG173" s="2568"/>
      <c r="AH173" s="2568"/>
      <c r="AI173" s="2568"/>
      <c r="AJ173" s="2568"/>
      <c r="AK173" s="2568"/>
      <c r="AL173" s="2568"/>
      <c r="AM173" s="2568"/>
      <c r="AN173" s="2568"/>
      <c r="AO173" s="2568"/>
      <c r="AP173" s="2568"/>
      <c r="AQ173" s="2568"/>
      <c r="AR173" s="2568"/>
      <c r="AS173" s="2568"/>
      <c r="AT173" s="2568"/>
      <c r="AU173" s="2568"/>
      <c r="AV173" s="2568"/>
      <c r="AW173" s="2568"/>
      <c r="AX173" s="2568"/>
      <c r="AY173" s="2568"/>
      <c r="AZ173" s="2568"/>
      <c r="BA173" s="2568"/>
      <c r="BB173" s="2568"/>
      <c r="BC173" s="2568"/>
      <c r="BD173" s="2569"/>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2081</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570" t="s">
        <v>2082</v>
      </c>
      <c r="I177" s="2570"/>
      <c r="J177" s="2570"/>
      <c r="K177" s="2570"/>
      <c r="L177" s="2570"/>
      <c r="M177" s="2570"/>
      <c r="N177" s="2570"/>
      <c r="O177" s="2570"/>
      <c r="P177" s="2570"/>
      <c r="Q177" s="2570"/>
      <c r="R177" s="2570"/>
      <c r="S177" s="2570"/>
      <c r="T177" s="2570"/>
      <c r="U177" s="2570"/>
      <c r="V177" s="2570"/>
      <c r="W177" s="2570"/>
      <c r="X177" s="2570"/>
      <c r="Y177" s="2570"/>
      <c r="Z177" s="2570"/>
      <c r="AA177" s="2570"/>
      <c r="AB177" s="2570"/>
      <c r="AC177" s="2570"/>
      <c r="AD177" s="2570"/>
      <c r="AE177" s="2570"/>
      <c r="AF177" s="2570"/>
      <c r="AG177" s="2570"/>
      <c r="AH177" s="2570"/>
      <c r="AI177" s="2570"/>
      <c r="AJ177" s="2570"/>
      <c r="AK177" s="2570"/>
      <c r="AL177" s="2570"/>
      <c r="AM177" s="2570"/>
      <c r="AN177" s="2570"/>
      <c r="AO177" s="2570"/>
      <c r="AP177" s="2570"/>
      <c r="AQ177" s="2570"/>
      <c r="AR177" s="2570"/>
      <c r="AS177" s="2570"/>
      <c r="AT177" s="2570"/>
      <c r="AU177" s="2570"/>
      <c r="AV177" s="2570"/>
      <c r="AW177" s="2570"/>
      <c r="AX177" s="2570"/>
      <c r="AY177" s="2570"/>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556" t="s">
        <v>2445</v>
      </c>
      <c r="I179" s="2556"/>
      <c r="J179" s="2556"/>
      <c r="K179" s="2556"/>
      <c r="L179" s="2556"/>
      <c r="M179" s="2556"/>
      <c r="N179" s="2556"/>
      <c r="O179" s="2556"/>
      <c r="P179" s="2556"/>
      <c r="Q179" s="2556"/>
      <c r="R179" s="2556"/>
      <c r="S179" s="2556"/>
      <c r="T179" s="2556"/>
      <c r="U179" s="2556"/>
      <c r="V179" s="2556"/>
      <c r="W179" s="2556"/>
      <c r="X179" s="2556"/>
      <c r="Y179" s="2556"/>
      <c r="Z179" s="2556"/>
      <c r="AA179" s="2556"/>
      <c r="AB179" s="2556"/>
      <c r="AC179" s="2556"/>
      <c r="AD179" s="2556"/>
      <c r="AE179" s="2556"/>
      <c r="AF179" s="2556"/>
      <c r="AG179" s="2556"/>
      <c r="AH179" s="2556"/>
      <c r="AI179" s="2556"/>
      <c r="AJ179" s="2556"/>
      <c r="AK179" s="2556"/>
      <c r="AL179" s="2556"/>
      <c r="AM179" s="2556"/>
      <c r="AN179" s="2556"/>
      <c r="AO179" s="2556"/>
      <c r="AP179" s="2556"/>
      <c r="AQ179" s="2556"/>
      <c r="AR179" s="2556"/>
      <c r="AS179" s="2556"/>
      <c r="AT179" s="2556"/>
      <c r="AU179" s="2556"/>
      <c r="AV179" s="2556"/>
      <c r="AW179" s="2556"/>
      <c r="AX179" s="2556"/>
      <c r="AY179" s="2556"/>
      <c r="AZ179" s="2556"/>
      <c r="BA179" s="1763"/>
      <c r="BB179" s="1763"/>
      <c r="BC179" s="1763"/>
      <c r="BD179" s="1769"/>
      <c r="BE179" s="1769"/>
    </row>
    <row r="180" spans="1:57" ht="15.75" customHeight="1">
      <c r="A180" s="1763"/>
      <c r="B180" s="1762"/>
      <c r="C180" s="1763"/>
      <c r="D180" s="1763"/>
      <c r="E180" s="1763"/>
      <c r="F180" s="1763"/>
      <c r="G180" s="1763"/>
      <c r="H180" s="2556"/>
      <c r="I180" s="2556"/>
      <c r="J180" s="2556"/>
      <c r="K180" s="2556"/>
      <c r="L180" s="2556"/>
      <c r="M180" s="2556"/>
      <c r="N180" s="2556"/>
      <c r="O180" s="2556"/>
      <c r="P180" s="2556"/>
      <c r="Q180" s="2556"/>
      <c r="R180" s="2556"/>
      <c r="S180" s="2556"/>
      <c r="T180" s="2556"/>
      <c r="U180" s="2556"/>
      <c r="V180" s="2556"/>
      <c r="W180" s="2556"/>
      <c r="X180" s="2556"/>
      <c r="Y180" s="2556"/>
      <c r="Z180" s="2556"/>
      <c r="AA180" s="2556"/>
      <c r="AB180" s="2556"/>
      <c r="AC180" s="2556"/>
      <c r="AD180" s="2556"/>
      <c r="AE180" s="2556"/>
      <c r="AF180" s="2556"/>
      <c r="AG180" s="2556"/>
      <c r="AH180" s="2556"/>
      <c r="AI180" s="2556"/>
      <c r="AJ180" s="2556"/>
      <c r="AK180" s="2556"/>
      <c r="AL180" s="2556"/>
      <c r="AM180" s="2556"/>
      <c r="AN180" s="2556"/>
      <c r="AO180" s="2556"/>
      <c r="AP180" s="2556"/>
      <c r="AQ180" s="2556"/>
      <c r="AR180" s="2556"/>
      <c r="AS180" s="2556"/>
      <c r="AT180" s="2556"/>
      <c r="AU180" s="2556"/>
      <c r="AV180" s="2556"/>
      <c r="AW180" s="2556"/>
      <c r="AX180" s="2556"/>
      <c r="AY180" s="2556"/>
      <c r="AZ180" s="2556"/>
      <c r="BA180" s="1763"/>
      <c r="BB180" s="1763"/>
      <c r="BC180" s="1763"/>
      <c r="BD180" s="1769"/>
      <c r="BE180" s="1769"/>
    </row>
    <row r="181" spans="1:57" ht="15.75" customHeight="1">
      <c r="A181" s="1763"/>
      <c r="B181" s="1762"/>
      <c r="C181" s="1763"/>
      <c r="D181" s="1763"/>
      <c r="E181" s="1763"/>
      <c r="F181" s="1763"/>
      <c r="G181" s="1763"/>
      <c r="H181" s="2556"/>
      <c r="I181" s="2556"/>
      <c r="J181" s="2556"/>
      <c r="K181" s="2556"/>
      <c r="L181" s="2556"/>
      <c r="M181" s="2556"/>
      <c r="N181" s="2556"/>
      <c r="O181" s="2556"/>
      <c r="P181" s="2556"/>
      <c r="Q181" s="2556"/>
      <c r="R181" s="2556"/>
      <c r="S181" s="2556"/>
      <c r="T181" s="2556"/>
      <c r="U181" s="2556"/>
      <c r="V181" s="2556"/>
      <c r="W181" s="2556"/>
      <c r="X181" s="2556"/>
      <c r="Y181" s="2556"/>
      <c r="Z181" s="2556"/>
      <c r="AA181" s="2556"/>
      <c r="AB181" s="2556"/>
      <c r="AC181" s="2556"/>
      <c r="AD181" s="2556"/>
      <c r="AE181" s="2556"/>
      <c r="AF181" s="2556"/>
      <c r="AG181" s="2556"/>
      <c r="AH181" s="2556"/>
      <c r="AI181" s="2556"/>
      <c r="AJ181" s="2556"/>
      <c r="AK181" s="2556"/>
      <c r="AL181" s="2556"/>
      <c r="AM181" s="2556"/>
      <c r="AN181" s="2556"/>
      <c r="AO181" s="2556"/>
      <c r="AP181" s="2556"/>
      <c r="AQ181" s="2556"/>
      <c r="AR181" s="2556"/>
      <c r="AS181" s="2556"/>
      <c r="AT181" s="2556"/>
      <c r="AU181" s="2556"/>
      <c r="AV181" s="2556"/>
      <c r="AW181" s="2556"/>
      <c r="AX181" s="2556"/>
      <c r="AY181" s="2556"/>
      <c r="AZ181" s="2556"/>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557" t="s">
        <v>2083</v>
      </c>
      <c r="I184" s="2557"/>
      <c r="J184" s="2557"/>
      <c r="K184" s="2557"/>
      <c r="L184" s="2557"/>
      <c r="M184" s="2557"/>
      <c r="N184" s="2557"/>
      <c r="O184" s="2557"/>
      <c r="P184" s="2557"/>
      <c r="Q184" s="2557"/>
      <c r="R184" s="2557"/>
      <c r="S184" s="2557"/>
      <c r="T184" s="2557"/>
      <c r="U184" s="2557"/>
      <c r="V184" s="2557"/>
      <c r="W184" s="2557"/>
      <c r="X184" s="2557"/>
      <c r="Y184" s="2557"/>
      <c r="Z184" s="2557"/>
      <c r="AA184" s="2557"/>
      <c r="AB184" s="2557"/>
      <c r="AC184" s="2557"/>
      <c r="AD184" s="2557"/>
      <c r="AE184" s="2557"/>
      <c r="AF184" s="2557"/>
      <c r="AG184" s="2557"/>
      <c r="AH184" s="2557"/>
      <c r="AI184" s="2557"/>
      <c r="AJ184" s="2557"/>
      <c r="AK184" s="2557"/>
      <c r="AL184" s="2557"/>
      <c r="AM184" s="2557"/>
      <c r="AN184" s="2557"/>
      <c r="AO184" s="2557"/>
      <c r="AP184" s="2557"/>
      <c r="AQ184" s="2557"/>
      <c r="AR184" s="2557"/>
      <c r="AS184" s="2557"/>
      <c r="AT184" s="2557"/>
      <c r="AU184" s="2557"/>
      <c r="AV184" s="2557"/>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550" t="s">
        <v>2084</v>
      </c>
      <c r="I186" s="2550"/>
      <c r="J186" s="2550"/>
      <c r="K186" s="2550"/>
      <c r="L186" s="1775"/>
      <c r="M186" s="1775"/>
      <c r="N186" s="1775"/>
      <c r="O186" s="1775"/>
      <c r="P186" s="1775"/>
      <c r="Q186" s="1775"/>
      <c r="R186" s="1775"/>
      <c r="S186" s="2551"/>
      <c r="T186" s="2552"/>
      <c r="U186" s="2552"/>
      <c r="V186" s="2552"/>
      <c r="W186" s="2552"/>
      <c r="X186" s="2552"/>
      <c r="Y186" s="2552"/>
      <c r="Z186" s="2552"/>
      <c r="AA186" s="2552"/>
      <c r="AB186" s="2552"/>
      <c r="AC186" s="2552"/>
      <c r="AD186" s="2552"/>
      <c r="AE186" s="2552"/>
      <c r="AF186" s="2552"/>
      <c r="AG186" s="2552"/>
      <c r="AH186" s="2552"/>
      <c r="AI186" s="2552"/>
      <c r="AJ186" s="2553"/>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550" t="s">
        <v>2085</v>
      </c>
      <c r="I188" s="2550"/>
      <c r="J188" s="2550"/>
      <c r="K188" s="1796"/>
      <c r="L188" s="1775"/>
      <c r="M188" s="1775"/>
      <c r="N188" s="1775"/>
      <c r="O188" s="1775"/>
      <c r="P188" s="1775"/>
      <c r="Q188" s="1775"/>
      <c r="R188" s="1775"/>
      <c r="S188" s="2551"/>
      <c r="T188" s="2552"/>
      <c r="U188" s="2552"/>
      <c r="V188" s="2552"/>
      <c r="W188" s="2552"/>
      <c r="X188" s="2552"/>
      <c r="Y188" s="2552"/>
      <c r="Z188" s="2552"/>
      <c r="AA188" s="2552"/>
      <c r="AB188" s="2552"/>
      <c r="AC188" s="2552"/>
      <c r="AD188" s="2552"/>
      <c r="AE188" s="2552"/>
      <c r="AF188" s="2552"/>
      <c r="AG188" s="2552"/>
      <c r="AH188" s="2552"/>
      <c r="AI188" s="2552"/>
      <c r="AJ188" s="2553"/>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550" t="s">
        <v>464</v>
      </c>
      <c r="I190" s="2550"/>
      <c r="J190" s="1796"/>
      <c r="K190" s="1796"/>
      <c r="L190" s="1775"/>
      <c r="M190" s="1775"/>
      <c r="N190" s="1775"/>
      <c r="O190" s="1775"/>
      <c r="P190" s="1775"/>
      <c r="Q190" s="1775"/>
      <c r="R190" s="1775"/>
      <c r="S190" s="2551"/>
      <c r="T190" s="2552"/>
      <c r="U190" s="2552"/>
      <c r="V190" s="2552"/>
      <c r="W190" s="2552"/>
      <c r="X190" s="2552"/>
      <c r="Y190" s="2552"/>
      <c r="Z190" s="2552"/>
      <c r="AA190" s="2552"/>
      <c r="AB190" s="2552"/>
      <c r="AC190" s="2552"/>
      <c r="AD190" s="2552"/>
      <c r="AE190" s="2552"/>
      <c r="AF190" s="2552"/>
      <c r="AG190" s="2552"/>
      <c r="AH190" s="2552"/>
      <c r="AI190" s="2552"/>
      <c r="AJ190" s="2553"/>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554" t="s">
        <v>2086</v>
      </c>
      <c r="I192" s="2554"/>
      <c r="J192" s="2554"/>
      <c r="K192" s="2554"/>
      <c r="L192" s="2554"/>
      <c r="M192" s="2554"/>
      <c r="N192" s="2554"/>
      <c r="O192" s="2554"/>
      <c r="P192" s="1775"/>
      <c r="Q192" s="1775"/>
      <c r="R192" s="1775"/>
      <c r="S192" s="2551"/>
      <c r="T192" s="2552"/>
      <c r="U192" s="2552"/>
      <c r="V192" s="2552"/>
      <c r="W192" s="2552"/>
      <c r="X192" s="2552"/>
      <c r="Y192" s="2552"/>
      <c r="Z192" s="2552"/>
      <c r="AA192" s="2552"/>
      <c r="AB192" s="2552"/>
      <c r="AC192" s="2552"/>
      <c r="AD192" s="2552"/>
      <c r="AE192" s="2552"/>
      <c r="AF192" s="2552"/>
      <c r="AG192" s="2552"/>
      <c r="AH192" s="2552"/>
      <c r="AI192" s="2552"/>
      <c r="AJ192" s="2553"/>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555" t="s">
        <v>2087</v>
      </c>
      <c r="I194" s="2555"/>
      <c r="J194" s="1775"/>
      <c r="K194" s="1775"/>
      <c r="L194" s="1775"/>
      <c r="M194" s="1775"/>
      <c r="N194" s="1775"/>
      <c r="O194" s="1775"/>
      <c r="P194" s="1775"/>
      <c r="Q194" s="1775"/>
      <c r="R194" s="1775"/>
      <c r="S194" s="2551"/>
      <c r="T194" s="2552"/>
      <c r="U194" s="2552"/>
      <c r="V194" s="2552"/>
      <c r="W194" s="2552"/>
      <c r="X194" s="2552"/>
      <c r="Y194" s="2552"/>
      <c r="Z194" s="2552"/>
      <c r="AA194" s="2552"/>
      <c r="AB194" s="2552"/>
      <c r="AC194" s="2552"/>
      <c r="AD194" s="2552"/>
      <c r="AE194" s="2552"/>
      <c r="AF194" s="2552"/>
      <c r="AG194" s="2552"/>
      <c r="AH194" s="2552"/>
      <c r="AI194" s="2552"/>
      <c r="AJ194" s="2553"/>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sqref="A1:AM2"/>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1"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7" t="s">
        <v>1550</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row>
    <row r="2" spans="1:42" s="923" customFormat="1" ht="12.75" customHeight="1" thickBot="1">
      <c r="A2" s="3028"/>
      <c r="B2" s="3028"/>
      <c r="C2" s="3028"/>
      <c r="D2" s="3028"/>
      <c r="E2" s="3028"/>
      <c r="F2" s="3028"/>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1551</v>
      </c>
      <c r="B4" s="928" t="s">
        <v>1552</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1553</v>
      </c>
      <c r="B7" s="928" t="s">
        <v>1554</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016" t="s">
        <v>1555</v>
      </c>
      <c r="AF7" s="3016"/>
      <c r="AG7" s="3016"/>
      <c r="AH7" s="3016"/>
      <c r="AI7" s="3016"/>
      <c r="AJ7" s="3016"/>
      <c r="AK7" s="3016"/>
      <c r="AL7" s="929"/>
      <c r="AM7" s="929"/>
      <c r="AN7" s="925"/>
    </row>
    <row r="8" spans="1:42" s="926" customFormat="1" ht="12.75" customHeight="1">
      <c r="A8" s="927"/>
      <c r="B8" s="928" t="s">
        <v>2156</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1556</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000" t="s">
        <v>626</v>
      </c>
      <c r="C12" s="3000"/>
      <c r="D12" s="936"/>
      <c r="E12" s="937" t="s">
        <v>1557</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029"/>
      <c r="AH12" s="3029"/>
      <c r="AI12" s="3029"/>
      <c r="AJ12" s="3030"/>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000" t="s">
        <v>626</v>
      </c>
      <c r="C15" s="3000"/>
      <c r="D15" s="936"/>
      <c r="E15" s="3017" t="s">
        <v>1558</v>
      </c>
      <c r="F15" s="3018"/>
      <c r="G15" s="3018"/>
      <c r="H15" s="3018"/>
      <c r="I15" s="3018"/>
      <c r="J15" s="3018"/>
      <c r="K15" s="3018"/>
      <c r="L15" s="3018"/>
      <c r="M15" s="3018"/>
      <c r="N15" s="3018"/>
      <c r="O15" s="3018"/>
      <c r="P15" s="3018"/>
      <c r="Q15" s="3018"/>
      <c r="R15" s="3018"/>
      <c r="S15" s="3018"/>
      <c r="T15" s="3018"/>
      <c r="U15" s="3018"/>
      <c r="V15" s="3018"/>
      <c r="W15" s="3018"/>
      <c r="X15" s="3018"/>
      <c r="Y15" s="3018"/>
      <c r="Z15" s="3018"/>
      <c r="AA15" s="3018"/>
      <c r="AB15" s="3018"/>
      <c r="AC15" s="3018"/>
      <c r="AD15" s="3018"/>
      <c r="AE15" s="3018"/>
      <c r="AF15" s="3018"/>
      <c r="AG15" s="3018"/>
      <c r="AH15" s="3018"/>
      <c r="AI15" s="3018"/>
      <c r="AJ15" s="3019"/>
      <c r="AK15" s="929"/>
      <c r="AL15" s="929"/>
      <c r="AM15" s="929"/>
      <c r="AN15" s="925"/>
      <c r="AO15" s="939">
        <f>IF($B24="yes",20,0)</f>
        <v>0</v>
      </c>
      <c r="AP15" s="51"/>
    </row>
    <row r="16" spans="1:42" s="926" customFormat="1" ht="12.75" customHeight="1">
      <c r="A16" s="929"/>
      <c r="B16" s="929"/>
      <c r="C16" s="929"/>
      <c r="D16" s="940"/>
      <c r="E16" s="3020"/>
      <c r="F16" s="3021"/>
      <c r="G16" s="3021"/>
      <c r="H16" s="3021"/>
      <c r="I16" s="3021"/>
      <c r="J16" s="3021"/>
      <c r="K16" s="3021"/>
      <c r="L16" s="3021"/>
      <c r="M16" s="3021"/>
      <c r="N16" s="3021"/>
      <c r="O16" s="3021"/>
      <c r="P16" s="3021"/>
      <c r="Q16" s="3021"/>
      <c r="R16" s="3021"/>
      <c r="S16" s="3021"/>
      <c r="T16" s="3021"/>
      <c r="U16" s="3021"/>
      <c r="V16" s="3021"/>
      <c r="W16" s="3021"/>
      <c r="X16" s="3021"/>
      <c r="Y16" s="3021"/>
      <c r="Z16" s="3021"/>
      <c r="AA16" s="3021"/>
      <c r="AB16" s="3021"/>
      <c r="AC16" s="3021"/>
      <c r="AD16" s="3021"/>
      <c r="AE16" s="3021"/>
      <c r="AF16" s="3021"/>
      <c r="AG16" s="3021"/>
      <c r="AH16" s="3021"/>
      <c r="AI16" s="3021"/>
      <c r="AJ16" s="3022"/>
      <c r="AK16" s="929"/>
      <c r="AL16" s="929"/>
      <c r="AM16" s="929"/>
      <c r="AN16" s="925"/>
      <c r="AO16" s="926">
        <f>IF(SUM(AO12:AO15)&gt;20,20,(SUM(AO12:AO15)))</f>
        <v>0</v>
      </c>
      <c r="AP16" s="926" t="s">
        <v>1559</v>
      </c>
    </row>
    <row r="17" spans="1:42" s="926" customFormat="1" ht="12.75" customHeight="1">
      <c r="A17" s="929"/>
      <c r="B17" s="929"/>
      <c r="C17" s="929"/>
      <c r="D17" s="940"/>
      <c r="E17" s="3020"/>
      <c r="F17" s="3021"/>
      <c r="G17" s="3021"/>
      <c r="H17" s="3021"/>
      <c r="I17" s="3021"/>
      <c r="J17" s="3021"/>
      <c r="K17" s="3021"/>
      <c r="L17" s="3021"/>
      <c r="M17" s="3021"/>
      <c r="N17" s="3021"/>
      <c r="O17" s="3021"/>
      <c r="P17" s="3021"/>
      <c r="Q17" s="3021"/>
      <c r="R17" s="3021"/>
      <c r="S17" s="3021"/>
      <c r="T17" s="3021"/>
      <c r="U17" s="3021"/>
      <c r="V17" s="3021"/>
      <c r="W17" s="3021"/>
      <c r="X17" s="3021"/>
      <c r="Y17" s="3021"/>
      <c r="Z17" s="3021"/>
      <c r="AA17" s="3021"/>
      <c r="AB17" s="3021"/>
      <c r="AC17" s="3021"/>
      <c r="AD17" s="3021"/>
      <c r="AE17" s="3021"/>
      <c r="AF17" s="3021"/>
      <c r="AG17" s="3021"/>
      <c r="AH17" s="3021"/>
      <c r="AI17" s="3021"/>
      <c r="AJ17" s="3022"/>
      <c r="AK17" s="929"/>
      <c r="AL17" s="929"/>
      <c r="AM17" s="929"/>
      <c r="AN17" s="925"/>
    </row>
    <row r="18" spans="1:42" s="926" customFormat="1" ht="12.75" customHeight="1">
      <c r="A18" s="929"/>
      <c r="B18" s="929"/>
      <c r="C18" s="929"/>
      <c r="D18" s="940"/>
      <c r="E18" s="941" t="s">
        <v>1560</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2997"/>
      <c r="F19" s="2998"/>
      <c r="G19" s="2998"/>
      <c r="H19" s="2998"/>
      <c r="I19" s="2998"/>
      <c r="J19" s="2998"/>
      <c r="K19" s="2998"/>
      <c r="L19" s="2998"/>
      <c r="M19" s="2998"/>
      <c r="N19" s="2998"/>
      <c r="O19" s="2998"/>
      <c r="P19" s="2998"/>
      <c r="Q19" s="2998"/>
      <c r="R19" s="2998"/>
      <c r="S19" s="2998"/>
      <c r="T19" s="2998"/>
      <c r="U19" s="2998"/>
      <c r="V19" s="2998"/>
      <c r="W19" s="2998"/>
      <c r="X19" s="2998"/>
      <c r="Y19" s="2998"/>
      <c r="Z19" s="2998"/>
      <c r="AA19" s="2998"/>
      <c r="AB19" s="2998"/>
      <c r="AC19" s="2998"/>
      <c r="AD19" s="2998"/>
      <c r="AE19" s="2998"/>
      <c r="AF19" s="2998"/>
      <c r="AG19" s="2998"/>
      <c r="AH19" s="2998"/>
      <c r="AI19" s="2998"/>
      <c r="AJ19" s="2999"/>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000" t="s">
        <v>626</v>
      </c>
      <c r="C21" s="3000"/>
      <c r="D21" s="936"/>
      <c r="E21" s="3001" t="s">
        <v>1561</v>
      </c>
      <c r="F21" s="3002"/>
      <c r="G21" s="3002"/>
      <c r="H21" s="3002"/>
      <c r="I21" s="3002"/>
      <c r="J21" s="3002"/>
      <c r="K21" s="3002"/>
      <c r="L21" s="3002"/>
      <c r="M21" s="3002"/>
      <c r="N21" s="3002"/>
      <c r="O21" s="3002"/>
      <c r="P21" s="3002"/>
      <c r="Q21" s="3002"/>
      <c r="R21" s="3002"/>
      <c r="S21" s="3002"/>
      <c r="T21" s="3002"/>
      <c r="U21" s="3002"/>
      <c r="V21" s="3002"/>
      <c r="W21" s="3002"/>
      <c r="X21" s="3002"/>
      <c r="Y21" s="3002"/>
      <c r="Z21" s="3002"/>
      <c r="AA21" s="3002"/>
      <c r="AB21" s="3002"/>
      <c r="AC21" s="3002"/>
      <c r="AD21" s="3002"/>
      <c r="AE21" s="3002"/>
      <c r="AF21" s="3002"/>
      <c r="AG21" s="3002"/>
      <c r="AH21" s="3002"/>
      <c r="AI21" s="3002"/>
      <c r="AJ21" s="3003"/>
      <c r="AK21" s="929"/>
      <c r="AL21" s="929"/>
      <c r="AM21" s="929"/>
      <c r="AN21" s="925"/>
      <c r="AO21" s="926">
        <f>SUM(AO20)</f>
        <v>0</v>
      </c>
      <c r="AP21" s="926" t="s">
        <v>1559</v>
      </c>
    </row>
    <row r="22" spans="1:42" s="926" customFormat="1" ht="12.75" customHeight="1">
      <c r="A22" s="929"/>
      <c r="B22" s="929"/>
      <c r="C22" s="929"/>
      <c r="D22" s="939"/>
      <c r="E22" s="3004"/>
      <c r="F22" s="3005"/>
      <c r="G22" s="3005"/>
      <c r="H22" s="3005"/>
      <c r="I22" s="3005"/>
      <c r="J22" s="3005"/>
      <c r="K22" s="3005"/>
      <c r="L22" s="3005"/>
      <c r="M22" s="3005"/>
      <c r="N22" s="3005"/>
      <c r="O22" s="3005"/>
      <c r="P22" s="3005"/>
      <c r="Q22" s="3005"/>
      <c r="R22" s="3005"/>
      <c r="S22" s="3005"/>
      <c r="T22" s="3005"/>
      <c r="U22" s="3005"/>
      <c r="V22" s="3005"/>
      <c r="W22" s="3005"/>
      <c r="X22" s="3005"/>
      <c r="Y22" s="3005"/>
      <c r="Z22" s="3005"/>
      <c r="AA22" s="3005"/>
      <c r="AB22" s="3005"/>
      <c r="AC22" s="3005"/>
      <c r="AD22" s="3005"/>
      <c r="AE22" s="3005"/>
      <c r="AF22" s="3005"/>
      <c r="AG22" s="3005"/>
      <c r="AH22" s="3005"/>
      <c r="AI22" s="3005"/>
      <c r="AJ22" s="3006"/>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000" t="s">
        <v>626</v>
      </c>
      <c r="C24" s="3000"/>
      <c r="D24" s="936"/>
      <c r="E24" s="3007" t="s">
        <v>1562</v>
      </c>
      <c r="F24" s="3008"/>
      <c r="G24" s="3008"/>
      <c r="H24" s="3008"/>
      <c r="I24" s="3008"/>
      <c r="J24" s="3008"/>
      <c r="K24" s="3008"/>
      <c r="L24" s="3008"/>
      <c r="M24" s="3008"/>
      <c r="N24" s="3008"/>
      <c r="O24" s="3008"/>
      <c r="P24" s="3008"/>
      <c r="Q24" s="3008"/>
      <c r="R24" s="3008"/>
      <c r="S24" s="3008"/>
      <c r="T24" s="3008"/>
      <c r="U24" s="3008"/>
      <c r="V24" s="3008"/>
      <c r="W24" s="3008"/>
      <c r="X24" s="3008"/>
      <c r="Y24" s="3008"/>
      <c r="Z24" s="3008"/>
      <c r="AA24" s="3008"/>
      <c r="AB24" s="3008"/>
      <c r="AC24" s="3008"/>
      <c r="AD24" s="3008"/>
      <c r="AE24" s="3008"/>
      <c r="AF24" s="3008"/>
      <c r="AG24" s="3008"/>
      <c r="AH24" s="3008"/>
      <c r="AI24" s="3008"/>
      <c r="AJ24" s="3009"/>
      <c r="AK24" s="929"/>
      <c r="AL24" s="929"/>
      <c r="AM24" s="929"/>
      <c r="AN24" s="925"/>
      <c r="AO24" s="939">
        <f>IF($B39="yes",6,0)</f>
        <v>0</v>
      </c>
    </row>
    <row r="25" spans="1:42" s="926" customFormat="1" ht="12.75" customHeight="1">
      <c r="A25" s="929"/>
      <c r="B25" s="929"/>
      <c r="C25" s="929"/>
      <c r="D25" s="939"/>
      <c r="E25" s="3010"/>
      <c r="F25" s="3011"/>
      <c r="G25" s="3011"/>
      <c r="H25" s="3011"/>
      <c r="I25" s="3011"/>
      <c r="J25" s="3011"/>
      <c r="K25" s="3011"/>
      <c r="L25" s="3011"/>
      <c r="M25" s="3011"/>
      <c r="N25" s="3011"/>
      <c r="O25" s="3011"/>
      <c r="P25" s="3011"/>
      <c r="Q25" s="3011"/>
      <c r="R25" s="3011"/>
      <c r="S25" s="3011"/>
      <c r="T25" s="3011"/>
      <c r="U25" s="3011"/>
      <c r="V25" s="3011"/>
      <c r="W25" s="3011"/>
      <c r="X25" s="3011"/>
      <c r="Y25" s="3011"/>
      <c r="Z25" s="3011"/>
      <c r="AA25" s="3011"/>
      <c r="AB25" s="3011"/>
      <c r="AC25" s="3011"/>
      <c r="AD25" s="3011"/>
      <c r="AE25" s="3011"/>
      <c r="AF25" s="3011"/>
      <c r="AG25" s="3011"/>
      <c r="AH25" s="3011"/>
      <c r="AI25" s="3011"/>
      <c r="AJ25" s="3012"/>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1563</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000" t="s">
        <v>626</v>
      </c>
      <c r="C29" s="3000"/>
      <c r="D29" s="936"/>
      <c r="E29" s="3007" t="s">
        <v>1564</v>
      </c>
      <c r="F29" s="3008"/>
      <c r="G29" s="3008"/>
      <c r="H29" s="3008"/>
      <c r="I29" s="3008"/>
      <c r="J29" s="3008"/>
      <c r="K29" s="3008"/>
      <c r="L29" s="3008"/>
      <c r="M29" s="3008"/>
      <c r="N29" s="3008"/>
      <c r="O29" s="3008"/>
      <c r="P29" s="3008"/>
      <c r="Q29" s="3008"/>
      <c r="R29" s="3008"/>
      <c r="S29" s="3008"/>
      <c r="T29" s="3008"/>
      <c r="U29" s="3008"/>
      <c r="V29" s="3008"/>
      <c r="W29" s="3008"/>
      <c r="X29" s="3008"/>
      <c r="Y29" s="3008"/>
      <c r="Z29" s="3008"/>
      <c r="AA29" s="3008"/>
      <c r="AB29" s="3008"/>
      <c r="AC29" s="3008"/>
      <c r="AD29" s="3008"/>
      <c r="AE29" s="3008"/>
      <c r="AF29" s="3008"/>
      <c r="AG29" s="3008"/>
      <c r="AH29" s="3008"/>
      <c r="AI29" s="3008"/>
      <c r="AJ29" s="3009"/>
      <c r="AK29" s="929"/>
      <c r="AL29" s="929"/>
      <c r="AM29" s="929"/>
      <c r="AN29" s="925"/>
      <c r="AO29" s="939">
        <f>IF($B49="yes",6,0)</f>
        <v>0</v>
      </c>
    </row>
    <row r="30" spans="1:42" s="926" customFormat="1" ht="12.75" customHeight="1">
      <c r="A30" s="929"/>
      <c r="B30" s="929"/>
      <c r="C30" s="929"/>
      <c r="E30" s="3013"/>
      <c r="F30" s="3014"/>
      <c r="G30" s="3014"/>
      <c r="H30" s="3014"/>
      <c r="I30" s="3014"/>
      <c r="J30" s="3014"/>
      <c r="K30" s="3014"/>
      <c r="L30" s="3014"/>
      <c r="M30" s="3014"/>
      <c r="N30" s="3014"/>
      <c r="O30" s="3014"/>
      <c r="P30" s="3014"/>
      <c r="Q30" s="3014"/>
      <c r="R30" s="3014"/>
      <c r="S30" s="3014"/>
      <c r="T30" s="3014"/>
      <c r="U30" s="3014"/>
      <c r="V30" s="3014"/>
      <c r="W30" s="3014"/>
      <c r="X30" s="3014"/>
      <c r="Y30" s="3014"/>
      <c r="Z30" s="3014"/>
      <c r="AA30" s="3014"/>
      <c r="AB30" s="3014"/>
      <c r="AC30" s="3014"/>
      <c r="AD30" s="3014"/>
      <c r="AE30" s="3014"/>
      <c r="AF30" s="3014"/>
      <c r="AG30" s="3014"/>
      <c r="AH30" s="3014"/>
      <c r="AI30" s="3014"/>
      <c r="AJ30" s="3015"/>
      <c r="AK30" s="929"/>
      <c r="AL30" s="929"/>
      <c r="AM30" s="929"/>
      <c r="AN30" s="925"/>
      <c r="AO30" s="926">
        <f>IF(SUM(AO23:AO29)&gt;6,6,(SUM(AO23:AO29)))</f>
        <v>0</v>
      </c>
      <c r="AP30" s="926" t="s">
        <v>1559</v>
      </c>
    </row>
    <row r="31" spans="1:42" s="926" customFormat="1" ht="12.75" customHeight="1">
      <c r="A31" s="929"/>
      <c r="B31" s="929"/>
      <c r="C31" s="929"/>
      <c r="E31" s="3010"/>
      <c r="F31" s="3011"/>
      <c r="G31" s="3011"/>
      <c r="H31" s="3011"/>
      <c r="I31" s="3011"/>
      <c r="J31" s="3011"/>
      <c r="K31" s="3011"/>
      <c r="L31" s="3011"/>
      <c r="M31" s="3011"/>
      <c r="N31" s="3011"/>
      <c r="O31" s="3011"/>
      <c r="P31" s="3011"/>
      <c r="Q31" s="3011"/>
      <c r="R31" s="3011"/>
      <c r="S31" s="3011"/>
      <c r="T31" s="3011"/>
      <c r="U31" s="3011"/>
      <c r="V31" s="3011"/>
      <c r="W31" s="3011"/>
      <c r="X31" s="3011"/>
      <c r="Y31" s="3011"/>
      <c r="Z31" s="3011"/>
      <c r="AA31" s="3011"/>
      <c r="AB31" s="3011"/>
      <c r="AC31" s="3011"/>
      <c r="AD31" s="3011"/>
      <c r="AE31" s="3011"/>
      <c r="AF31" s="3011"/>
      <c r="AG31" s="3011"/>
      <c r="AH31" s="3011"/>
      <c r="AI31" s="3011"/>
      <c r="AJ31" s="3012"/>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1565</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034" t="s">
        <v>2314</v>
      </c>
      <c r="C34" s="3034"/>
      <c r="D34" s="3034"/>
      <c r="E34" s="3034"/>
      <c r="F34" s="3034"/>
      <c r="G34" s="3034"/>
      <c r="H34" s="3034"/>
      <c r="I34" s="3034"/>
      <c r="J34" s="3034"/>
      <c r="K34" s="3034"/>
      <c r="L34" s="3034"/>
      <c r="M34" s="3034"/>
      <c r="N34" s="3034"/>
      <c r="O34" s="3034"/>
      <c r="P34" s="3034"/>
      <c r="Q34" s="3034"/>
      <c r="R34" s="3034"/>
      <c r="S34" s="3034"/>
      <c r="T34" s="3034"/>
      <c r="U34" s="3034"/>
      <c r="V34" s="3034"/>
      <c r="W34" s="3034"/>
      <c r="X34" s="3034"/>
      <c r="Y34" s="3034"/>
      <c r="Z34" s="3034"/>
      <c r="AA34" s="3034"/>
      <c r="AB34" s="3034"/>
      <c r="AC34" s="3034"/>
      <c r="AD34" s="3034"/>
      <c r="AE34" s="3034"/>
      <c r="AF34" s="3034"/>
      <c r="AG34" s="3034"/>
      <c r="AH34" s="3034"/>
      <c r="AI34" s="3034"/>
      <c r="AJ34" s="3034"/>
      <c r="AK34" s="3034"/>
      <c r="AL34" s="929"/>
      <c r="AM34" s="929"/>
      <c r="AN34" s="925"/>
    </row>
    <row r="35" spans="1:41" s="926" customFormat="1" ht="12.75" customHeight="1">
      <c r="A35" s="929"/>
      <c r="B35" s="3034"/>
      <c r="C35" s="3034"/>
      <c r="D35" s="3034"/>
      <c r="E35" s="3034"/>
      <c r="F35" s="3034"/>
      <c r="G35" s="3034"/>
      <c r="H35" s="3034"/>
      <c r="I35" s="3034"/>
      <c r="J35" s="3034"/>
      <c r="K35" s="3034"/>
      <c r="L35" s="3034"/>
      <c r="M35" s="3034"/>
      <c r="N35" s="3034"/>
      <c r="O35" s="3034"/>
      <c r="P35" s="3034"/>
      <c r="Q35" s="3034"/>
      <c r="R35" s="3034"/>
      <c r="S35" s="3034"/>
      <c r="T35" s="3034"/>
      <c r="U35" s="3034"/>
      <c r="V35" s="3034"/>
      <c r="W35" s="3034"/>
      <c r="X35" s="3034"/>
      <c r="Y35" s="3034"/>
      <c r="Z35" s="3034"/>
      <c r="AA35" s="3034"/>
      <c r="AB35" s="3034"/>
      <c r="AC35" s="3034"/>
      <c r="AD35" s="3034"/>
      <c r="AE35" s="3034"/>
      <c r="AF35" s="3034"/>
      <c r="AG35" s="3034"/>
      <c r="AH35" s="3034"/>
      <c r="AI35" s="3034"/>
      <c r="AJ35" s="3034"/>
      <c r="AK35" s="3034"/>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000" t="s">
        <v>626</v>
      </c>
      <c r="C37" s="3000"/>
      <c r="D37" s="936"/>
      <c r="E37" s="944" t="s">
        <v>1566</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000" t="s">
        <v>626</v>
      </c>
      <c r="C39" s="3000"/>
      <c r="D39" s="936"/>
      <c r="E39" s="946" t="s">
        <v>1567</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000" t="s">
        <v>626</v>
      </c>
      <c r="C41" s="3000"/>
      <c r="D41" s="936"/>
      <c r="E41" s="947" t="s">
        <v>1568</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000" t="s">
        <v>626</v>
      </c>
      <c r="C43" s="3000"/>
      <c r="D43" s="936"/>
      <c r="E43" s="947" t="s">
        <v>1569</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000" t="s">
        <v>626</v>
      </c>
      <c r="C45" s="3000"/>
      <c r="D45" s="936"/>
      <c r="E45" s="947" t="s">
        <v>1570</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000" t="s">
        <v>626</v>
      </c>
      <c r="C47" s="3000"/>
      <c r="D47" s="936"/>
      <c r="E47" s="949" t="s">
        <v>1571</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000" t="s">
        <v>626</v>
      </c>
      <c r="C49" s="3000"/>
      <c r="D49" s="936"/>
      <c r="E49" s="949" t="s">
        <v>1572</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1573</v>
      </c>
      <c r="AK51" s="3031">
        <f>AO32</f>
        <v>0</v>
      </c>
      <c r="AL51" s="3032"/>
      <c r="AM51" s="3033"/>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1574</v>
      </c>
      <c r="B54" s="928" t="s">
        <v>1575</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016" t="s">
        <v>1576</v>
      </c>
      <c r="AF54" s="3016"/>
      <c r="AG54" s="3016"/>
      <c r="AH54" s="3016"/>
      <c r="AI54" s="3016"/>
      <c r="AJ54" s="3016"/>
      <c r="AK54" s="3016"/>
      <c r="AL54" s="929"/>
      <c r="AM54" s="929"/>
      <c r="AN54" s="925"/>
    </row>
    <row r="55" spans="1:50" s="926" customFormat="1" ht="12.75" customHeight="1">
      <c r="A55" s="927"/>
      <c r="B55" s="928" t="s">
        <v>2155</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000" t="s">
        <v>578</v>
      </c>
      <c r="C57" s="3000"/>
      <c r="D57" s="936" t="s">
        <v>1577</v>
      </c>
      <c r="E57" s="3017" t="s">
        <v>2167</v>
      </c>
      <c r="F57" s="3018"/>
      <c r="G57" s="3018"/>
      <c r="H57" s="3018"/>
      <c r="I57" s="3018"/>
      <c r="J57" s="3018"/>
      <c r="K57" s="3018"/>
      <c r="L57" s="3018"/>
      <c r="M57" s="3018"/>
      <c r="N57" s="3018"/>
      <c r="O57" s="3018"/>
      <c r="P57" s="3018"/>
      <c r="Q57" s="3018"/>
      <c r="R57" s="3018"/>
      <c r="S57" s="3018"/>
      <c r="T57" s="3018"/>
      <c r="U57" s="3018"/>
      <c r="V57" s="3018"/>
      <c r="W57" s="3018"/>
      <c r="X57" s="3018"/>
      <c r="Y57" s="3018"/>
      <c r="Z57" s="3018"/>
      <c r="AA57" s="3018"/>
      <c r="AB57" s="3018"/>
      <c r="AC57" s="3018"/>
      <c r="AD57" s="3018"/>
      <c r="AE57" s="3018"/>
      <c r="AF57" s="3018"/>
      <c r="AG57" s="3018"/>
      <c r="AH57" s="3018"/>
      <c r="AI57" s="3018"/>
      <c r="AJ57" s="3019"/>
      <c r="AK57" s="932"/>
      <c r="AL57" s="929"/>
      <c r="AM57" s="929"/>
      <c r="AN57" s="925"/>
      <c r="AO57" s="939">
        <f>IF($B57="yes",10,0)</f>
        <v>10</v>
      </c>
    </row>
    <row r="58" spans="1:50" s="926" customFormat="1" ht="12.75" customHeight="1">
      <c r="A58" s="927"/>
      <c r="B58" s="929"/>
      <c r="C58" s="929"/>
      <c r="D58" s="940"/>
      <c r="E58" s="3020"/>
      <c r="F58" s="3021"/>
      <c r="G58" s="3021"/>
      <c r="H58" s="3021"/>
      <c r="I58" s="3021"/>
      <c r="J58" s="3021"/>
      <c r="K58" s="3021"/>
      <c r="L58" s="3021"/>
      <c r="M58" s="3021"/>
      <c r="N58" s="3021"/>
      <c r="O58" s="3021"/>
      <c r="P58" s="3021"/>
      <c r="Q58" s="3021"/>
      <c r="R58" s="3021"/>
      <c r="S58" s="3021"/>
      <c r="T58" s="3021"/>
      <c r="U58" s="3021"/>
      <c r="V58" s="3021"/>
      <c r="W58" s="3021"/>
      <c r="X58" s="3021"/>
      <c r="Y58" s="3021"/>
      <c r="Z58" s="3021"/>
      <c r="AA58" s="3021"/>
      <c r="AB58" s="3021"/>
      <c r="AC58" s="3021"/>
      <c r="AD58" s="3021"/>
      <c r="AE58" s="3021"/>
      <c r="AF58" s="3021"/>
      <c r="AG58" s="3021"/>
      <c r="AH58" s="3021"/>
      <c r="AI58" s="3021"/>
      <c r="AJ58" s="3022"/>
      <c r="AK58" s="932"/>
      <c r="AL58" s="929"/>
      <c r="AM58" s="929"/>
      <c r="AN58" s="925"/>
      <c r="AO58" s="939">
        <f>IF($B62="yes",10,0)</f>
        <v>0</v>
      </c>
    </row>
    <row r="59" spans="1:50" s="926" customFormat="1" ht="12.75" customHeight="1">
      <c r="A59" s="927"/>
      <c r="B59" s="929"/>
      <c r="C59" s="929"/>
      <c r="D59" s="940"/>
      <c r="E59" s="3020"/>
      <c r="F59" s="3021"/>
      <c r="G59" s="3021"/>
      <c r="H59" s="3021"/>
      <c r="I59" s="3021"/>
      <c r="J59" s="3021"/>
      <c r="K59" s="3021"/>
      <c r="L59" s="3021"/>
      <c r="M59" s="3021"/>
      <c r="N59" s="3021"/>
      <c r="O59" s="3021"/>
      <c r="P59" s="3021"/>
      <c r="Q59" s="3021"/>
      <c r="R59" s="3021"/>
      <c r="S59" s="3021"/>
      <c r="T59" s="3021"/>
      <c r="U59" s="3021"/>
      <c r="V59" s="3021"/>
      <c r="W59" s="3021"/>
      <c r="X59" s="3021"/>
      <c r="Y59" s="3021"/>
      <c r="Z59" s="3021"/>
      <c r="AA59" s="3021"/>
      <c r="AB59" s="3021"/>
      <c r="AC59" s="3021"/>
      <c r="AD59" s="3021"/>
      <c r="AE59" s="3021"/>
      <c r="AF59" s="3021"/>
      <c r="AG59" s="3021"/>
      <c r="AH59" s="3021"/>
      <c r="AI59" s="3021"/>
      <c r="AJ59" s="3022"/>
      <c r="AK59" s="932"/>
      <c r="AL59" s="929"/>
      <c r="AM59" s="929"/>
      <c r="AN59" s="925"/>
      <c r="AO59" s="939">
        <f>IF($B69="yes",10,0)</f>
        <v>0</v>
      </c>
    </row>
    <row r="60" spans="1:50" s="926" customFormat="1" ht="12.75" customHeight="1">
      <c r="A60" s="927"/>
      <c r="B60" s="929"/>
      <c r="C60" s="929"/>
      <c r="D60" s="940"/>
      <c r="E60" s="3023"/>
      <c r="F60" s="3024"/>
      <c r="G60" s="3024"/>
      <c r="H60" s="3024"/>
      <c r="I60" s="3024"/>
      <c r="J60" s="3024"/>
      <c r="K60" s="3024"/>
      <c r="L60" s="3024"/>
      <c r="M60" s="3024"/>
      <c r="N60" s="3024"/>
      <c r="O60" s="3024"/>
      <c r="P60" s="3024"/>
      <c r="Q60" s="3024"/>
      <c r="R60" s="3024"/>
      <c r="S60" s="3024"/>
      <c r="T60" s="3024"/>
      <c r="U60" s="3024"/>
      <c r="V60" s="3024"/>
      <c r="W60" s="3024"/>
      <c r="X60" s="3024"/>
      <c r="Y60" s="3024"/>
      <c r="Z60" s="3024"/>
      <c r="AA60" s="3024"/>
      <c r="AB60" s="3024"/>
      <c r="AC60" s="3024"/>
      <c r="AD60" s="3024"/>
      <c r="AE60" s="3024"/>
      <c r="AF60" s="3024"/>
      <c r="AG60" s="3024"/>
      <c r="AH60" s="3024"/>
      <c r="AI60" s="3024"/>
      <c r="AJ60" s="3025"/>
      <c r="AK60" s="932"/>
      <c r="AL60" s="929"/>
      <c r="AM60" s="929"/>
      <c r="AN60" s="925"/>
      <c r="AO60" s="926">
        <f>IF(SUM(AO57:AO59)&gt;10,10,(SUM(AO57:AO59)))</f>
        <v>10</v>
      </c>
      <c r="AP60" s="964" t="s">
        <v>1578</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000" t="s">
        <v>626</v>
      </c>
      <c r="C62" s="3000"/>
      <c r="D62" s="936" t="s">
        <v>1579</v>
      </c>
      <c r="E62" s="1593" t="s">
        <v>2151</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026" t="s">
        <v>626</v>
      </c>
      <c r="F63" s="3000"/>
      <c r="G63" s="965"/>
      <c r="H63" s="1592" t="s">
        <v>1580</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2995" t="s">
        <v>626</v>
      </c>
      <c r="F64" s="2996"/>
      <c r="G64" s="965"/>
      <c r="H64" s="1592" t="s">
        <v>1581</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2995" t="s">
        <v>626</v>
      </c>
      <c r="F65" s="2996"/>
      <c r="G65" s="965"/>
      <c r="H65" s="1592" t="s">
        <v>2166</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026" t="s">
        <v>626</v>
      </c>
      <c r="F67" s="3000"/>
      <c r="G67" s="1495"/>
      <c r="H67" s="1601" t="s">
        <v>2165</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000" t="s">
        <v>626</v>
      </c>
      <c r="C69" s="3000"/>
      <c r="D69" s="936" t="s">
        <v>1582</v>
      </c>
      <c r="E69" s="3007" t="s">
        <v>2168</v>
      </c>
      <c r="F69" s="3008"/>
      <c r="G69" s="3008"/>
      <c r="H69" s="3008"/>
      <c r="I69" s="3008"/>
      <c r="J69" s="3008"/>
      <c r="K69" s="3008"/>
      <c r="L69" s="3008"/>
      <c r="M69" s="3008"/>
      <c r="N69" s="3008"/>
      <c r="O69" s="3008"/>
      <c r="P69" s="3008"/>
      <c r="Q69" s="3008"/>
      <c r="R69" s="3008"/>
      <c r="S69" s="3008"/>
      <c r="T69" s="3008"/>
      <c r="U69" s="3008"/>
      <c r="V69" s="3008"/>
      <c r="W69" s="3008"/>
      <c r="X69" s="3008"/>
      <c r="Y69" s="3008"/>
      <c r="Z69" s="3008"/>
      <c r="AA69" s="3008"/>
      <c r="AB69" s="3008"/>
      <c r="AC69" s="3008"/>
      <c r="AD69" s="3008"/>
      <c r="AE69" s="3008"/>
      <c r="AF69" s="3008"/>
      <c r="AG69" s="3008"/>
      <c r="AH69" s="3008"/>
      <c r="AI69" s="3008"/>
      <c r="AJ69" s="3009"/>
      <c r="AK69" s="932"/>
      <c r="AL69" s="929"/>
      <c r="AM69" s="929"/>
      <c r="AN69" s="925"/>
    </row>
    <row r="70" spans="1:40" s="926" customFormat="1" ht="12.75" customHeight="1">
      <c r="A70" s="927"/>
      <c r="B70" s="929"/>
      <c r="C70" s="929"/>
      <c r="D70" s="939"/>
      <c r="E70" s="3010"/>
      <c r="F70" s="3011"/>
      <c r="G70" s="3011"/>
      <c r="H70" s="3011"/>
      <c r="I70" s="3011"/>
      <c r="J70" s="3011"/>
      <c r="K70" s="3011"/>
      <c r="L70" s="3011"/>
      <c r="M70" s="3011"/>
      <c r="N70" s="3011"/>
      <c r="O70" s="3011"/>
      <c r="P70" s="3011"/>
      <c r="Q70" s="3011"/>
      <c r="R70" s="3011"/>
      <c r="S70" s="3011"/>
      <c r="T70" s="3011"/>
      <c r="U70" s="3011"/>
      <c r="V70" s="3011"/>
      <c r="W70" s="3011"/>
      <c r="X70" s="3011"/>
      <c r="Y70" s="3011"/>
      <c r="Z70" s="3011"/>
      <c r="AA70" s="3011"/>
      <c r="AB70" s="3011"/>
      <c r="AC70" s="3011"/>
      <c r="AD70" s="3011"/>
      <c r="AE70" s="3011"/>
      <c r="AF70" s="3011"/>
      <c r="AG70" s="3011"/>
      <c r="AH70" s="3011"/>
      <c r="AI70" s="3011"/>
      <c r="AJ70" s="3012"/>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1583</v>
      </c>
      <c r="AK72" s="3031">
        <f>IF(AK51&gt;0,0,AO60)</f>
        <v>10</v>
      </c>
      <c r="AL72" s="3032"/>
      <c r="AM72" s="3033"/>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1584</v>
      </c>
      <c r="B75" s="928" t="s">
        <v>1585</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016" t="s">
        <v>1555</v>
      </c>
      <c r="AF75" s="3016"/>
      <c r="AG75" s="3016"/>
      <c r="AH75" s="3016"/>
      <c r="AI75" s="3016"/>
      <c r="AJ75" s="3016"/>
      <c r="AK75" s="3016"/>
      <c r="AL75" s="929"/>
      <c r="AM75" s="929"/>
      <c r="AN75" s="925"/>
    </row>
    <row r="76" spans="1:40" s="926" customFormat="1" ht="12.75" customHeight="1">
      <c r="A76" s="927"/>
      <c r="B76" s="928" t="s">
        <v>1586</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000" t="s">
        <v>626</v>
      </c>
      <c r="C78" s="3000"/>
      <c r="D78" s="936" t="s">
        <v>1577</v>
      </c>
      <c r="E78" s="3039" t="s">
        <v>1587</v>
      </c>
      <c r="F78" s="3040"/>
      <c r="G78" s="3040"/>
      <c r="H78" s="3040"/>
      <c r="I78" s="3040"/>
      <c r="J78" s="3040"/>
      <c r="K78" s="3040"/>
      <c r="L78" s="3040"/>
      <c r="M78" s="3040"/>
      <c r="N78" s="3040"/>
      <c r="O78" s="3040"/>
      <c r="P78" s="3040"/>
      <c r="Q78" s="3040"/>
      <c r="R78" s="3040"/>
      <c r="S78" s="3040"/>
      <c r="T78" s="3040"/>
      <c r="U78" s="3040"/>
      <c r="V78" s="3040"/>
      <c r="W78" s="3040"/>
      <c r="X78" s="3040"/>
      <c r="Y78" s="3040"/>
      <c r="Z78" s="3040"/>
      <c r="AA78" s="3040"/>
      <c r="AB78" s="3040"/>
      <c r="AC78" s="3040"/>
      <c r="AD78" s="3040"/>
      <c r="AE78" s="3040"/>
      <c r="AF78" s="3040"/>
      <c r="AG78" s="3040"/>
      <c r="AH78" s="3040"/>
      <c r="AI78" s="3040"/>
      <c r="AJ78" s="3041"/>
      <c r="AK78" s="932"/>
      <c r="AL78" s="929"/>
      <c r="AM78" s="929"/>
      <c r="AN78" s="925"/>
    </row>
    <row r="79" spans="1:40" s="926" customFormat="1" ht="12.75" customHeight="1">
      <c r="A79" s="927"/>
      <c r="B79" s="928"/>
      <c r="C79" s="928"/>
      <c r="D79" s="928"/>
      <c r="E79" s="3042"/>
      <c r="F79" s="3043"/>
      <c r="G79" s="3043"/>
      <c r="H79" s="3043"/>
      <c r="I79" s="3043"/>
      <c r="J79" s="3043"/>
      <c r="K79" s="3043"/>
      <c r="L79" s="3043"/>
      <c r="M79" s="3043"/>
      <c r="N79" s="3043"/>
      <c r="O79" s="3043"/>
      <c r="P79" s="3043"/>
      <c r="Q79" s="3043"/>
      <c r="R79" s="3043"/>
      <c r="S79" s="3043"/>
      <c r="T79" s="3043"/>
      <c r="U79" s="3043"/>
      <c r="V79" s="3043"/>
      <c r="W79" s="3043"/>
      <c r="X79" s="3043"/>
      <c r="Y79" s="3043"/>
      <c r="Z79" s="3043"/>
      <c r="AA79" s="3043"/>
      <c r="AB79" s="3043"/>
      <c r="AC79" s="3043"/>
      <c r="AD79" s="3043"/>
      <c r="AE79" s="3043"/>
      <c r="AF79" s="3043"/>
      <c r="AG79" s="3043"/>
      <c r="AH79" s="3043"/>
      <c r="AI79" s="3043"/>
      <c r="AJ79" s="3044"/>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045">
        <f>Application!AH753</f>
        <v>0.57743902439024386</v>
      </c>
      <c r="F81" s="3046"/>
      <c r="G81" s="3046"/>
      <c r="H81" s="3046"/>
      <c r="I81" s="967"/>
      <c r="J81" s="970" t="s">
        <v>1588</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047">
        <f>0.6-ROUNDUP(E81,2)</f>
        <v>2.0000000000000018E-2</v>
      </c>
      <c r="F82" s="3048"/>
      <c r="G82" s="3048"/>
      <c r="H82" s="3048"/>
      <c r="I82" s="967"/>
      <c r="J82" s="970" t="s">
        <v>1589</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037">
        <f>IF(E82*200&gt;20,20,E82*200)</f>
        <v>4.0000000000000036</v>
      </c>
      <c r="F83" s="3038"/>
      <c r="G83" s="3038"/>
      <c r="H83" s="3038"/>
      <c r="I83" s="967"/>
      <c r="J83" s="970" t="s">
        <v>1590</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1559</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000" t="s">
        <v>578</v>
      </c>
      <c r="C86" s="3000"/>
      <c r="D86" s="936" t="s">
        <v>1579</v>
      </c>
      <c r="E86" s="3039" t="s">
        <v>2152</v>
      </c>
      <c r="F86" s="3040"/>
      <c r="G86" s="3040"/>
      <c r="H86" s="3040"/>
      <c r="I86" s="3040"/>
      <c r="J86" s="3040"/>
      <c r="K86" s="3040"/>
      <c r="L86" s="3040"/>
      <c r="M86" s="3040"/>
      <c r="N86" s="3040"/>
      <c r="O86" s="3040"/>
      <c r="P86" s="3040"/>
      <c r="Q86" s="3040"/>
      <c r="R86" s="3040"/>
      <c r="S86" s="3040"/>
      <c r="T86" s="3040"/>
      <c r="U86" s="3040"/>
      <c r="V86" s="3040"/>
      <c r="W86" s="3040"/>
      <c r="X86" s="3040"/>
      <c r="Y86" s="3040"/>
      <c r="Z86" s="3040"/>
      <c r="AA86" s="3040"/>
      <c r="AB86" s="3040"/>
      <c r="AC86" s="3040"/>
      <c r="AD86" s="3040"/>
      <c r="AE86" s="3040"/>
      <c r="AF86" s="3040"/>
      <c r="AG86" s="3040"/>
      <c r="AH86" s="3040"/>
      <c r="AI86" s="3040"/>
      <c r="AJ86" s="3041"/>
      <c r="AK86" s="932"/>
      <c r="AL86" s="929"/>
      <c r="AM86" s="929"/>
      <c r="AN86" s="925"/>
    </row>
    <row r="87" spans="1:47" s="926" customFormat="1" ht="12.75" customHeight="1">
      <c r="A87" s="927"/>
      <c r="B87" s="928"/>
      <c r="C87" s="928"/>
      <c r="D87" s="928"/>
      <c r="E87" s="3042"/>
      <c r="F87" s="3043"/>
      <c r="G87" s="3043"/>
      <c r="H87" s="3043"/>
      <c r="I87" s="3043"/>
      <c r="J87" s="3043"/>
      <c r="K87" s="3043"/>
      <c r="L87" s="3043"/>
      <c r="M87" s="3043"/>
      <c r="N87" s="3043"/>
      <c r="O87" s="3043"/>
      <c r="P87" s="3043"/>
      <c r="Q87" s="3043"/>
      <c r="R87" s="3043"/>
      <c r="S87" s="3043"/>
      <c r="T87" s="3043"/>
      <c r="U87" s="3043"/>
      <c r="V87" s="3043"/>
      <c r="W87" s="3043"/>
      <c r="X87" s="3043"/>
      <c r="Y87" s="3043"/>
      <c r="Z87" s="3043"/>
      <c r="AA87" s="3043"/>
      <c r="AB87" s="3043"/>
      <c r="AC87" s="3043"/>
      <c r="AD87" s="3043"/>
      <c r="AE87" s="3043"/>
      <c r="AF87" s="3043"/>
      <c r="AG87" s="3043"/>
      <c r="AH87" s="3043"/>
      <c r="AI87" s="3043"/>
      <c r="AJ87" s="3044"/>
      <c r="AK87" s="932"/>
      <c r="AL87" s="929"/>
      <c r="AM87" s="929"/>
      <c r="AN87" s="925"/>
    </row>
    <row r="88" spans="1:47" s="926" customFormat="1" ht="12.75" customHeight="1">
      <c r="A88" s="927"/>
      <c r="B88" s="928"/>
      <c r="C88" s="928"/>
      <c r="D88" s="928"/>
      <c r="E88" s="3042"/>
      <c r="F88" s="3043"/>
      <c r="G88" s="3043"/>
      <c r="H88" s="3043"/>
      <c r="I88" s="3043"/>
      <c r="J88" s="3043"/>
      <c r="K88" s="3043"/>
      <c r="L88" s="3043"/>
      <c r="M88" s="3043"/>
      <c r="N88" s="3043"/>
      <c r="O88" s="3043"/>
      <c r="P88" s="3043"/>
      <c r="Q88" s="3043"/>
      <c r="R88" s="3043"/>
      <c r="S88" s="3043"/>
      <c r="T88" s="3043"/>
      <c r="U88" s="3043"/>
      <c r="V88" s="3043"/>
      <c r="W88" s="3043"/>
      <c r="X88" s="3043"/>
      <c r="Y88" s="3043"/>
      <c r="Z88" s="3043"/>
      <c r="AA88" s="3043"/>
      <c r="AB88" s="3043"/>
      <c r="AC88" s="3043"/>
      <c r="AD88" s="3043"/>
      <c r="AE88" s="3043"/>
      <c r="AF88" s="3043"/>
      <c r="AG88" s="3043"/>
      <c r="AH88" s="3043"/>
      <c r="AI88" s="3043"/>
      <c r="AJ88" s="3044"/>
      <c r="AK88" s="932"/>
      <c r="AL88" s="929"/>
      <c r="AM88" s="929"/>
      <c r="AN88" s="925"/>
    </row>
    <row r="89" spans="1:47" s="926" customFormat="1" ht="12.75" customHeight="1">
      <c r="A89" s="927"/>
      <c r="B89" s="928"/>
      <c r="C89" s="928"/>
      <c r="D89" s="928"/>
      <c r="E89" s="3042"/>
      <c r="F89" s="3043"/>
      <c r="G89" s="3043"/>
      <c r="H89" s="3043"/>
      <c r="I89" s="3043"/>
      <c r="J89" s="3043"/>
      <c r="K89" s="3043"/>
      <c r="L89" s="3043"/>
      <c r="M89" s="3043"/>
      <c r="N89" s="3043"/>
      <c r="O89" s="3043"/>
      <c r="P89" s="3043"/>
      <c r="Q89" s="3043"/>
      <c r="R89" s="3043"/>
      <c r="S89" s="3043"/>
      <c r="T89" s="3043"/>
      <c r="U89" s="3043"/>
      <c r="V89" s="3043"/>
      <c r="W89" s="3043"/>
      <c r="X89" s="3043"/>
      <c r="Y89" s="3043"/>
      <c r="Z89" s="3043"/>
      <c r="AA89" s="3043"/>
      <c r="AB89" s="3043"/>
      <c r="AC89" s="3043"/>
      <c r="AD89" s="3043"/>
      <c r="AE89" s="3043"/>
      <c r="AF89" s="3043"/>
      <c r="AG89" s="3043"/>
      <c r="AH89" s="3043"/>
      <c r="AI89" s="3043"/>
      <c r="AJ89" s="3044"/>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045">
        <f>Application!AH753</f>
        <v>0.57743902439024386</v>
      </c>
      <c r="F91" s="3046"/>
      <c r="G91" s="3046"/>
      <c r="H91" s="3046"/>
      <c r="I91" s="967"/>
      <c r="J91" s="1429" t="s">
        <v>1588</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045">
        <f ca="1">SUMIF(Application!AH728:AL752,0.2,Application!G728:J752)/Application!G753+SUMIF(Application!AH728:AL752,0.25,Application!G728:J752)/Application!G753+SUMIF(Application!AH728:AL752,0.3,Application!G728:J752)/Application!G753</f>
        <v>0.10975609756097561</v>
      </c>
      <c r="F92" s="3046"/>
      <c r="G92" s="3046"/>
      <c r="H92" s="3046"/>
      <c r="I92" s="967"/>
      <c r="J92" s="970" t="s">
        <v>1591</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045">
        <f ca="1">SUMIF(Application!AH728:AL752,0.35,Application!G728:J752)/Application!G753+SUMIF(Application!AH728:AL752,0.4,Application!G728:J752)/Application!G753+SUMIF(Application!AH728:AL752,0.45,Application!G728:J752)/Application!G753+SUMIF(Application!AH728:AL752,0.5,Application!G728:J752)/Application!G753</f>
        <v>0.26219512195121952</v>
      </c>
      <c r="F93" s="3046"/>
      <c r="G93" s="3046"/>
      <c r="H93" s="3046"/>
      <c r="I93" s="967"/>
      <c r="J93" s="970" t="s">
        <v>1592</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056">
        <f ca="1">IF(AND(E91&lt;=0.6,E92&gt;=0.1,OR(E93&gt;=0.1,E92=1)),20,0)</f>
        <v>20</v>
      </c>
      <c r="F94" s="3057"/>
      <c r="G94" s="3057"/>
      <c r="H94" s="3057"/>
      <c r="I94" s="942"/>
      <c r="J94" s="977" t="s">
        <v>1590</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1559</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1593</v>
      </c>
      <c r="AK97" s="3031">
        <f ca="1">MAX(AP83,AP94)</f>
        <v>20</v>
      </c>
      <c r="AL97" s="3032"/>
      <c r="AM97" s="3033"/>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1594</v>
      </c>
      <c r="B100" s="928" t="s">
        <v>1595</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016" t="s">
        <v>1576</v>
      </c>
      <c r="AF100" s="3016"/>
      <c r="AG100" s="3016"/>
      <c r="AH100" s="3016"/>
      <c r="AI100" s="3016"/>
      <c r="AJ100" s="3016"/>
      <c r="AK100" s="3016"/>
      <c r="AL100" s="929"/>
      <c r="AM100" s="929"/>
      <c r="AN100" s="925"/>
      <c r="AO100" s="926" t="str">
        <f>Application!B728</f>
        <v>1 Bedroom</v>
      </c>
      <c r="AQ100" s="926">
        <f>Application!O728</f>
        <v>704</v>
      </c>
    </row>
    <row r="101" spans="1:49" s="926" customFormat="1" ht="12.75" customHeight="1">
      <c r="A101" s="929"/>
      <c r="B101" s="928" t="s">
        <v>1586</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1209</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1461</v>
      </c>
    </row>
    <row r="103" spans="1:49" s="926" customFormat="1" ht="12.75" customHeight="1">
      <c r="A103" s="929"/>
      <c r="B103" s="3000" t="s">
        <v>578</v>
      </c>
      <c r="C103" s="3000"/>
      <c r="D103" s="936" t="s">
        <v>1577</v>
      </c>
      <c r="E103" s="3039" t="s">
        <v>2300</v>
      </c>
      <c r="F103" s="3040"/>
      <c r="G103" s="3040"/>
      <c r="H103" s="3040"/>
      <c r="I103" s="3040"/>
      <c r="J103" s="3040"/>
      <c r="K103" s="3040"/>
      <c r="L103" s="3040"/>
      <c r="M103" s="3040"/>
      <c r="N103" s="3040"/>
      <c r="O103" s="3040"/>
      <c r="P103" s="3040"/>
      <c r="Q103" s="3040"/>
      <c r="R103" s="3040"/>
      <c r="S103" s="3040"/>
      <c r="T103" s="3040"/>
      <c r="U103" s="3040"/>
      <c r="V103" s="3040"/>
      <c r="W103" s="3040"/>
      <c r="X103" s="3040"/>
      <c r="Y103" s="3040"/>
      <c r="Z103" s="3040"/>
      <c r="AA103" s="3040"/>
      <c r="AB103" s="3040"/>
      <c r="AC103" s="3040"/>
      <c r="AD103" s="3040"/>
      <c r="AE103" s="3040"/>
      <c r="AF103" s="3040"/>
      <c r="AG103" s="3040"/>
      <c r="AH103" s="3040"/>
      <c r="AI103" s="3040"/>
      <c r="AJ103" s="3041"/>
      <c r="AK103" s="929"/>
      <c r="AL103" s="929"/>
      <c r="AM103" s="929"/>
      <c r="AN103" s="925"/>
      <c r="AO103" s="926" t="str">
        <f>Application!B731</f>
        <v>1 Bedroom</v>
      </c>
      <c r="AQ103" s="926">
        <f>Application!O731</f>
        <v>1713</v>
      </c>
      <c r="AU103" s="926" t="s">
        <v>2280</v>
      </c>
      <c r="AV103" s="1665" t="s">
        <v>2281</v>
      </c>
      <c r="AW103" s="926" t="s">
        <v>2282</v>
      </c>
    </row>
    <row r="104" spans="1:49" s="926" customFormat="1" ht="12.75" customHeight="1">
      <c r="A104" s="929"/>
      <c r="B104" s="928"/>
      <c r="C104" s="928"/>
      <c r="D104" s="928"/>
      <c r="E104" s="3042"/>
      <c r="F104" s="3043"/>
      <c r="G104" s="3043"/>
      <c r="H104" s="3043"/>
      <c r="I104" s="3043"/>
      <c r="J104" s="3043"/>
      <c r="K104" s="3043"/>
      <c r="L104" s="3043"/>
      <c r="M104" s="3043"/>
      <c r="N104" s="3043"/>
      <c r="O104" s="3043"/>
      <c r="P104" s="3043"/>
      <c r="Q104" s="3043"/>
      <c r="R104" s="3043"/>
      <c r="S104" s="3043"/>
      <c r="T104" s="3043"/>
      <c r="U104" s="3043"/>
      <c r="V104" s="3043"/>
      <c r="W104" s="3043"/>
      <c r="X104" s="3043"/>
      <c r="Y104" s="3043"/>
      <c r="Z104" s="3043"/>
      <c r="AA104" s="3043"/>
      <c r="AB104" s="3043"/>
      <c r="AC104" s="3043"/>
      <c r="AD104" s="3043"/>
      <c r="AE104" s="3043"/>
      <c r="AF104" s="3043"/>
      <c r="AG104" s="3043"/>
      <c r="AH104" s="3043"/>
      <c r="AI104" s="3043"/>
      <c r="AJ104" s="3044"/>
      <c r="AK104" s="929"/>
      <c r="AL104" s="929"/>
      <c r="AM104" s="929"/>
      <c r="AN104" s="925"/>
      <c r="AO104" s="926" t="str">
        <f>Application!B732</f>
        <v>2 Bedrooms</v>
      </c>
      <c r="AQ104" s="926">
        <f>Application!O732</f>
        <v>830</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042"/>
      <c r="F105" s="3043"/>
      <c r="G105" s="3043"/>
      <c r="H105" s="3043"/>
      <c r="I105" s="3043"/>
      <c r="J105" s="3043"/>
      <c r="K105" s="3043"/>
      <c r="L105" s="3043"/>
      <c r="M105" s="3043"/>
      <c r="N105" s="3043"/>
      <c r="O105" s="3043"/>
      <c r="P105" s="3043"/>
      <c r="Q105" s="3043"/>
      <c r="R105" s="3043"/>
      <c r="S105" s="3043"/>
      <c r="T105" s="3043"/>
      <c r="U105" s="3043"/>
      <c r="V105" s="3043"/>
      <c r="W105" s="3043"/>
      <c r="X105" s="3043"/>
      <c r="Y105" s="3043"/>
      <c r="Z105" s="3043"/>
      <c r="AA105" s="3043"/>
      <c r="AB105" s="3043"/>
      <c r="AC105" s="3043"/>
      <c r="AD105" s="3043"/>
      <c r="AE105" s="3043"/>
      <c r="AF105" s="3043"/>
      <c r="AG105" s="3043"/>
      <c r="AH105" s="3043"/>
      <c r="AI105" s="3043"/>
      <c r="AJ105" s="3044"/>
      <c r="AK105" s="929"/>
      <c r="AL105" s="929"/>
      <c r="AM105" s="929"/>
      <c r="AN105" s="925"/>
      <c r="AO105" s="926" t="str">
        <f>Application!B733</f>
        <v>2 Bedrooms</v>
      </c>
      <c r="AQ105" s="926">
        <f>Application!O733</f>
        <v>1435</v>
      </c>
      <c r="AU105" s="1668" t="str">
        <f>J112</f>
        <v>1-bedroom</v>
      </c>
      <c r="AV105" s="926">
        <f t="array" ref="AV105">SUM(IF(Application!B728:F752="1 Bedroom",Application!G728:J752))</f>
        <v>111</v>
      </c>
      <c r="AW105" s="1703">
        <f>AV105/AV110</f>
        <v>0.67682926829268297</v>
      </c>
    </row>
    <row r="106" spans="1:49" s="926" customFormat="1" ht="12.75" customHeight="1">
      <c r="A106" s="929"/>
      <c r="B106" s="928"/>
      <c r="C106" s="928"/>
      <c r="D106" s="928"/>
      <c r="E106" s="3042"/>
      <c r="F106" s="3043"/>
      <c r="G106" s="3043"/>
      <c r="H106" s="3043"/>
      <c r="I106" s="3043"/>
      <c r="J106" s="3043"/>
      <c r="K106" s="3043"/>
      <c r="L106" s="3043"/>
      <c r="M106" s="3043"/>
      <c r="N106" s="3043"/>
      <c r="O106" s="3043"/>
      <c r="P106" s="3043"/>
      <c r="Q106" s="3043"/>
      <c r="R106" s="3043"/>
      <c r="S106" s="3043"/>
      <c r="T106" s="3043"/>
      <c r="U106" s="3043"/>
      <c r="V106" s="3043"/>
      <c r="W106" s="3043"/>
      <c r="X106" s="3043"/>
      <c r="Y106" s="3043"/>
      <c r="Z106" s="3043"/>
      <c r="AA106" s="3043"/>
      <c r="AB106" s="3043"/>
      <c r="AC106" s="3043"/>
      <c r="AD106" s="3043"/>
      <c r="AE106" s="3043"/>
      <c r="AF106" s="3043"/>
      <c r="AG106" s="3043"/>
      <c r="AH106" s="3043"/>
      <c r="AI106" s="3043"/>
      <c r="AJ106" s="3044"/>
      <c r="AK106" s="929"/>
      <c r="AL106" s="929"/>
      <c r="AM106" s="929"/>
      <c r="AN106" s="925"/>
      <c r="AO106" s="926" t="str">
        <f>Application!B734</f>
        <v>2 Bedrooms</v>
      </c>
      <c r="AQ106" s="926">
        <f>Application!O734</f>
        <v>1738</v>
      </c>
      <c r="AU106" s="1668" t="str">
        <f>O112</f>
        <v>2-bedroom</v>
      </c>
      <c r="AV106" s="926">
        <f t="array" ref="AV106">SUM(IF(Application!B728:F752="2 Bedrooms",Application!G728:J752))</f>
        <v>53</v>
      </c>
      <c r="AW106" s="1703">
        <f>AV106/AV110</f>
        <v>0.32317073170731708</v>
      </c>
    </row>
    <row r="107" spans="1:49" s="926" customFormat="1" ht="12.75" customHeight="1">
      <c r="A107" s="929"/>
      <c r="B107" s="928"/>
      <c r="C107" s="928"/>
      <c r="D107" s="928"/>
      <c r="E107" s="3042"/>
      <c r="F107" s="3043"/>
      <c r="G107" s="3043"/>
      <c r="H107" s="3043"/>
      <c r="I107" s="3043"/>
      <c r="J107" s="3043"/>
      <c r="K107" s="3043"/>
      <c r="L107" s="3043"/>
      <c r="M107" s="3043"/>
      <c r="N107" s="3043"/>
      <c r="O107" s="3043"/>
      <c r="P107" s="3043"/>
      <c r="Q107" s="3043"/>
      <c r="R107" s="3043"/>
      <c r="S107" s="3043"/>
      <c r="T107" s="3043"/>
      <c r="U107" s="3043"/>
      <c r="V107" s="3043"/>
      <c r="W107" s="3043"/>
      <c r="X107" s="3043"/>
      <c r="Y107" s="3043"/>
      <c r="Z107" s="3043"/>
      <c r="AA107" s="3043"/>
      <c r="AB107" s="3043"/>
      <c r="AC107" s="3043"/>
      <c r="AD107" s="3043"/>
      <c r="AE107" s="3043"/>
      <c r="AF107" s="3043"/>
      <c r="AG107" s="3043"/>
      <c r="AH107" s="3043"/>
      <c r="AI107" s="3043"/>
      <c r="AJ107" s="3044"/>
      <c r="AK107" s="929"/>
      <c r="AL107" s="929"/>
      <c r="AM107" s="929"/>
      <c r="AN107" s="925"/>
      <c r="AO107" s="926" t="str">
        <f>Application!B735</f>
        <v>2 Bedrooms</v>
      </c>
      <c r="AQ107" s="926">
        <f>Application!O735</f>
        <v>2041</v>
      </c>
      <c r="AU107" s="1668" t="str">
        <f>T112</f>
        <v>3-bedroom</v>
      </c>
      <c r="AV107" s="926">
        <f t="array" ref="AV107">SUM(IF(Application!B728:F752="3 Bedrooms",Application!G728:J752))</f>
        <v>0</v>
      </c>
      <c r="AW107" s="1703">
        <f>AV107/AV110</f>
        <v>0</v>
      </c>
    </row>
    <row r="108" spans="1:49" s="926" customFormat="1" ht="12.75" customHeight="1">
      <c r="A108" s="929"/>
      <c r="B108" s="928"/>
      <c r="C108" s="928"/>
      <c r="D108" s="928"/>
      <c r="E108" s="3042"/>
      <c r="F108" s="3043"/>
      <c r="G108" s="3043"/>
      <c r="H108" s="3043"/>
      <c r="I108" s="3043"/>
      <c r="J108" s="3043"/>
      <c r="K108" s="3043"/>
      <c r="L108" s="3043"/>
      <c r="M108" s="3043"/>
      <c r="N108" s="3043"/>
      <c r="O108" s="3043"/>
      <c r="P108" s="3043"/>
      <c r="Q108" s="3043"/>
      <c r="R108" s="3043"/>
      <c r="S108" s="3043"/>
      <c r="T108" s="3043"/>
      <c r="U108" s="3043"/>
      <c r="V108" s="3043"/>
      <c r="W108" s="3043"/>
      <c r="X108" s="3043"/>
      <c r="Y108" s="3043"/>
      <c r="Z108" s="3043"/>
      <c r="AA108" s="3043"/>
      <c r="AB108" s="3043"/>
      <c r="AC108" s="3043"/>
      <c r="AD108" s="3043"/>
      <c r="AE108" s="3043"/>
      <c r="AF108" s="3043"/>
      <c r="AG108" s="3043"/>
      <c r="AH108" s="3043"/>
      <c r="AI108" s="3043"/>
      <c r="AJ108" s="3044"/>
      <c r="AK108" s="929"/>
      <c r="AL108" s="929"/>
      <c r="AM108" s="929"/>
      <c r="AN108" s="925"/>
      <c r="AO108" s="926">
        <f>Application!B736</f>
        <v>0</v>
      </c>
      <c r="AQ108" s="926">
        <f>Application!O736</f>
        <v>0</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042"/>
      <c r="F109" s="3043"/>
      <c r="G109" s="3043"/>
      <c r="H109" s="3043"/>
      <c r="I109" s="3043"/>
      <c r="J109" s="3043"/>
      <c r="K109" s="3043"/>
      <c r="L109" s="3043"/>
      <c r="M109" s="3043"/>
      <c r="N109" s="3043"/>
      <c r="O109" s="3043"/>
      <c r="P109" s="3043"/>
      <c r="Q109" s="3043"/>
      <c r="R109" s="3043"/>
      <c r="S109" s="3043"/>
      <c r="T109" s="3043"/>
      <c r="U109" s="3043"/>
      <c r="V109" s="3043"/>
      <c r="W109" s="3043"/>
      <c r="X109" s="3043"/>
      <c r="Y109" s="3043"/>
      <c r="Z109" s="3043"/>
      <c r="AA109" s="3043"/>
      <c r="AB109" s="3043"/>
      <c r="AC109" s="3043"/>
      <c r="AD109" s="3043"/>
      <c r="AE109" s="3043"/>
      <c r="AF109" s="3043"/>
      <c r="AG109" s="3043"/>
      <c r="AH109" s="3043"/>
      <c r="AI109" s="3043"/>
      <c r="AJ109" s="3044"/>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042"/>
      <c r="F110" s="3043"/>
      <c r="G110" s="3043"/>
      <c r="H110" s="3043"/>
      <c r="I110" s="3043"/>
      <c r="J110" s="3043"/>
      <c r="K110" s="3043"/>
      <c r="L110" s="3043"/>
      <c r="M110" s="3043"/>
      <c r="N110" s="3043"/>
      <c r="O110" s="3043"/>
      <c r="P110" s="3043"/>
      <c r="Q110" s="3043"/>
      <c r="R110" s="3043"/>
      <c r="S110" s="3043"/>
      <c r="T110" s="3043"/>
      <c r="U110" s="3043"/>
      <c r="V110" s="3043"/>
      <c r="W110" s="3043"/>
      <c r="X110" s="3043"/>
      <c r="Y110" s="3043"/>
      <c r="Z110" s="3043"/>
      <c r="AA110" s="3043"/>
      <c r="AB110" s="3043"/>
      <c r="AC110" s="3043"/>
      <c r="AD110" s="3043"/>
      <c r="AE110" s="3043"/>
      <c r="AF110" s="3043"/>
      <c r="AG110" s="3043"/>
      <c r="AH110" s="3043"/>
      <c r="AI110" s="3043"/>
      <c r="AJ110" s="3044"/>
      <c r="AK110" s="929"/>
      <c r="AL110" s="929"/>
      <c r="AM110" s="929"/>
      <c r="AN110" s="925"/>
      <c r="AO110" s="926">
        <f>Application!B738</f>
        <v>0</v>
      </c>
      <c r="AQ110" s="926">
        <f>Application!O738</f>
        <v>0</v>
      </c>
      <c r="AV110" s="926">
        <f>SUM(AV104:AV109)</f>
        <v>164</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045" t="s">
        <v>1878</v>
      </c>
      <c r="F112" s="3046"/>
      <c r="G112" s="3046"/>
      <c r="H112" s="3046"/>
      <c r="I112" s="1422"/>
      <c r="J112" s="3046" t="s">
        <v>1931</v>
      </c>
      <c r="K112" s="3046"/>
      <c r="L112" s="3046"/>
      <c r="M112" s="3046"/>
      <c r="N112" s="1422"/>
      <c r="O112" s="3046" t="s">
        <v>1932</v>
      </c>
      <c r="P112" s="3046"/>
      <c r="Q112" s="3046"/>
      <c r="R112" s="3046"/>
      <c r="S112" s="1422"/>
      <c r="T112" s="3046" t="s">
        <v>1596</v>
      </c>
      <c r="U112" s="3046"/>
      <c r="V112" s="3046"/>
      <c r="W112" s="3046"/>
      <c r="X112" s="1422"/>
      <c r="Y112" s="3046" t="s">
        <v>1933</v>
      </c>
      <c r="Z112" s="3046"/>
      <c r="AA112" s="3046"/>
      <c r="AB112" s="3046"/>
      <c r="AC112" s="1422"/>
      <c r="AD112" s="3046" t="s">
        <v>1934</v>
      </c>
      <c r="AE112" s="3046"/>
      <c r="AF112" s="3046"/>
      <c r="AG112" s="3046"/>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1935</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058"/>
      <c r="F115" s="3035"/>
      <c r="G115" s="3035"/>
      <c r="H115" s="3035"/>
      <c r="I115" s="1424"/>
      <c r="J115" s="3035">
        <v>2244</v>
      </c>
      <c r="K115" s="3035"/>
      <c r="L115" s="3035"/>
      <c r="M115" s="3035"/>
      <c r="N115" s="1424"/>
      <c r="O115" s="3035">
        <v>2757</v>
      </c>
      <c r="P115" s="3035"/>
      <c r="Q115" s="3035"/>
      <c r="R115" s="3035"/>
      <c r="S115" s="1424"/>
      <c r="T115" s="3035"/>
      <c r="U115" s="3035"/>
      <c r="V115" s="3035"/>
      <c r="W115" s="3035"/>
      <c r="X115" s="1424"/>
      <c r="Y115" s="3035"/>
      <c r="Z115" s="3035"/>
      <c r="AA115" s="3035"/>
      <c r="AB115" s="3035"/>
      <c r="AC115" s="1424"/>
      <c r="AD115" s="3035"/>
      <c r="AE115" s="3035"/>
      <c r="AF115" s="3035"/>
      <c r="AG115" s="3035"/>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2284</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036">
        <f>Application!DX663</f>
        <v>0</v>
      </c>
      <c r="F118" s="2994"/>
      <c r="G118" s="2994"/>
      <c r="H118" s="2994"/>
      <c r="I118" s="1424"/>
      <c r="J118" s="2994">
        <f>Application!EC663</f>
        <v>1406.4054054054054</v>
      </c>
      <c r="K118" s="2994"/>
      <c r="L118" s="2994"/>
      <c r="M118" s="2994"/>
      <c r="N118" s="1424"/>
      <c r="O118" s="2994">
        <f>Application!EH663</f>
        <v>1663.7924528301887</v>
      </c>
      <c r="P118" s="2994"/>
      <c r="Q118" s="2994"/>
      <c r="R118" s="2994"/>
      <c r="S118" s="1428"/>
      <c r="T118" s="2994">
        <f>Application!EM663</f>
        <v>0</v>
      </c>
      <c r="U118" s="2994"/>
      <c r="V118" s="2994"/>
      <c r="W118" s="2994"/>
      <c r="X118" s="1428"/>
      <c r="Y118" s="2994">
        <f>Application!ER663</f>
        <v>0</v>
      </c>
      <c r="Z118" s="2994"/>
      <c r="AA118" s="2994"/>
      <c r="AB118" s="2994"/>
      <c r="AC118" s="1428"/>
      <c r="AD118" s="2994">
        <f>Application!EW663</f>
        <v>0</v>
      </c>
      <c r="AE118" s="2994"/>
      <c r="AF118" s="2994"/>
      <c r="AG118" s="2994"/>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2285</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258" t="e">
        <f>(E115-E118)/E115</f>
        <v>#DIV/0!</v>
      </c>
      <c r="F121" s="3259"/>
      <c r="G121" s="3259"/>
      <c r="H121" s="3260"/>
      <c r="I121" s="967"/>
      <c r="J121" s="3258">
        <f>(J115-J118)/J115</f>
        <v>0.37325962325962325</v>
      </c>
      <c r="K121" s="3259"/>
      <c r="L121" s="3259"/>
      <c r="M121" s="3260"/>
      <c r="N121" s="967"/>
      <c r="O121" s="3258">
        <f>(O115-O118)/O115</f>
        <v>0.3965206917554629</v>
      </c>
      <c r="P121" s="3259"/>
      <c r="Q121" s="3259"/>
      <c r="R121" s="3260"/>
      <c r="S121" s="967"/>
      <c r="T121" s="3258" t="e">
        <f>(T115-T118)/T115</f>
        <v>#DIV/0!</v>
      </c>
      <c r="U121" s="3259"/>
      <c r="V121" s="3259"/>
      <c r="W121" s="3260"/>
      <c r="X121" s="967"/>
      <c r="Y121" s="3258" t="e">
        <f>(Y115-Y118)/Y115</f>
        <v>#DIV/0!</v>
      </c>
      <c r="Z121" s="3259"/>
      <c r="AA121" s="3259"/>
      <c r="AB121" s="3260"/>
      <c r="AC121" s="967"/>
      <c r="AD121" s="3258" t="e">
        <f>(AD115-AD118)/AD115</f>
        <v>#DIV/0!</v>
      </c>
      <c r="AE121" s="3259"/>
      <c r="AF121" s="3259"/>
      <c r="AG121" s="3260"/>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2286</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2991" t="e">
        <f>IF(((E121-0.1)*AW104)&gt;0,((E121-0.1)*AW104),0)</f>
        <v>#DIV/0!</v>
      </c>
      <c r="F124" s="2992"/>
      <c r="G124" s="2992"/>
      <c r="H124" s="2993"/>
      <c r="I124" s="967"/>
      <c r="J124" s="2991">
        <f>IF(((J121-0.1)*AW105)&gt;0,((J121-0.1)*AW105),0)</f>
        <v>0.18495011086474503</v>
      </c>
      <c r="K124" s="2992"/>
      <c r="L124" s="2992"/>
      <c r="M124" s="2993"/>
      <c r="N124" s="967"/>
      <c r="O124" s="2991">
        <f>IF(((O121-0.1)*AW106)&gt;0,((O121-0.1)*AW106),0)</f>
        <v>9.582680892097277E-2</v>
      </c>
      <c r="P124" s="2992"/>
      <c r="Q124" s="2992"/>
      <c r="R124" s="2993"/>
      <c r="S124" s="967"/>
      <c r="T124" s="2991" t="e">
        <f>IF(((T121-0.1)*AW107)&gt;0,((T121-0.1)*AW107),0)</f>
        <v>#DIV/0!</v>
      </c>
      <c r="U124" s="2992"/>
      <c r="V124" s="2992"/>
      <c r="W124" s="2993"/>
      <c r="X124" s="967"/>
      <c r="Y124" s="2991" t="e">
        <f>IF(((Y121-0.1)*AW108)&gt;0,((Y121-0.1)*AW108),0)</f>
        <v>#DIV/0!</v>
      </c>
      <c r="Z124" s="2992"/>
      <c r="AA124" s="2992"/>
      <c r="AB124" s="2993"/>
      <c r="AC124" s="967"/>
      <c r="AD124" s="2991" t="e">
        <f>IF(((AD121-0.1)*AW109)&gt;0,((AD121-0.1)*AW109),0)</f>
        <v>#DIV/0!</v>
      </c>
      <c r="AE124" s="2992"/>
      <c r="AF124" s="2992"/>
      <c r="AG124" s="2993"/>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258">
        <f>ROUNDDOWN(SUMIF(E124:AG124,"&gt;0"),2)</f>
        <v>0.28000000000000003</v>
      </c>
      <c r="F126" s="3259"/>
      <c r="G126" s="3259"/>
      <c r="H126" s="3260"/>
      <c r="I126" s="1422"/>
      <c r="J126" s="1429" t="s">
        <v>2287</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031">
        <f>IF((E126*100)&gt;10,10,E126*100)</f>
        <v>10</v>
      </c>
      <c r="F127" s="3032"/>
      <c r="G127" s="3032"/>
      <c r="H127" s="3033"/>
      <c r="I127" s="967"/>
      <c r="J127" s="970" t="s">
        <v>1590</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1597</v>
      </c>
      <c r="AK131" s="3031">
        <f>E127</f>
        <v>10</v>
      </c>
      <c r="AL131" s="3032"/>
      <c r="AM131" s="3033"/>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1598</v>
      </c>
      <c r="AE134" s="3016" t="s">
        <v>1576</v>
      </c>
      <c r="AF134" s="3016"/>
      <c r="AG134" s="3016"/>
      <c r="AH134" s="3016"/>
      <c r="AI134" s="3016"/>
      <c r="AJ134" s="3016"/>
      <c r="AK134" s="3016"/>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1599</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054" t="s">
        <v>1600</v>
      </c>
      <c r="AG136" s="3054"/>
      <c r="AH136" s="3054"/>
      <c r="AI136" s="3054"/>
      <c r="AJ136" s="3054"/>
      <c r="AK136" s="3054"/>
      <c r="AL136" s="3054"/>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055" t="s">
        <v>2537</v>
      </c>
      <c r="C138" s="3055"/>
      <c r="D138" s="3055"/>
      <c r="E138" s="3055"/>
      <c r="F138" s="3055"/>
      <c r="G138" s="3055"/>
      <c r="H138" s="3055"/>
      <c r="I138" s="3055"/>
      <c r="J138" s="3055"/>
      <c r="K138" s="3055"/>
      <c r="L138" s="3055"/>
      <c r="M138" s="3055"/>
      <c r="N138" s="3055"/>
      <c r="O138" s="3055"/>
      <c r="P138" s="3055"/>
      <c r="Q138" s="3055"/>
      <c r="R138" s="3055"/>
      <c r="S138" s="3055"/>
      <c r="T138" s="3055"/>
      <c r="U138" s="3055"/>
      <c r="V138" s="3055"/>
      <c r="W138" s="3055"/>
      <c r="X138" s="3055"/>
      <c r="Y138" s="3055"/>
      <c r="Z138" s="3055"/>
      <c r="AA138" s="3055"/>
      <c r="AB138" s="3055"/>
      <c r="AC138" s="3055"/>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1601</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1602</v>
      </c>
      <c r="AP140" s="991">
        <v>5</v>
      </c>
    </row>
    <row r="141" spans="1:52" s="923" customFormat="1" ht="12.75" customHeight="1">
      <c r="A141" s="927"/>
      <c r="B141" s="3071" t="s">
        <v>1603</v>
      </c>
      <c r="C141" s="3071"/>
      <c r="D141" s="3071"/>
      <c r="E141" s="3071"/>
      <c r="F141" s="3071"/>
      <c r="G141" s="3071"/>
      <c r="H141" s="3071"/>
      <c r="I141" s="3071"/>
      <c r="J141" s="3071"/>
      <c r="K141" s="3071"/>
      <c r="L141" s="3071"/>
      <c r="M141" s="3071"/>
      <c r="N141" s="3071"/>
      <c r="O141" s="3071"/>
      <c r="P141" s="3071"/>
      <c r="Q141" s="3071"/>
      <c r="R141" s="3071"/>
      <c r="S141" s="3071"/>
      <c r="T141" s="3071"/>
      <c r="U141" s="3071"/>
      <c r="V141" s="3071"/>
      <c r="W141" s="3071"/>
      <c r="X141" s="3071"/>
      <c r="Y141" s="3071"/>
      <c r="Z141" s="3071"/>
      <c r="AA141" s="3071"/>
      <c r="AB141" s="3071"/>
      <c r="AC141" s="3071"/>
      <c r="AD141" s="3071"/>
      <c r="AE141" s="3071"/>
      <c r="AF141" s="3071"/>
      <c r="AG141" s="3071"/>
      <c r="AH141" s="3071"/>
      <c r="AI141" s="3071"/>
      <c r="AM141" s="982"/>
      <c r="AN141" s="922"/>
      <c r="AO141" s="990" t="s">
        <v>1603</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1938</v>
      </c>
      <c r="AP142" s="991">
        <v>7</v>
      </c>
    </row>
    <row r="143" spans="1:52" s="923" customFormat="1" ht="12.75" customHeight="1">
      <c r="A143" s="992"/>
      <c r="B143" s="928" t="s">
        <v>1604</v>
      </c>
      <c r="AB143" s="3072" t="s">
        <v>626</v>
      </c>
      <c r="AC143" s="3072"/>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1605</v>
      </c>
      <c r="AP144" s="991"/>
    </row>
    <row r="145" spans="1:42" s="923" customFormat="1" ht="12.75" customHeight="1">
      <c r="A145" s="927"/>
      <c r="B145" s="984" t="s">
        <v>1606</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1607</v>
      </c>
      <c r="AP145" s="991">
        <v>5</v>
      </c>
    </row>
    <row r="146" spans="1:42" s="923" customFormat="1" ht="12.75" customHeight="1">
      <c r="A146" s="927"/>
      <c r="B146" s="3071" t="s">
        <v>1605</v>
      </c>
      <c r="C146" s="3071"/>
      <c r="D146" s="3071"/>
      <c r="E146" s="3071"/>
      <c r="F146" s="3071"/>
      <c r="G146" s="3071"/>
      <c r="H146" s="3071"/>
      <c r="I146" s="3071"/>
      <c r="J146" s="3071"/>
      <c r="K146" s="3071"/>
      <c r="L146" s="3071"/>
      <c r="M146" s="3071"/>
      <c r="N146" s="3071"/>
      <c r="O146" s="3071"/>
      <c r="P146" s="3071"/>
      <c r="Q146" s="3071"/>
      <c r="R146" s="3071"/>
      <c r="S146" s="3071"/>
      <c r="T146" s="3071"/>
      <c r="U146" s="3071"/>
      <c r="V146" s="3071"/>
      <c r="W146" s="3071"/>
      <c r="X146" s="3071"/>
      <c r="Y146" s="3071"/>
      <c r="Z146" s="3071"/>
      <c r="AA146" s="3071"/>
      <c r="AB146" s="3071"/>
      <c r="AC146" s="3071"/>
      <c r="AD146" s="3071"/>
      <c r="AE146" s="3071"/>
      <c r="AF146" s="3071"/>
      <c r="AG146" s="3071"/>
      <c r="AH146" s="3071"/>
      <c r="AI146" s="3071"/>
      <c r="AJ146" s="3071"/>
      <c r="AK146" s="1019"/>
      <c r="AL146" s="1019"/>
      <c r="AM146" s="1019"/>
      <c r="AN146" s="922"/>
      <c r="AO146" s="990" t="s">
        <v>1608</v>
      </c>
      <c r="AP146" s="991">
        <v>7</v>
      </c>
    </row>
    <row r="147" spans="1:42" s="923" customFormat="1" ht="12.75" customHeight="1">
      <c r="B147" s="1008" t="s">
        <v>1609</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1611</v>
      </c>
      <c r="AJ149" s="3074">
        <f>IF($AB$143="N/A",VLOOKUP($B$141,$AO$139:$AP$142,2,FALSE),VLOOKUP($B$146,$AO$144:$AP$147,2,FALSE))</f>
        <v>7</v>
      </c>
      <c r="AK149" s="3074"/>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1613</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054" t="s">
        <v>1614</v>
      </c>
      <c r="AG151" s="3054"/>
      <c r="AH151" s="3054"/>
      <c r="AI151" s="3054"/>
      <c r="AJ151" s="3054"/>
      <c r="AK151" s="3054"/>
      <c r="AL151" s="3054"/>
      <c r="AM151" s="1009"/>
      <c r="AN151" s="999"/>
    </row>
    <row r="152" spans="1:42" s="939" customFormat="1" ht="12.75" customHeight="1">
      <c r="A152" s="923"/>
      <c r="B152" s="928" t="s">
        <v>1615</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071" t="s">
        <v>1612</v>
      </c>
      <c r="D153" s="3071"/>
      <c r="E153" s="3071"/>
      <c r="F153" s="3071"/>
      <c r="G153" s="3071"/>
      <c r="H153" s="3071"/>
      <c r="I153" s="3071"/>
      <c r="J153" s="3071"/>
      <c r="K153" s="3071"/>
      <c r="L153" s="3071"/>
      <c r="M153" s="3071"/>
      <c r="N153" s="3071"/>
      <c r="O153" s="3071"/>
      <c r="P153" s="3071"/>
      <c r="Q153" s="3071"/>
      <c r="R153" s="3071"/>
      <c r="S153" s="3071"/>
      <c r="T153" s="3071"/>
      <c r="U153" s="3071"/>
      <c r="V153" s="3071"/>
      <c r="W153" s="3071"/>
      <c r="X153" s="3071"/>
      <c r="Y153" s="3071"/>
      <c r="Z153" s="3071"/>
      <c r="AA153" s="3071"/>
      <c r="AB153" s="3071"/>
      <c r="AC153" s="3071"/>
      <c r="AD153" s="3071"/>
      <c r="AE153" s="3071"/>
      <c r="AF153" s="3071"/>
      <c r="AG153" s="3071"/>
      <c r="AH153" s="3071"/>
      <c r="AI153" s="3071"/>
      <c r="AJ153" s="926"/>
      <c r="AK153" s="926"/>
      <c r="AL153" s="926"/>
      <c r="AM153" s="1009"/>
      <c r="AN153" s="996"/>
      <c r="AO153" s="1000" t="s">
        <v>316</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1610</v>
      </c>
      <c r="AP154" s="1003">
        <v>2</v>
      </c>
    </row>
    <row r="155" spans="1:42" s="939" customFormat="1" ht="12.75" customHeight="1">
      <c r="A155" s="926"/>
      <c r="B155" s="926"/>
      <c r="C155" s="928" t="s">
        <v>1617</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072" t="s">
        <v>626</v>
      </c>
      <c r="AD155" s="3072"/>
      <c r="AE155" s="926"/>
      <c r="AF155" s="926"/>
      <c r="AG155" s="926"/>
      <c r="AH155" s="926"/>
      <c r="AI155" s="926"/>
      <c r="AJ155" s="926"/>
      <c r="AK155" s="926"/>
      <c r="AL155" s="926"/>
      <c r="AM155" s="1011"/>
      <c r="AN155" s="996"/>
      <c r="AO155" s="994" t="s">
        <v>1612</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1939</v>
      </c>
      <c r="AP156" s="1003">
        <v>3</v>
      </c>
    </row>
    <row r="157" spans="1:42" s="939" customFormat="1" ht="12.75" customHeight="1">
      <c r="A157" s="926"/>
      <c r="B157" s="926"/>
      <c r="C157" s="3071" t="s">
        <v>1605</v>
      </c>
      <c r="D157" s="3071"/>
      <c r="E157" s="3071"/>
      <c r="F157" s="3071"/>
      <c r="G157" s="3071"/>
      <c r="H157" s="3071"/>
      <c r="I157" s="3071"/>
      <c r="J157" s="3071"/>
      <c r="K157" s="3071"/>
      <c r="L157" s="3071"/>
      <c r="M157" s="3071"/>
      <c r="N157" s="3071"/>
      <c r="O157" s="3071"/>
      <c r="P157" s="3071"/>
      <c r="Q157" s="3071"/>
      <c r="R157" s="3071"/>
      <c r="S157" s="3071"/>
      <c r="T157" s="3071"/>
      <c r="U157" s="3071"/>
      <c r="V157" s="3071"/>
      <c r="W157" s="3071"/>
      <c r="X157" s="3071"/>
      <c r="Y157" s="3071"/>
      <c r="Z157" s="3071"/>
      <c r="AA157" s="3071"/>
      <c r="AB157" s="3071"/>
      <c r="AC157" s="3071"/>
      <c r="AD157" s="3071"/>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1609</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1619</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1605</v>
      </c>
      <c r="AP160" s="994"/>
    </row>
    <row r="161" spans="1:81" s="998" customFormat="1" ht="12.75" customHeight="1">
      <c r="A161" s="923"/>
      <c r="B161" s="923"/>
      <c r="C161" s="3055" t="s">
        <v>2564</v>
      </c>
      <c r="D161" s="3055"/>
      <c r="E161" s="3055"/>
      <c r="F161" s="3055"/>
      <c r="G161" s="3055"/>
      <c r="H161" s="3055"/>
      <c r="I161" s="3055"/>
      <c r="J161" s="3055"/>
      <c r="K161" s="3055"/>
      <c r="L161" s="3055"/>
      <c r="M161" s="3055"/>
      <c r="N161" s="3055"/>
      <c r="O161" s="3055"/>
      <c r="P161" s="3055"/>
      <c r="Q161" s="3055"/>
      <c r="R161" s="3055"/>
      <c r="S161" s="3055"/>
      <c r="T161" s="3055"/>
      <c r="U161" s="3055"/>
      <c r="V161" s="3055"/>
      <c r="W161" s="3055"/>
      <c r="X161" s="3055"/>
      <c r="Y161" s="3055"/>
      <c r="Z161" s="3055"/>
      <c r="AA161" s="3055"/>
      <c r="AB161" s="3055"/>
      <c r="AC161" s="3055"/>
      <c r="AD161" s="3055"/>
      <c r="AE161" s="926"/>
      <c r="AF161" s="926"/>
      <c r="AG161" s="926"/>
      <c r="AH161" s="926"/>
      <c r="AI161" s="926"/>
      <c r="AJ161" s="926"/>
      <c r="AK161" s="926"/>
      <c r="AL161" s="926"/>
      <c r="AM161" s="1009"/>
      <c r="AN161" s="997"/>
      <c r="AO161" s="994" t="s">
        <v>1616</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1618</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1620</v>
      </c>
      <c r="AJ163" s="3073">
        <f>IF($AC$155="N/A",VLOOKUP($C$153,$AO$153:$AP$156,2,FALSE),VLOOKUP($C$157,$AO$160:$AP$162,2,FALSE))</f>
        <v>3</v>
      </c>
      <c r="AK163" s="3073"/>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1621</v>
      </c>
      <c r="AK166" s="3031">
        <f>$AJ$149+$AJ$163</f>
        <v>10</v>
      </c>
      <c r="AL166" s="3032"/>
      <c r="AM166" s="3033"/>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1622</v>
      </c>
      <c r="AQ168" s="1026">
        <v>0</v>
      </c>
    </row>
    <row r="169" spans="1:81" s="939" customFormat="1" ht="12.75" customHeight="1">
      <c r="A169" s="984" t="s">
        <v>1623</v>
      </c>
      <c r="B169" s="984" t="s">
        <v>2154</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068" t="s">
        <v>1576</v>
      </c>
      <c r="AF169" s="3068"/>
      <c r="AG169" s="3068"/>
      <c r="AH169" s="3068"/>
      <c r="AI169" s="3068"/>
      <c r="AJ169" s="3068"/>
      <c r="AK169" s="3068"/>
      <c r="AL169" s="1505"/>
      <c r="AM169" s="1022"/>
      <c r="AN169" s="996"/>
      <c r="AP169" s="998" t="s">
        <v>1152</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1624</v>
      </c>
      <c r="AQ170" s="939">
        <v>10</v>
      </c>
    </row>
    <row r="171" spans="1:81" s="939" customFormat="1" ht="12.75" customHeight="1">
      <c r="A171" s="923"/>
      <c r="B171" s="3069" t="s">
        <v>1629</v>
      </c>
      <c r="C171" s="3069"/>
      <c r="D171" s="3069"/>
      <c r="E171" s="3069"/>
      <c r="F171" s="3069"/>
      <c r="G171" s="3069"/>
      <c r="H171" s="3069"/>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69"/>
      <c r="AD171" s="1019"/>
      <c r="AE171" s="1019"/>
      <c r="AF171" s="3054" t="s">
        <v>1625</v>
      </c>
      <c r="AG171" s="3054"/>
      <c r="AH171" s="3054"/>
      <c r="AI171" s="3054"/>
      <c r="AJ171" s="3054"/>
      <c r="AK171" s="3054"/>
      <c r="AL171" s="3054"/>
      <c r="AN171" s="996"/>
      <c r="AP171" s="939" t="s">
        <v>1154</v>
      </c>
      <c r="AQ171" s="939">
        <v>10</v>
      </c>
    </row>
    <row r="172" spans="1:81" s="939" customFormat="1" ht="12.75" customHeight="1">
      <c r="A172" s="923"/>
      <c r="B172" s="3070" t="s">
        <v>2153</v>
      </c>
      <c r="C172" s="3070"/>
      <c r="D172" s="3070"/>
      <c r="E172" s="3070"/>
      <c r="F172" s="3070"/>
      <c r="G172" s="3070"/>
      <c r="H172" s="3070"/>
      <c r="I172" s="3070"/>
      <c r="J172" s="3070"/>
      <c r="K172" s="3070"/>
      <c r="L172" s="3070"/>
      <c r="M172" s="3070"/>
      <c r="N172" s="3070"/>
      <c r="O172" s="3070"/>
      <c r="P172" s="3070"/>
      <c r="Q172" s="3070"/>
      <c r="R172" s="3070"/>
      <c r="S172" s="3070"/>
      <c r="T172" s="3055" t="s">
        <v>626</v>
      </c>
      <c r="U172" s="3055"/>
      <c r="V172" s="3055"/>
      <c r="W172" s="3055"/>
      <c r="X172" s="3055"/>
      <c r="Y172" s="3055"/>
      <c r="Z172" s="3055"/>
      <c r="AA172" s="3055"/>
      <c r="AB172" s="3055"/>
      <c r="AC172" s="3055"/>
      <c r="AD172" s="1002"/>
      <c r="AE172" s="1002"/>
      <c r="AF172" s="1002"/>
      <c r="AG172" s="1002"/>
      <c r="AH172" s="1002"/>
      <c r="AI172" s="1002"/>
      <c r="AJ172" s="1700"/>
      <c r="AK172" s="1001"/>
      <c r="AL172" s="1001"/>
      <c r="AM172" s="1001"/>
      <c r="AN172" s="996"/>
      <c r="AP172" s="939" t="s">
        <v>1153</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1626</v>
      </c>
      <c r="AQ173" s="939">
        <v>10</v>
      </c>
      <c r="AS173" s="939" t="s">
        <v>1627</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1628</v>
      </c>
      <c r="AK174" s="3078">
        <f>IF(AK72&gt;0,VLOOKUP($B$171,AP168:AQ175,2,FALSE),0)</f>
        <v>10</v>
      </c>
      <c r="AL174" s="3079"/>
      <c r="AM174" s="3080"/>
      <c r="AN174" s="1035"/>
      <c r="AP174" s="939" t="s">
        <v>1629</v>
      </c>
      <c r="AQ174" s="939">
        <v>10</v>
      </c>
      <c r="AS174" s="939" t="s">
        <v>1630</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1631</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1632</v>
      </c>
      <c r="B177" s="984" t="s">
        <v>1633</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068" t="s">
        <v>1634</v>
      </c>
      <c r="AF177" s="3068"/>
      <c r="AG177" s="3068"/>
      <c r="AH177" s="3068"/>
      <c r="AI177" s="3068"/>
      <c r="AJ177" s="3068"/>
      <c r="AK177" s="3068"/>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1884</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1920</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060" t="str">
        <f>Application!C565</f>
        <v>Citibank - Recycled CMFA Bonds</v>
      </c>
      <c r="C182" s="3060"/>
      <c r="D182" s="3060"/>
      <c r="E182" s="3060"/>
      <c r="F182" s="3060"/>
      <c r="G182" s="3060"/>
      <c r="H182" s="3060"/>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1393"/>
      <c r="AD182" s="3063">
        <v>7400000</v>
      </c>
      <c r="AE182" s="3063"/>
      <c r="AF182" s="3063"/>
      <c r="AG182" s="3063"/>
      <c r="AH182" s="3063"/>
      <c r="AI182" s="3063"/>
      <c r="AJ182" s="3063"/>
      <c r="AK182" s="1020"/>
    </row>
    <row r="183" spans="1:37">
      <c r="A183" s="1012"/>
      <c r="B183" s="3060"/>
      <c r="C183" s="3060"/>
      <c r="D183" s="3060"/>
      <c r="E183" s="3060"/>
      <c r="F183" s="3060"/>
      <c r="G183" s="3060"/>
      <c r="H183" s="3060"/>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1393"/>
      <c r="AD183" s="3063"/>
      <c r="AE183" s="3063"/>
      <c r="AF183" s="3063"/>
      <c r="AG183" s="3063"/>
      <c r="AH183" s="3063"/>
      <c r="AI183" s="3063"/>
      <c r="AJ183" s="3063"/>
      <c r="AK183" s="1020"/>
    </row>
    <row r="184" spans="1:37">
      <c r="A184" s="1012"/>
      <c r="B184" s="3060"/>
      <c r="C184" s="3060"/>
      <c r="D184" s="3060"/>
      <c r="E184" s="3060"/>
      <c r="F184" s="3060"/>
      <c r="G184" s="3060"/>
      <c r="H184" s="3060"/>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1393"/>
      <c r="AD184" s="3063"/>
      <c r="AE184" s="3063"/>
      <c r="AF184" s="3063"/>
      <c r="AG184" s="3063"/>
      <c r="AH184" s="3063"/>
      <c r="AI184" s="3063"/>
      <c r="AJ184" s="3063"/>
      <c r="AK184" s="1020"/>
    </row>
    <row r="185" spans="1:37">
      <c r="A185" s="1012"/>
      <c r="B185" s="3060"/>
      <c r="C185" s="3060"/>
      <c r="D185" s="3060"/>
      <c r="E185" s="3060"/>
      <c r="F185" s="3060"/>
      <c r="G185" s="3060"/>
      <c r="H185" s="3060"/>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1393"/>
      <c r="AD185" s="3063"/>
      <c r="AE185" s="3063"/>
      <c r="AF185" s="3063"/>
      <c r="AG185" s="3063"/>
      <c r="AH185" s="3063"/>
      <c r="AI185" s="3063"/>
      <c r="AJ185" s="3063"/>
      <c r="AK185" s="1020"/>
    </row>
    <row r="186" spans="1:37">
      <c r="A186" s="1012"/>
      <c r="B186" s="3060"/>
      <c r="C186" s="3060"/>
      <c r="D186" s="3060"/>
      <c r="E186" s="3060"/>
      <c r="F186" s="3060"/>
      <c r="G186" s="3060"/>
      <c r="H186" s="3060"/>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1393"/>
      <c r="AD186" s="3063"/>
      <c r="AE186" s="3063"/>
      <c r="AF186" s="3063"/>
      <c r="AG186" s="3063"/>
      <c r="AH186" s="3063"/>
      <c r="AI186" s="3063"/>
      <c r="AJ186" s="3063"/>
      <c r="AK186" s="1020"/>
    </row>
    <row r="187" spans="1:37">
      <c r="A187" s="1012"/>
      <c r="B187" s="3060"/>
      <c r="C187" s="3060"/>
      <c r="D187" s="3060"/>
      <c r="E187" s="3060"/>
      <c r="F187" s="3060"/>
      <c r="G187" s="3060"/>
      <c r="H187" s="3060"/>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1393"/>
      <c r="AD187" s="3063"/>
      <c r="AE187" s="3063"/>
      <c r="AF187" s="3063"/>
      <c r="AG187" s="3063"/>
      <c r="AH187" s="3063"/>
      <c r="AI187" s="3063"/>
      <c r="AJ187" s="3063"/>
      <c r="AK187" s="1020"/>
    </row>
    <row r="188" spans="1:37">
      <c r="A188" s="1012"/>
      <c r="B188" s="3060"/>
      <c r="C188" s="3060"/>
      <c r="D188" s="3060"/>
      <c r="E188" s="3060"/>
      <c r="F188" s="3060"/>
      <c r="G188" s="3060"/>
      <c r="H188" s="3060"/>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1393"/>
      <c r="AD188" s="3063"/>
      <c r="AE188" s="3063"/>
      <c r="AF188" s="3063"/>
      <c r="AG188" s="3063"/>
      <c r="AH188" s="3063"/>
      <c r="AI188" s="3063"/>
      <c r="AJ188" s="3063"/>
      <c r="AK188" s="1020"/>
    </row>
    <row r="189" spans="1:37">
      <c r="A189" s="1012"/>
      <c r="B189" s="3060"/>
      <c r="C189" s="3060"/>
      <c r="D189" s="3060"/>
      <c r="E189" s="3060"/>
      <c r="F189" s="3060"/>
      <c r="G189" s="3060"/>
      <c r="H189" s="3060"/>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1393"/>
      <c r="AD189" s="3063"/>
      <c r="AE189" s="3063"/>
      <c r="AF189" s="3063"/>
      <c r="AG189" s="3063"/>
      <c r="AH189" s="3063"/>
      <c r="AI189" s="3063"/>
      <c r="AJ189" s="3063"/>
      <c r="AK189" s="1020"/>
    </row>
    <row r="190" spans="1:37">
      <c r="A190" s="1012"/>
      <c r="B190" s="3060"/>
      <c r="C190" s="3060"/>
      <c r="D190" s="3060"/>
      <c r="E190" s="3060"/>
      <c r="F190" s="3060"/>
      <c r="G190" s="3060"/>
      <c r="H190" s="3060"/>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1393"/>
      <c r="AD190" s="3063"/>
      <c r="AE190" s="3063"/>
      <c r="AF190" s="3063"/>
      <c r="AG190" s="3063"/>
      <c r="AH190" s="3063"/>
      <c r="AI190" s="3063"/>
      <c r="AJ190" s="3063"/>
      <c r="AK190" s="1020"/>
    </row>
    <row r="191" spans="1:37">
      <c r="A191" s="1012"/>
      <c r="B191" s="3060"/>
      <c r="C191" s="3060"/>
      <c r="D191" s="3060"/>
      <c r="E191" s="3060"/>
      <c r="F191" s="3060"/>
      <c r="G191" s="3060"/>
      <c r="H191" s="3060"/>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1393"/>
      <c r="AD191" s="3063"/>
      <c r="AE191" s="3063"/>
      <c r="AF191" s="3063"/>
      <c r="AG191" s="3063"/>
      <c r="AH191" s="3063"/>
      <c r="AI191" s="3063"/>
      <c r="AJ191" s="3063"/>
      <c r="AK191" s="1020"/>
    </row>
    <row r="192" spans="1:37">
      <c r="A192" s="1012"/>
      <c r="B192" s="3228" t="s">
        <v>1922</v>
      </c>
      <c r="C192" s="3228"/>
      <c r="D192" s="3228"/>
      <c r="E192" s="3228"/>
      <c r="F192" s="3228"/>
      <c r="G192" s="3228"/>
      <c r="H192" s="3228"/>
      <c r="I192" s="3228"/>
      <c r="J192" s="3228"/>
      <c r="K192" s="3228"/>
      <c r="L192" s="3228"/>
      <c r="M192" s="3228"/>
      <c r="N192" s="3228"/>
      <c r="O192" s="3228"/>
      <c r="P192" s="3228"/>
      <c r="Q192" s="3228"/>
      <c r="R192" s="3228"/>
      <c r="S192" s="3228"/>
      <c r="T192" s="3228"/>
      <c r="U192" s="3228"/>
      <c r="V192" s="3228"/>
      <c r="W192" s="3228"/>
      <c r="X192" s="3228"/>
      <c r="Y192" s="3228"/>
      <c r="Z192" s="3228"/>
      <c r="AA192" s="3228"/>
      <c r="AB192" s="3228"/>
      <c r="AC192" s="923"/>
      <c r="AD192" s="3085">
        <f>AB243</f>
        <v>0</v>
      </c>
      <c r="AE192" s="3085"/>
      <c r="AF192" s="3085"/>
      <c r="AG192" s="3085"/>
      <c r="AH192" s="3085"/>
      <c r="AI192" s="3085"/>
      <c r="AJ192" s="3085"/>
      <c r="AK192" s="1020"/>
    </row>
    <row r="193" spans="1:37">
      <c r="A193" s="1012"/>
      <c r="B193" s="3226" t="s">
        <v>1885</v>
      </c>
      <c r="C193" s="3226"/>
      <c r="D193" s="3226"/>
      <c r="E193" s="3226"/>
      <c r="F193" s="3226"/>
      <c r="G193" s="3226"/>
      <c r="H193" s="3226"/>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1393"/>
      <c r="AD193" s="3086">
        <f>'Sources and Uses Budget'!B15</f>
        <v>0</v>
      </c>
      <c r="AE193" s="3086"/>
      <c r="AF193" s="3086"/>
      <c r="AG193" s="3086"/>
      <c r="AH193" s="3086"/>
      <c r="AI193" s="3086"/>
      <c r="AJ193" s="3086"/>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090">
        <f>SUM(AD182:AJ192)-AD193</f>
        <v>7400000</v>
      </c>
      <c r="AE194" s="3090"/>
      <c r="AF194" s="3090"/>
      <c r="AG194" s="3090"/>
      <c r="AH194" s="3090"/>
      <c r="AI194" s="3090"/>
      <c r="AJ194" s="3090"/>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1890</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1921</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1892</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1893</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1936</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1894</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1895</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1937</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066" t="s">
        <v>1902</v>
      </c>
      <c r="J205" s="3066"/>
      <c r="K205" s="3066"/>
      <c r="L205" s="987"/>
      <c r="M205" s="987"/>
      <c r="N205" s="987"/>
      <c r="O205" s="987"/>
      <c r="P205" s="987"/>
      <c r="Q205" s="987"/>
      <c r="R205" s="987"/>
      <c r="S205" s="987"/>
      <c r="T205" s="3262" t="s">
        <v>1896</v>
      </c>
      <c r="U205" s="3262"/>
      <c r="V205" s="3262"/>
      <c r="W205" s="3262"/>
      <c r="X205" s="3262"/>
      <c r="Y205" s="3262"/>
      <c r="Z205" s="1397"/>
      <c r="AA205" s="1398"/>
      <c r="AB205" s="3059" t="s">
        <v>1897</v>
      </c>
      <c r="AC205" s="3059"/>
      <c r="AD205" s="3059"/>
      <c r="AE205" s="3059"/>
      <c r="AF205" s="3059"/>
      <c r="AG205" s="3059"/>
      <c r="AH205" s="1367"/>
      <c r="AI205" s="1367"/>
      <c r="AJ205" s="1367"/>
      <c r="AK205" s="1020"/>
    </row>
    <row r="206" spans="1:37">
      <c r="A206" s="1012"/>
      <c r="B206" s="3064" t="s">
        <v>1875</v>
      </c>
      <c r="C206" s="3064"/>
      <c r="D206" s="3064"/>
      <c r="E206" s="3064"/>
      <c r="F206" s="3064"/>
      <c r="G206" s="3064"/>
      <c r="I206" s="3065" t="s">
        <v>1903</v>
      </c>
      <c r="J206" s="3065"/>
      <c r="K206" s="3065"/>
      <c r="L206" s="1699"/>
      <c r="N206" s="3052" t="s">
        <v>1898</v>
      </c>
      <c r="O206" s="3052"/>
      <c r="P206" s="3052"/>
      <c r="Q206" s="3052"/>
      <c r="R206" s="3052"/>
      <c r="T206" s="3052" t="s">
        <v>1899</v>
      </c>
      <c r="U206" s="3052"/>
      <c r="V206" s="3052"/>
      <c r="W206" s="3052"/>
      <c r="X206" s="3052"/>
      <c r="Y206" s="3052"/>
      <c r="Z206" s="1399"/>
      <c r="AA206" s="1398"/>
      <c r="AB206" s="3229" t="s">
        <v>1900</v>
      </c>
      <c r="AC206" s="3229"/>
      <c r="AD206" s="3229"/>
      <c r="AE206" s="3229"/>
      <c r="AF206" s="3229"/>
      <c r="AG206" s="3229"/>
      <c r="AH206" s="1367"/>
      <c r="AI206" s="1367"/>
      <c r="AJ206" s="1367"/>
      <c r="AK206" s="1020"/>
    </row>
    <row r="207" spans="1:37">
      <c r="A207" s="1012"/>
      <c r="B207" s="3067" t="s">
        <v>1381</v>
      </c>
      <c r="C207" s="3067"/>
      <c r="D207" s="3067"/>
      <c r="E207" s="3067"/>
      <c r="F207" s="3067"/>
      <c r="G207" s="3067"/>
      <c r="H207" s="1401"/>
      <c r="I207" s="3050"/>
      <c r="J207" s="3050"/>
      <c r="K207" s="3050"/>
      <c r="L207" s="1699"/>
      <c r="N207" s="3053"/>
      <c r="O207" s="3053"/>
      <c r="P207" s="3053"/>
      <c r="Q207" s="3053"/>
      <c r="R207" s="3053"/>
      <c r="T207" s="3227"/>
      <c r="U207" s="3227"/>
      <c r="V207" s="3227"/>
      <c r="W207" s="3227"/>
      <c r="X207" s="3227"/>
      <c r="Y207" s="3227"/>
      <c r="Z207" s="1400"/>
      <c r="AA207" s="1400"/>
      <c r="AB207" s="3049">
        <f t="shared" ref="AB207:AB216" si="0">MAX(($T207-$N207)*$I207*12,0)</f>
        <v>0</v>
      </c>
      <c r="AC207" s="3049"/>
      <c r="AD207" s="3049"/>
      <c r="AE207" s="3049"/>
      <c r="AF207" s="3049"/>
      <c r="AG207" s="3049"/>
      <c r="AH207" s="1367"/>
      <c r="AI207" s="1367"/>
      <c r="AJ207" s="1367"/>
      <c r="AK207" s="1020"/>
    </row>
    <row r="208" spans="1:37">
      <c r="A208" s="1012"/>
      <c r="B208" s="3067" t="s">
        <v>1381</v>
      </c>
      <c r="C208" s="3067"/>
      <c r="D208" s="3067"/>
      <c r="E208" s="3067"/>
      <c r="F208" s="3067"/>
      <c r="G208" s="3067"/>
      <c r="I208" s="3050"/>
      <c r="J208" s="3050"/>
      <c r="K208" s="3050"/>
      <c r="L208" s="1699"/>
      <c r="N208" s="3053"/>
      <c r="O208" s="3053"/>
      <c r="P208" s="3053"/>
      <c r="Q208" s="3053"/>
      <c r="R208" s="3053"/>
      <c r="T208" s="3227"/>
      <c r="U208" s="3227"/>
      <c r="V208" s="3227"/>
      <c r="W208" s="3227"/>
      <c r="X208" s="3227"/>
      <c r="Y208" s="3227"/>
      <c r="Z208" s="1400"/>
      <c r="AA208" s="1400"/>
      <c r="AB208" s="3049">
        <f t="shared" si="0"/>
        <v>0</v>
      </c>
      <c r="AC208" s="3049"/>
      <c r="AD208" s="3049"/>
      <c r="AE208" s="3049"/>
      <c r="AF208" s="3049"/>
      <c r="AG208" s="3049"/>
      <c r="AH208" s="1367"/>
      <c r="AI208" s="1367"/>
      <c r="AJ208" s="1367"/>
      <c r="AK208" s="1020"/>
    </row>
    <row r="209" spans="1:37">
      <c r="A209" s="1012"/>
      <c r="B209" s="3067" t="s">
        <v>1381</v>
      </c>
      <c r="C209" s="3067"/>
      <c r="D209" s="3067"/>
      <c r="E209" s="3067"/>
      <c r="F209" s="3067"/>
      <c r="G209" s="3067"/>
      <c r="I209" s="3050"/>
      <c r="J209" s="3050"/>
      <c r="K209" s="3050"/>
      <c r="L209" s="1699"/>
      <c r="N209" s="3053"/>
      <c r="O209" s="3053"/>
      <c r="P209" s="3053"/>
      <c r="Q209" s="3053"/>
      <c r="R209" s="3053"/>
      <c r="T209" s="3227"/>
      <c r="U209" s="3227"/>
      <c r="V209" s="3227"/>
      <c r="W209" s="3227"/>
      <c r="X209" s="3227"/>
      <c r="Y209" s="3227"/>
      <c r="Z209" s="1400"/>
      <c r="AA209" s="1400"/>
      <c r="AB209" s="3049">
        <f t="shared" si="0"/>
        <v>0</v>
      </c>
      <c r="AC209" s="3049"/>
      <c r="AD209" s="3049"/>
      <c r="AE209" s="3049"/>
      <c r="AF209" s="3049"/>
      <c r="AG209" s="3049"/>
      <c r="AH209" s="1367"/>
      <c r="AI209" s="1367"/>
      <c r="AJ209" s="1367"/>
      <c r="AK209" s="1020"/>
    </row>
    <row r="210" spans="1:37">
      <c r="A210" s="1012"/>
      <c r="B210" s="3067" t="s">
        <v>1381</v>
      </c>
      <c r="C210" s="3067"/>
      <c r="D210" s="3067"/>
      <c r="E210" s="3067"/>
      <c r="F210" s="3067"/>
      <c r="G210" s="3067"/>
      <c r="I210" s="3050"/>
      <c r="J210" s="3050"/>
      <c r="K210" s="3050"/>
      <c r="L210" s="1699"/>
      <c r="N210" s="3053"/>
      <c r="O210" s="3053"/>
      <c r="P210" s="3053"/>
      <c r="Q210" s="3053"/>
      <c r="R210" s="3053"/>
      <c r="T210" s="3227"/>
      <c r="U210" s="3227"/>
      <c r="V210" s="3227"/>
      <c r="W210" s="3227"/>
      <c r="X210" s="3227"/>
      <c r="Y210" s="3227"/>
      <c r="Z210" s="1400"/>
      <c r="AA210" s="1400"/>
      <c r="AB210" s="3049">
        <f t="shared" si="0"/>
        <v>0</v>
      </c>
      <c r="AC210" s="3049"/>
      <c r="AD210" s="3049"/>
      <c r="AE210" s="3049"/>
      <c r="AF210" s="3049"/>
      <c r="AG210" s="3049"/>
      <c r="AH210" s="1367"/>
      <c r="AI210" s="1367"/>
      <c r="AJ210" s="1367"/>
      <c r="AK210" s="1020"/>
    </row>
    <row r="211" spans="1:37">
      <c r="A211" s="1012"/>
      <c r="B211" s="3067" t="s">
        <v>1381</v>
      </c>
      <c r="C211" s="3067"/>
      <c r="D211" s="3067"/>
      <c r="E211" s="3067"/>
      <c r="F211" s="3067"/>
      <c r="G211" s="3067"/>
      <c r="I211" s="3050"/>
      <c r="J211" s="3050"/>
      <c r="K211" s="3050"/>
      <c r="L211" s="1711"/>
      <c r="N211" s="3053"/>
      <c r="O211" s="3053"/>
      <c r="P211" s="3053"/>
      <c r="Q211" s="3053"/>
      <c r="R211" s="3053"/>
      <c r="T211" s="3227"/>
      <c r="U211" s="3227"/>
      <c r="V211" s="3227"/>
      <c r="W211" s="3227"/>
      <c r="X211" s="3227"/>
      <c r="Y211" s="3227"/>
      <c r="Z211" s="1400"/>
      <c r="AA211" s="1400"/>
      <c r="AB211" s="3049">
        <f t="shared" si="0"/>
        <v>0</v>
      </c>
      <c r="AC211" s="3049"/>
      <c r="AD211" s="3049"/>
      <c r="AE211" s="3049"/>
      <c r="AF211" s="3049"/>
      <c r="AG211" s="3049"/>
      <c r="AH211" s="1367"/>
      <c r="AI211" s="1367"/>
      <c r="AJ211" s="1367"/>
      <c r="AK211" s="1020"/>
    </row>
    <row r="212" spans="1:37">
      <c r="A212" s="1012"/>
      <c r="B212" s="3067" t="s">
        <v>1381</v>
      </c>
      <c r="C212" s="3067"/>
      <c r="D212" s="3067"/>
      <c r="E212" s="3067"/>
      <c r="F212" s="3067"/>
      <c r="G212" s="3067"/>
      <c r="I212" s="3050"/>
      <c r="J212" s="3050"/>
      <c r="K212" s="3050"/>
      <c r="L212" s="1711"/>
      <c r="N212" s="3053"/>
      <c r="O212" s="3053"/>
      <c r="P212" s="3053"/>
      <c r="Q212" s="3053"/>
      <c r="R212" s="3053"/>
      <c r="T212" s="3227"/>
      <c r="U212" s="3227"/>
      <c r="V212" s="3227"/>
      <c r="W212" s="3227"/>
      <c r="X212" s="3227"/>
      <c r="Y212" s="3227"/>
      <c r="Z212" s="1400"/>
      <c r="AA212" s="1400"/>
      <c r="AB212" s="3049">
        <f t="shared" si="0"/>
        <v>0</v>
      </c>
      <c r="AC212" s="3049"/>
      <c r="AD212" s="3049"/>
      <c r="AE212" s="3049"/>
      <c r="AF212" s="3049"/>
      <c r="AG212" s="3049"/>
      <c r="AH212" s="1367"/>
      <c r="AI212" s="1367"/>
      <c r="AJ212" s="1367"/>
      <c r="AK212" s="1020"/>
    </row>
    <row r="213" spans="1:37">
      <c r="A213" s="1012"/>
      <c r="B213" s="3067" t="s">
        <v>1381</v>
      </c>
      <c r="C213" s="3067"/>
      <c r="D213" s="3067"/>
      <c r="E213" s="3067"/>
      <c r="F213" s="3067"/>
      <c r="G213" s="3067"/>
      <c r="I213" s="3050"/>
      <c r="J213" s="3050"/>
      <c r="K213" s="3050"/>
      <c r="L213" s="1711"/>
      <c r="N213" s="3053"/>
      <c r="O213" s="3053"/>
      <c r="P213" s="3053"/>
      <c r="Q213" s="3053"/>
      <c r="R213" s="3053"/>
      <c r="T213" s="3227"/>
      <c r="U213" s="3227"/>
      <c r="V213" s="3227"/>
      <c r="W213" s="3227"/>
      <c r="X213" s="3227"/>
      <c r="Y213" s="3227"/>
      <c r="Z213" s="1400"/>
      <c r="AA213" s="1400"/>
      <c r="AB213" s="3049">
        <f t="shared" si="0"/>
        <v>0</v>
      </c>
      <c r="AC213" s="3049"/>
      <c r="AD213" s="3049"/>
      <c r="AE213" s="3049"/>
      <c r="AF213" s="3049"/>
      <c r="AG213" s="3049"/>
      <c r="AH213" s="1367"/>
      <c r="AI213" s="1367"/>
      <c r="AJ213" s="1367"/>
      <c r="AK213" s="1020"/>
    </row>
    <row r="214" spans="1:37">
      <c r="A214" s="1012"/>
      <c r="B214" s="3067" t="s">
        <v>1381</v>
      </c>
      <c r="C214" s="3067"/>
      <c r="D214" s="3067"/>
      <c r="E214" s="3067"/>
      <c r="F214" s="3067"/>
      <c r="G214" s="3067"/>
      <c r="I214" s="3050"/>
      <c r="J214" s="3050"/>
      <c r="K214" s="3050"/>
      <c r="L214" s="1711"/>
      <c r="N214" s="3053"/>
      <c r="O214" s="3053"/>
      <c r="P214" s="3053"/>
      <c r="Q214" s="3053"/>
      <c r="R214" s="3053"/>
      <c r="T214" s="3227"/>
      <c r="U214" s="3227"/>
      <c r="V214" s="3227"/>
      <c r="W214" s="3227"/>
      <c r="X214" s="3227"/>
      <c r="Y214" s="3227"/>
      <c r="Z214" s="1400"/>
      <c r="AA214" s="1400"/>
      <c r="AB214" s="3049">
        <f t="shared" si="0"/>
        <v>0</v>
      </c>
      <c r="AC214" s="3049"/>
      <c r="AD214" s="3049"/>
      <c r="AE214" s="3049"/>
      <c r="AF214" s="3049"/>
      <c r="AG214" s="3049"/>
      <c r="AH214" s="1367"/>
      <c r="AI214" s="1367"/>
      <c r="AJ214" s="1367"/>
      <c r="AK214" s="1020"/>
    </row>
    <row r="215" spans="1:37">
      <c r="A215" s="1012"/>
      <c r="B215" s="3067" t="s">
        <v>1381</v>
      </c>
      <c r="C215" s="3067"/>
      <c r="D215" s="3067"/>
      <c r="E215" s="3067"/>
      <c r="F215" s="3067"/>
      <c r="G215" s="3067"/>
      <c r="I215" s="3050"/>
      <c r="J215" s="3050"/>
      <c r="K215" s="3050"/>
      <c r="L215" s="1711"/>
      <c r="N215" s="3053"/>
      <c r="O215" s="3053"/>
      <c r="P215" s="3053"/>
      <c r="Q215" s="3053"/>
      <c r="R215" s="3053"/>
      <c r="T215" s="3227"/>
      <c r="U215" s="3227"/>
      <c r="V215" s="3227"/>
      <c r="W215" s="3227"/>
      <c r="X215" s="3227"/>
      <c r="Y215" s="3227"/>
      <c r="Z215" s="1400"/>
      <c r="AA215" s="1400"/>
      <c r="AB215" s="3049">
        <f t="shared" si="0"/>
        <v>0</v>
      </c>
      <c r="AC215" s="3049"/>
      <c r="AD215" s="3049"/>
      <c r="AE215" s="3049"/>
      <c r="AF215" s="3049"/>
      <c r="AG215" s="3049"/>
      <c r="AH215" s="1367"/>
      <c r="AI215" s="1367"/>
      <c r="AJ215" s="1367"/>
      <c r="AK215" s="1020"/>
    </row>
    <row r="216" spans="1:37">
      <c r="A216" s="1012"/>
      <c r="B216" s="3067" t="s">
        <v>1381</v>
      </c>
      <c r="C216" s="3067"/>
      <c r="D216" s="3067"/>
      <c r="E216" s="3067"/>
      <c r="F216" s="3067"/>
      <c r="G216" s="3067"/>
      <c r="I216" s="3051"/>
      <c r="J216" s="3051"/>
      <c r="K216" s="3051"/>
      <c r="L216" s="1711"/>
      <c r="N216" s="3053"/>
      <c r="O216" s="3053"/>
      <c r="P216" s="3053"/>
      <c r="Q216" s="3053"/>
      <c r="R216" s="3053"/>
      <c r="T216" s="3227"/>
      <c r="U216" s="3227"/>
      <c r="V216" s="3227"/>
      <c r="W216" s="3227"/>
      <c r="X216" s="3227"/>
      <c r="Y216" s="3227"/>
      <c r="Z216" s="1400"/>
      <c r="AA216" s="1400"/>
      <c r="AB216" s="3237">
        <f t="shared" si="0"/>
        <v>0</v>
      </c>
      <c r="AC216" s="3237"/>
      <c r="AD216" s="3237"/>
      <c r="AE216" s="3237"/>
      <c r="AF216" s="3237"/>
      <c r="AG216" s="3237"/>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1901</v>
      </c>
      <c r="AA217" s="1698"/>
      <c r="AB217" s="3049">
        <f>SUM(AB207:AB216)</f>
        <v>0</v>
      </c>
      <c r="AC217" s="3049"/>
      <c r="AD217" s="3049"/>
      <c r="AE217" s="3049"/>
      <c r="AF217" s="3049"/>
      <c r="AG217" s="3049"/>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1891</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1919</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1917</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1911</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230"/>
      <c r="AC223" s="3230"/>
      <c r="AD223" s="3230"/>
      <c r="AE223" s="3230"/>
      <c r="AF223" s="3230"/>
      <c r="AG223" s="3230"/>
      <c r="AH223" s="1020"/>
      <c r="AI223" s="1020"/>
      <c r="AJ223" s="1020"/>
      <c r="AK223" s="1020"/>
    </row>
    <row r="224" spans="1:37">
      <c r="A224" s="1012"/>
      <c r="B224" s="1379" t="s">
        <v>1916</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1918</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1912</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230"/>
      <c r="AC226" s="3230"/>
      <c r="AD226" s="3230"/>
      <c r="AE226" s="3230"/>
      <c r="AF226" s="3230"/>
      <c r="AG226" s="3230"/>
      <c r="AH226" s="1020"/>
      <c r="AI226" s="1020"/>
      <c r="AJ226" s="1020"/>
      <c r="AK226" s="1020"/>
    </row>
    <row r="227" spans="1:37">
      <c r="A227" s="1012"/>
      <c r="B227" s="1380" t="s">
        <v>1913</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261"/>
      <c r="AC227" s="3261"/>
      <c r="AD227" s="3261"/>
      <c r="AE227" s="3261"/>
      <c r="AF227" s="3261"/>
      <c r="AG227" s="3261"/>
      <c r="AH227" s="1020"/>
      <c r="AI227" s="1020"/>
      <c r="AJ227" s="1020"/>
      <c r="AK227" s="1020"/>
    </row>
    <row r="228" spans="1:37">
      <c r="A228" s="1012"/>
      <c r="B228" s="1380" t="s">
        <v>1914</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238">
        <f>IFERROR(AB226/AB227,0)</f>
        <v>0</v>
      </c>
      <c r="AC228" s="3238"/>
      <c r="AD228" s="3238"/>
      <c r="AE228" s="3238"/>
      <c r="AF228" s="3238"/>
      <c r="AG228" s="3238"/>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1915</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225">
        <f>MAX(AB223,AB228)</f>
        <v>0</v>
      </c>
      <c r="AC230" s="3225"/>
      <c r="AD230" s="3225"/>
      <c r="AE230" s="3225"/>
      <c r="AF230" s="3225"/>
      <c r="AG230" s="3225"/>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1904</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61">
        <f>AB217+AB230</f>
        <v>0</v>
      </c>
      <c r="AC233" s="3061"/>
      <c r="AD233" s="3061"/>
      <c r="AE233" s="3061"/>
      <c r="AF233" s="3061"/>
      <c r="AG233" s="3061"/>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094">
        <v>0.05</v>
      </c>
      <c r="AC234" s="3094"/>
      <c r="AD234" s="3094"/>
      <c r="AE234" s="3094"/>
      <c r="AF234" s="3094"/>
      <c r="AG234" s="3094"/>
      <c r="AH234" s="1020"/>
      <c r="AI234" s="1020"/>
      <c r="AJ234" s="1020"/>
      <c r="AK234" s="1020"/>
    </row>
    <row r="235" spans="1:37">
      <c r="A235" s="1012"/>
      <c r="B235" s="994" t="s">
        <v>1905</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095">
        <f>AB233-(AB233*AB234)</f>
        <v>0</v>
      </c>
      <c r="AC235" s="3095"/>
      <c r="AD235" s="3095"/>
      <c r="AE235" s="3095"/>
      <c r="AF235" s="3095"/>
      <c r="AG235" s="3095"/>
      <c r="AH235" s="1020"/>
      <c r="AI235" s="1020"/>
      <c r="AJ235" s="1020"/>
      <c r="AK235" s="1020"/>
    </row>
    <row r="236" spans="1:37">
      <c r="A236" s="1012"/>
      <c r="B236" s="994" t="s">
        <v>1906</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1907</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61">
        <f>AB235/AB241</f>
        <v>0</v>
      </c>
      <c r="AC237" s="3061"/>
      <c r="AD237" s="3061"/>
      <c r="AE237" s="3061"/>
      <c r="AF237" s="3061"/>
      <c r="AG237" s="3061"/>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1908</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062">
        <v>15</v>
      </c>
      <c r="AC239" s="3062"/>
      <c r="AD239" s="3062"/>
      <c r="AE239" s="3062"/>
      <c r="AF239" s="3062"/>
      <c r="AG239" s="3062"/>
      <c r="AH239" s="1020"/>
      <c r="AI239" s="1020"/>
      <c r="AJ239" s="1020"/>
      <c r="AK239" s="1020"/>
    </row>
    <row r="240" spans="1:37">
      <c r="A240" s="1012"/>
      <c r="B240" s="994" t="s">
        <v>1909</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096">
        <v>0.04</v>
      </c>
      <c r="AC240" s="3096"/>
      <c r="AD240" s="3096"/>
      <c r="AE240" s="3096"/>
      <c r="AF240" s="3096"/>
      <c r="AG240" s="3096"/>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097">
        <v>1.1499999999999999</v>
      </c>
      <c r="AC241" s="3097"/>
      <c r="AD241" s="3097"/>
      <c r="AE241" s="3097"/>
      <c r="AF241" s="3097"/>
      <c r="AG241" s="3097"/>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1910</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087">
        <f>PV(AB240/12,AB239*12,-AB237/12, ,0)</f>
        <v>0</v>
      </c>
      <c r="AC243" s="3088"/>
      <c r="AD243" s="3088"/>
      <c r="AE243" s="3088"/>
      <c r="AF243" s="3088"/>
      <c r="AG243" s="3089"/>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1886</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1889</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1888</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1887</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091">
        <f>IFERROR(('Sources and Uses Budget'!D105/'Sources and Uses Budget'!B105),0)</f>
        <v>0</v>
      </c>
      <c r="AC249" s="3092"/>
      <c r="AD249" s="3092"/>
      <c r="AE249" s="3092"/>
      <c r="AF249" s="3092"/>
      <c r="AG249" s="3093"/>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1635</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81">
        <f>AD194*(1-AB249)</f>
        <v>7400000</v>
      </c>
      <c r="AH251" s="3081"/>
      <c r="AI251" s="3081"/>
      <c r="AJ251" s="3081"/>
      <c r="AK251" s="3081"/>
    </row>
    <row r="252" spans="1:39">
      <c r="A252" s="1041"/>
      <c r="B252" s="1045" t="s">
        <v>1636</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81">
        <f>'Sources and Uses Budget'!C105</f>
        <v>52669290</v>
      </c>
      <c r="AH252" s="3081"/>
      <c r="AI252" s="3081"/>
      <c r="AJ252" s="3081"/>
      <c r="AK252" s="3081"/>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082">
        <f>ROUNDDOWN(IF(AND(C274="Yes",AK72=10),((AG251*2)/AG252),AG251/AG252),2)</f>
        <v>0.14000000000000001</v>
      </c>
      <c r="AH253" s="3082"/>
      <c r="AI253" s="3082"/>
      <c r="AJ253" s="3082"/>
      <c r="AK253" s="3082"/>
    </row>
    <row r="254" spans="1:39">
      <c r="A254" s="1041"/>
      <c r="B254" s="1603" t="s">
        <v>2169</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1637</v>
      </c>
      <c r="AK256" s="3083">
        <f>IF(AG253=0,0,IF((AG253*100)&gt;8,8,(AG253*100)))</f>
        <v>8</v>
      </c>
      <c r="AL256" s="3083"/>
      <c r="AM256" s="3084"/>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1638</v>
      </c>
      <c r="B259" s="984" t="s">
        <v>1639</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1576</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75" t="s">
        <v>578</v>
      </c>
      <c r="D261" s="3075"/>
      <c r="E261" s="936"/>
      <c r="F261" s="3246" t="s">
        <v>2328</v>
      </c>
      <c r="G261" s="3247"/>
      <c r="H261" s="3247"/>
      <c r="I261" s="3247"/>
      <c r="J261" s="3247"/>
      <c r="K261" s="3247"/>
      <c r="L261" s="3247"/>
      <c r="M261" s="3247"/>
      <c r="N261" s="3247"/>
      <c r="O261" s="3247"/>
      <c r="P261" s="3247"/>
      <c r="Q261" s="3247"/>
      <c r="R261" s="3247"/>
      <c r="S261" s="3247"/>
      <c r="T261" s="3247"/>
      <c r="U261" s="3247"/>
      <c r="V261" s="3247"/>
      <c r="W261" s="3247"/>
      <c r="X261" s="3247"/>
      <c r="Y261" s="3247"/>
      <c r="Z261" s="3247"/>
      <c r="AA261" s="3247"/>
      <c r="AB261" s="3247"/>
      <c r="AC261" s="3247"/>
      <c r="AD261" s="3248"/>
      <c r="AE261" s="939"/>
      <c r="AF261" s="1062"/>
      <c r="AG261" s="3076" t="s">
        <v>1625</v>
      </c>
      <c r="AH261" s="3076"/>
      <c r="AI261" s="3076"/>
      <c r="AJ261" s="3076"/>
      <c r="AK261" s="1022"/>
      <c r="AL261" s="1022"/>
      <c r="AM261" s="1022"/>
      <c r="AN261" s="1057"/>
      <c r="AO261" s="939"/>
      <c r="AS261" s="21"/>
      <c r="AT261" s="21"/>
    </row>
    <row r="262" spans="1:81" ht="13.7" customHeight="1">
      <c r="A262" s="1056"/>
      <c r="B262" s="1061"/>
      <c r="C262" s="1063"/>
      <c r="D262" s="939"/>
      <c r="E262" s="936"/>
      <c r="F262" s="3249"/>
      <c r="G262" s="3250"/>
      <c r="H262" s="3250"/>
      <c r="I262" s="3250"/>
      <c r="J262" s="3250"/>
      <c r="K262" s="3250"/>
      <c r="L262" s="3250"/>
      <c r="M262" s="3250"/>
      <c r="N262" s="3250"/>
      <c r="O262" s="3250"/>
      <c r="P262" s="3250"/>
      <c r="Q262" s="3250"/>
      <c r="R262" s="3250"/>
      <c r="S262" s="3250"/>
      <c r="T262" s="3250"/>
      <c r="U262" s="3250"/>
      <c r="V262" s="3250"/>
      <c r="W262" s="3250"/>
      <c r="X262" s="3250"/>
      <c r="Y262" s="3250"/>
      <c r="Z262" s="3250"/>
      <c r="AA262" s="3250"/>
      <c r="AB262" s="3250"/>
      <c r="AC262" s="3250"/>
      <c r="AD262" s="3251"/>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249"/>
      <c r="G263" s="3250"/>
      <c r="H263" s="3250"/>
      <c r="I263" s="3250"/>
      <c r="J263" s="3250"/>
      <c r="K263" s="3250"/>
      <c r="L263" s="3250"/>
      <c r="M263" s="3250"/>
      <c r="N263" s="3250"/>
      <c r="O263" s="3250"/>
      <c r="P263" s="3250"/>
      <c r="Q263" s="3250"/>
      <c r="R263" s="3250"/>
      <c r="S263" s="3250"/>
      <c r="T263" s="3250"/>
      <c r="U263" s="3250"/>
      <c r="V263" s="3250"/>
      <c r="W263" s="3250"/>
      <c r="X263" s="3250"/>
      <c r="Y263" s="3250"/>
      <c r="Z263" s="3250"/>
      <c r="AA263" s="3250"/>
      <c r="AB263" s="3250"/>
      <c r="AC263" s="3250"/>
      <c r="AD263" s="3251"/>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077"/>
      <c r="D264" s="3077"/>
      <c r="E264" s="936"/>
      <c r="F264" s="3252"/>
      <c r="G264" s="3253"/>
      <c r="H264" s="3253"/>
      <c r="I264" s="3253"/>
      <c r="J264" s="3253"/>
      <c r="K264" s="3253"/>
      <c r="L264" s="3253"/>
      <c r="M264" s="3253"/>
      <c r="N264" s="3253"/>
      <c r="O264" s="3253"/>
      <c r="P264" s="3253"/>
      <c r="Q264" s="3253"/>
      <c r="R264" s="3253"/>
      <c r="S264" s="3253"/>
      <c r="T264" s="3253"/>
      <c r="U264" s="3253"/>
      <c r="V264" s="3253"/>
      <c r="W264" s="3253"/>
      <c r="X264" s="3253"/>
      <c r="Y264" s="3253"/>
      <c r="Z264" s="3253"/>
      <c r="AA264" s="3253"/>
      <c r="AB264" s="3253"/>
      <c r="AC264" s="3253"/>
      <c r="AD264" s="3254"/>
      <c r="AE264" s="939"/>
      <c r="AF264" s="1062"/>
      <c r="AG264" s="3076"/>
      <c r="AH264" s="3076"/>
      <c r="AI264" s="3076"/>
      <c r="AJ264" s="3076"/>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1641</v>
      </c>
      <c r="AK267" s="3083">
        <f>IF($C$261="yes",10,0)</f>
        <v>10</v>
      </c>
      <c r="AL267" s="3083"/>
      <c r="AM267" s="3084"/>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1642</v>
      </c>
      <c r="B270" s="984" t="s">
        <v>2295</v>
      </c>
      <c r="AH270" s="1030" t="s">
        <v>1555</v>
      </c>
    </row>
    <row r="271" spans="1:81" ht="15" customHeight="1">
      <c r="B271" s="928" t="s">
        <v>2294</v>
      </c>
    </row>
    <row r="272" spans="1:81" ht="15" customHeight="1">
      <c r="B272" s="928" t="s">
        <v>2296</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04" t="s">
        <v>1644</v>
      </c>
      <c r="B274" s="3104"/>
      <c r="C274" s="3075" t="s">
        <v>626</v>
      </c>
      <c r="D274" s="3075"/>
      <c r="E274" s="936"/>
      <c r="F274" s="3105" t="s">
        <v>1645</v>
      </c>
      <c r="G274" s="3106"/>
      <c r="H274" s="3106"/>
      <c r="I274" s="3106"/>
      <c r="J274" s="3106"/>
      <c r="K274" s="3106"/>
      <c r="L274" s="3106"/>
      <c r="M274" s="3106"/>
      <c r="N274" s="3106"/>
      <c r="O274" s="3106"/>
      <c r="P274" s="3106"/>
      <c r="Q274" s="3106"/>
      <c r="R274" s="3106"/>
      <c r="S274" s="3106"/>
      <c r="T274" s="3106"/>
      <c r="U274" s="3106"/>
      <c r="V274" s="3106"/>
      <c r="W274" s="3106"/>
      <c r="X274" s="3106"/>
      <c r="Y274" s="3106"/>
      <c r="Z274" s="3106"/>
      <c r="AA274" s="3106"/>
      <c r="AB274" s="3106"/>
      <c r="AC274" s="3106"/>
      <c r="AD274" s="3107"/>
      <c r="AE274" s="1074"/>
      <c r="AF274" s="939"/>
      <c r="AG274" s="982" t="s">
        <v>1646</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098"/>
      <c r="G275" s="3099"/>
      <c r="H275" s="3099"/>
      <c r="I275" s="3099"/>
      <c r="J275" s="3099"/>
      <c r="K275" s="3099"/>
      <c r="L275" s="3099"/>
      <c r="M275" s="3099"/>
      <c r="N275" s="3099"/>
      <c r="O275" s="3099"/>
      <c r="P275" s="3099"/>
      <c r="Q275" s="3099"/>
      <c r="R275" s="3099"/>
      <c r="S275" s="3099"/>
      <c r="T275" s="3099"/>
      <c r="U275" s="3099"/>
      <c r="V275" s="3099"/>
      <c r="W275" s="3099"/>
      <c r="X275" s="3099"/>
      <c r="Y275" s="3099"/>
      <c r="Z275" s="3099"/>
      <c r="AA275" s="3099"/>
      <c r="AB275" s="3099"/>
      <c r="AC275" s="3099"/>
      <c r="AD275" s="3100"/>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098"/>
      <c r="G276" s="3099"/>
      <c r="H276" s="3099"/>
      <c r="I276" s="3099"/>
      <c r="J276" s="3099"/>
      <c r="K276" s="3099"/>
      <c r="L276" s="3099"/>
      <c r="M276" s="3099"/>
      <c r="N276" s="3099"/>
      <c r="O276" s="3099"/>
      <c r="P276" s="3099"/>
      <c r="Q276" s="3099"/>
      <c r="R276" s="3099"/>
      <c r="S276" s="3099"/>
      <c r="T276" s="3099"/>
      <c r="U276" s="3099"/>
      <c r="V276" s="3099"/>
      <c r="W276" s="3099"/>
      <c r="X276" s="3099"/>
      <c r="Y276" s="3099"/>
      <c r="Z276" s="3099"/>
      <c r="AA276" s="3099"/>
      <c r="AB276" s="3099"/>
      <c r="AC276" s="3099"/>
      <c r="AD276" s="3100"/>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098" t="s">
        <v>1647</v>
      </c>
      <c r="G277" s="3099"/>
      <c r="H277" s="3099"/>
      <c r="I277" s="3099"/>
      <c r="J277" s="3099"/>
      <c r="K277" s="3099"/>
      <c r="L277" s="3099"/>
      <c r="M277" s="3099"/>
      <c r="N277" s="3099"/>
      <c r="O277" s="3099"/>
      <c r="P277" s="3099"/>
      <c r="Q277" s="3099"/>
      <c r="R277" s="3099"/>
      <c r="S277" s="3099"/>
      <c r="T277" s="3099"/>
      <c r="U277" s="3099"/>
      <c r="V277" s="3099"/>
      <c r="W277" s="3099"/>
      <c r="X277" s="3099"/>
      <c r="Y277" s="3099"/>
      <c r="Z277" s="3099"/>
      <c r="AA277" s="3099"/>
      <c r="AB277" s="3099"/>
      <c r="AC277" s="3099"/>
      <c r="AD277" s="3100"/>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098"/>
      <c r="G278" s="3099"/>
      <c r="H278" s="3099"/>
      <c r="I278" s="3099"/>
      <c r="J278" s="3099"/>
      <c r="K278" s="3099"/>
      <c r="L278" s="3099"/>
      <c r="M278" s="3099"/>
      <c r="N278" s="3099"/>
      <c r="O278" s="3099"/>
      <c r="P278" s="3099"/>
      <c r="Q278" s="3099"/>
      <c r="R278" s="3099"/>
      <c r="S278" s="3099"/>
      <c r="T278" s="3099"/>
      <c r="U278" s="3099"/>
      <c r="V278" s="3099"/>
      <c r="W278" s="3099"/>
      <c r="X278" s="3099"/>
      <c r="Y278" s="3099"/>
      <c r="Z278" s="3099"/>
      <c r="AA278" s="3099"/>
      <c r="AB278" s="3099"/>
      <c r="AC278" s="3099"/>
      <c r="AD278" s="3100"/>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098" t="s">
        <v>1648</v>
      </c>
      <c r="G279" s="3099"/>
      <c r="H279" s="3099"/>
      <c r="I279" s="3099"/>
      <c r="J279" s="3099"/>
      <c r="K279" s="3099"/>
      <c r="L279" s="3099"/>
      <c r="M279" s="3099"/>
      <c r="N279" s="3099"/>
      <c r="O279" s="3099"/>
      <c r="P279" s="3099"/>
      <c r="Q279" s="3099"/>
      <c r="R279" s="3099"/>
      <c r="S279" s="3099"/>
      <c r="T279" s="3099"/>
      <c r="U279" s="3099"/>
      <c r="V279" s="3099"/>
      <c r="W279" s="3099"/>
      <c r="X279" s="3099"/>
      <c r="Y279" s="3099"/>
      <c r="Z279" s="3099"/>
      <c r="AA279" s="3099"/>
      <c r="AB279" s="3099"/>
      <c r="AC279" s="3099"/>
      <c r="AD279" s="3100"/>
      <c r="AE279" s="1074"/>
      <c r="AF279" s="940"/>
      <c r="AG279" s="940"/>
      <c r="AH279" s="940"/>
      <c r="AI279" s="940"/>
      <c r="AJ279" s="939"/>
      <c r="AK279" s="1022"/>
      <c r="AL279" s="1022"/>
      <c r="AM279" s="1022"/>
      <c r="AN279" s="110"/>
      <c r="AO279" s="51"/>
      <c r="AP279" s="1075">
        <f>MAX(AP275,AP276,AP277,AP278)</f>
        <v>9</v>
      </c>
      <c r="AQ279" s="964" t="s">
        <v>1578</v>
      </c>
      <c r="AR279" s="21"/>
      <c r="AS279" s="1071"/>
      <c r="AT279" s="1071"/>
      <c r="AU279" s="1071"/>
      <c r="AV279" s="1073"/>
      <c r="AW279" s="1073"/>
      <c r="AX279" s="112"/>
      <c r="AY279" s="112"/>
      <c r="AZ279" s="112"/>
      <c r="BA279" s="112"/>
    </row>
    <row r="280" spans="1:53" ht="15" customHeight="1">
      <c r="A280" s="1056"/>
      <c r="B280" s="940"/>
      <c r="C280" s="940"/>
      <c r="D280" s="940"/>
      <c r="E280" s="940"/>
      <c r="F280" s="3098"/>
      <c r="G280" s="3099"/>
      <c r="H280" s="3099"/>
      <c r="I280" s="3099"/>
      <c r="J280" s="3099"/>
      <c r="K280" s="3099"/>
      <c r="L280" s="3099"/>
      <c r="M280" s="3099"/>
      <c r="N280" s="3099"/>
      <c r="O280" s="3099"/>
      <c r="P280" s="3099"/>
      <c r="Q280" s="3099"/>
      <c r="R280" s="3099"/>
      <c r="S280" s="3099"/>
      <c r="T280" s="3099"/>
      <c r="U280" s="3099"/>
      <c r="V280" s="3099"/>
      <c r="W280" s="3099"/>
      <c r="X280" s="3099"/>
      <c r="Y280" s="3099"/>
      <c r="Z280" s="3099"/>
      <c r="AA280" s="3099"/>
      <c r="AB280" s="3099"/>
      <c r="AC280" s="3099"/>
      <c r="AD280" s="3100"/>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098" t="s">
        <v>1649</v>
      </c>
      <c r="G281" s="3099"/>
      <c r="H281" s="3099"/>
      <c r="I281" s="3099"/>
      <c r="J281" s="3099"/>
      <c r="K281" s="3099"/>
      <c r="L281" s="3099"/>
      <c r="M281" s="3099"/>
      <c r="N281" s="3099"/>
      <c r="O281" s="3099"/>
      <c r="P281" s="3099"/>
      <c r="Q281" s="3099"/>
      <c r="R281" s="3099"/>
      <c r="S281" s="3099"/>
      <c r="T281" s="3099"/>
      <c r="U281" s="3099"/>
      <c r="V281" s="3099"/>
      <c r="W281" s="3099"/>
      <c r="X281" s="3099"/>
      <c r="Y281" s="3099"/>
      <c r="Z281" s="3099"/>
      <c r="AA281" s="3099"/>
      <c r="AB281" s="3099"/>
      <c r="AC281" s="3099"/>
      <c r="AD281" s="3100"/>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01"/>
      <c r="G282" s="3102"/>
      <c r="H282" s="3102"/>
      <c r="I282" s="3102"/>
      <c r="J282" s="3102"/>
      <c r="K282" s="3102"/>
      <c r="L282" s="3102"/>
      <c r="M282" s="3102"/>
      <c r="N282" s="3102"/>
      <c r="O282" s="3102"/>
      <c r="P282" s="3102"/>
      <c r="Q282" s="3102"/>
      <c r="R282" s="3102"/>
      <c r="S282" s="3102"/>
      <c r="T282" s="3102"/>
      <c r="U282" s="3102"/>
      <c r="V282" s="3102"/>
      <c r="W282" s="3102"/>
      <c r="X282" s="3102"/>
      <c r="Y282" s="3102"/>
      <c r="Z282" s="3102"/>
      <c r="AA282" s="3102"/>
      <c r="AB282" s="3102"/>
      <c r="AC282" s="3102"/>
      <c r="AD282" s="3103"/>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04" t="s">
        <v>1650</v>
      </c>
      <c r="B284" s="3104"/>
      <c r="C284" s="3075" t="s">
        <v>626</v>
      </c>
      <c r="D284" s="3075"/>
      <c r="E284" s="936"/>
      <c r="F284" s="1078" t="s">
        <v>1651</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1652</v>
      </c>
      <c r="AH284" s="940"/>
      <c r="AI284" s="940"/>
      <c r="AJ284" s="939"/>
      <c r="AK284" s="1022"/>
      <c r="AL284" s="1022"/>
      <c r="AM284" s="1022"/>
      <c r="AN284" s="1081"/>
      <c r="AO284" s="51"/>
      <c r="AR284" s="21"/>
    </row>
    <row r="285" spans="1:53">
      <c r="A285" s="1056"/>
      <c r="B285" s="940"/>
      <c r="C285" s="939"/>
      <c r="D285" s="940"/>
      <c r="E285" s="939"/>
      <c r="F285" s="3098" t="s">
        <v>1653</v>
      </c>
      <c r="G285" s="3099"/>
      <c r="H285" s="3099"/>
      <c r="I285" s="3099"/>
      <c r="J285" s="3099"/>
      <c r="K285" s="3099"/>
      <c r="L285" s="3099"/>
      <c r="M285" s="3099"/>
      <c r="N285" s="3099"/>
      <c r="O285" s="3099"/>
      <c r="P285" s="3099"/>
      <c r="Q285" s="3099"/>
      <c r="R285" s="3099"/>
      <c r="S285" s="3099"/>
      <c r="T285" s="3099"/>
      <c r="U285" s="3099"/>
      <c r="V285" s="3099"/>
      <c r="W285" s="3099"/>
      <c r="X285" s="3099"/>
      <c r="Y285" s="3099"/>
      <c r="Z285" s="3099"/>
      <c r="AA285" s="3099"/>
      <c r="AB285" s="3099"/>
      <c r="AC285" s="3099"/>
      <c r="AD285" s="3100"/>
      <c r="AE285" s="940"/>
      <c r="AF285" s="940"/>
      <c r="AG285" s="940"/>
      <c r="AH285" s="940"/>
      <c r="AI285" s="940"/>
      <c r="AJ285" s="939"/>
      <c r="AK285" s="1022"/>
      <c r="AL285" s="1022"/>
      <c r="AM285" s="1022"/>
      <c r="AR285" s="1082"/>
    </row>
    <row r="286" spans="1:53" ht="15" customHeight="1">
      <c r="A286" s="1056"/>
      <c r="B286" s="940"/>
      <c r="C286" s="939"/>
      <c r="D286" s="940"/>
      <c r="E286" s="939"/>
      <c r="F286" s="3098"/>
      <c r="G286" s="3099"/>
      <c r="H286" s="3099"/>
      <c r="I286" s="3099"/>
      <c r="J286" s="3099"/>
      <c r="K286" s="3099"/>
      <c r="L286" s="3099"/>
      <c r="M286" s="3099"/>
      <c r="N286" s="3099"/>
      <c r="O286" s="3099"/>
      <c r="P286" s="3099"/>
      <c r="Q286" s="3099"/>
      <c r="R286" s="3099"/>
      <c r="S286" s="3099"/>
      <c r="T286" s="3099"/>
      <c r="U286" s="3099"/>
      <c r="V286" s="3099"/>
      <c r="W286" s="3099"/>
      <c r="X286" s="3099"/>
      <c r="Y286" s="3099"/>
      <c r="Z286" s="3099"/>
      <c r="AA286" s="3099"/>
      <c r="AB286" s="3099"/>
      <c r="AC286" s="3099"/>
      <c r="AD286" s="3100"/>
      <c r="AE286" s="940"/>
      <c r="AF286" s="940"/>
      <c r="AG286" s="940"/>
      <c r="AH286" s="940"/>
      <c r="AI286" s="940"/>
      <c r="AJ286" s="939"/>
      <c r="AK286" s="1022"/>
      <c r="AL286" s="1022"/>
      <c r="AM286" s="1022"/>
      <c r="AR286" s="1082"/>
    </row>
    <row r="287" spans="1:53">
      <c r="A287" s="1056"/>
      <c r="B287" s="940"/>
      <c r="C287" s="939"/>
      <c r="D287" s="940"/>
      <c r="E287" s="939"/>
      <c r="F287" s="3098" t="s">
        <v>1648</v>
      </c>
      <c r="G287" s="3099"/>
      <c r="H287" s="3099"/>
      <c r="I287" s="3099"/>
      <c r="J287" s="3099"/>
      <c r="K287" s="3099"/>
      <c r="L287" s="3099"/>
      <c r="M287" s="3099"/>
      <c r="N287" s="3099"/>
      <c r="O287" s="3099"/>
      <c r="P287" s="3099"/>
      <c r="Q287" s="3099"/>
      <c r="R287" s="3099"/>
      <c r="S287" s="3099"/>
      <c r="T287" s="3099"/>
      <c r="U287" s="3099"/>
      <c r="V287" s="3099"/>
      <c r="W287" s="3099"/>
      <c r="X287" s="3099"/>
      <c r="Y287" s="3099"/>
      <c r="Z287" s="3099"/>
      <c r="AA287" s="3099"/>
      <c r="AB287" s="3099"/>
      <c r="AC287" s="3099"/>
      <c r="AD287" s="3100"/>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098"/>
      <c r="G288" s="3099"/>
      <c r="H288" s="3099"/>
      <c r="I288" s="3099"/>
      <c r="J288" s="3099"/>
      <c r="K288" s="3099"/>
      <c r="L288" s="3099"/>
      <c r="M288" s="3099"/>
      <c r="N288" s="3099"/>
      <c r="O288" s="3099"/>
      <c r="P288" s="3099"/>
      <c r="Q288" s="3099"/>
      <c r="R288" s="3099"/>
      <c r="S288" s="3099"/>
      <c r="T288" s="3099"/>
      <c r="U288" s="3099"/>
      <c r="V288" s="3099"/>
      <c r="W288" s="3099"/>
      <c r="X288" s="3099"/>
      <c r="Y288" s="3099"/>
      <c r="Z288" s="3099"/>
      <c r="AA288" s="3099"/>
      <c r="AB288" s="3099"/>
      <c r="AC288" s="3099"/>
      <c r="AD288" s="3100"/>
      <c r="AE288" s="940"/>
      <c r="AF288" s="940"/>
      <c r="AG288" s="940"/>
      <c r="AH288" s="940"/>
      <c r="AI288" s="940"/>
      <c r="AJ288" s="939"/>
      <c r="AK288" s="1022"/>
      <c r="AL288" s="1022"/>
      <c r="AM288" s="1022"/>
      <c r="AP288" s="1075"/>
      <c r="AQ288" s="964"/>
      <c r="AR288" s="1082"/>
    </row>
    <row r="289" spans="1:60">
      <c r="A289" s="1056"/>
      <c r="B289" s="940"/>
      <c r="C289" s="939"/>
      <c r="D289" s="940"/>
      <c r="E289" s="939"/>
      <c r="F289" s="3098" t="s">
        <v>1654</v>
      </c>
      <c r="G289" s="3099"/>
      <c r="H289" s="3099"/>
      <c r="I289" s="3099"/>
      <c r="J289" s="3099"/>
      <c r="K289" s="3099"/>
      <c r="L289" s="3099"/>
      <c r="M289" s="3099"/>
      <c r="N289" s="3099"/>
      <c r="O289" s="3099"/>
      <c r="P289" s="3099"/>
      <c r="Q289" s="3099"/>
      <c r="R289" s="3099"/>
      <c r="S289" s="3099"/>
      <c r="T289" s="3099"/>
      <c r="U289" s="3099"/>
      <c r="V289" s="3099"/>
      <c r="W289" s="3099"/>
      <c r="X289" s="3099"/>
      <c r="Y289" s="3099"/>
      <c r="Z289" s="3099"/>
      <c r="AA289" s="3099"/>
      <c r="AB289" s="3099"/>
      <c r="AC289" s="3099"/>
      <c r="AD289" s="3100"/>
      <c r="AE289" s="940"/>
      <c r="AF289" s="940"/>
      <c r="AG289" s="940"/>
      <c r="AH289" s="940"/>
      <c r="AI289" s="940"/>
      <c r="AJ289" s="939"/>
      <c r="AK289" s="1022"/>
      <c r="AL289" s="1022"/>
      <c r="AM289" s="1022"/>
      <c r="AP289" s="1075"/>
      <c r="AQ289" s="964"/>
      <c r="AR289" s="1082"/>
    </row>
    <row r="290" spans="1:60">
      <c r="A290" s="1056"/>
      <c r="B290" s="940"/>
      <c r="C290" s="939"/>
      <c r="D290" s="940"/>
      <c r="E290" s="939"/>
      <c r="F290" s="3101"/>
      <c r="G290" s="3102"/>
      <c r="H290" s="3102"/>
      <c r="I290" s="3102"/>
      <c r="J290" s="3102"/>
      <c r="K290" s="3102"/>
      <c r="L290" s="3102"/>
      <c r="M290" s="3102"/>
      <c r="N290" s="3102"/>
      <c r="O290" s="3102"/>
      <c r="P290" s="3102"/>
      <c r="Q290" s="3102"/>
      <c r="R290" s="3102"/>
      <c r="S290" s="3102"/>
      <c r="T290" s="3102"/>
      <c r="U290" s="3102"/>
      <c r="V290" s="3102"/>
      <c r="W290" s="3102"/>
      <c r="X290" s="3102"/>
      <c r="Y290" s="3102"/>
      <c r="Z290" s="3102"/>
      <c r="AA290" s="3102"/>
      <c r="AB290" s="3102"/>
      <c r="AC290" s="3102"/>
      <c r="AD290" s="3103"/>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04" t="s">
        <v>1655</v>
      </c>
      <c r="B292" s="3104"/>
      <c r="C292" s="3075" t="s">
        <v>626</v>
      </c>
      <c r="D292" s="3075"/>
      <c r="E292" s="936"/>
      <c r="F292" s="1078" t="s">
        <v>1651</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1652</v>
      </c>
      <c r="AH292" s="940"/>
      <c r="AI292" s="940"/>
      <c r="AJ292" s="939"/>
      <c r="AK292" s="1022"/>
      <c r="AL292" s="1022"/>
      <c r="AM292" s="1022"/>
      <c r="AN292" s="110"/>
      <c r="AO292" s="51"/>
      <c r="AR292" s="21"/>
    </row>
    <row r="293" spans="1:60">
      <c r="A293" s="1696"/>
      <c r="B293" s="1696"/>
      <c r="C293" s="1692"/>
      <c r="D293" s="1692"/>
      <c r="E293" s="936"/>
      <c r="F293" s="3098" t="s">
        <v>1656</v>
      </c>
      <c r="G293" s="3099"/>
      <c r="H293" s="3099"/>
      <c r="I293" s="3099"/>
      <c r="J293" s="3099"/>
      <c r="K293" s="3099"/>
      <c r="L293" s="3099"/>
      <c r="M293" s="3099"/>
      <c r="N293" s="3099"/>
      <c r="O293" s="3099"/>
      <c r="P293" s="3099"/>
      <c r="Q293" s="3099"/>
      <c r="R293" s="3099"/>
      <c r="S293" s="3099"/>
      <c r="T293" s="3099"/>
      <c r="U293" s="3099"/>
      <c r="V293" s="3099"/>
      <c r="W293" s="3099"/>
      <c r="X293" s="3099"/>
      <c r="Y293" s="3099"/>
      <c r="Z293" s="3099"/>
      <c r="AA293" s="3099"/>
      <c r="AB293" s="3099"/>
      <c r="AC293" s="3099"/>
      <c r="AD293" s="3100"/>
      <c r="AE293" s="940"/>
      <c r="AF293" s="940"/>
      <c r="AG293" s="1008"/>
      <c r="AH293" s="940"/>
      <c r="AI293" s="940"/>
      <c r="AJ293" s="939"/>
      <c r="AK293" s="1022"/>
      <c r="AL293" s="1022"/>
      <c r="AM293" s="1022"/>
      <c r="AN293" s="110"/>
      <c r="AO293" s="51"/>
      <c r="AP293" s="946" t="s">
        <v>1381</v>
      </c>
      <c r="AR293" s="21"/>
    </row>
    <row r="294" spans="1:60" s="21" customFormat="1">
      <c r="F294" s="3098"/>
      <c r="G294" s="3099"/>
      <c r="H294" s="3099"/>
      <c r="I294" s="3099"/>
      <c r="J294" s="3099"/>
      <c r="K294" s="3099"/>
      <c r="L294" s="3099"/>
      <c r="M294" s="3099"/>
      <c r="N294" s="3099"/>
      <c r="O294" s="3099"/>
      <c r="P294" s="3099"/>
      <c r="Q294" s="3099"/>
      <c r="R294" s="3099"/>
      <c r="S294" s="3099"/>
      <c r="T294" s="3099"/>
      <c r="U294" s="3099"/>
      <c r="V294" s="3099"/>
      <c r="W294" s="3099"/>
      <c r="X294" s="3099"/>
      <c r="Y294" s="3099"/>
      <c r="Z294" s="3099"/>
      <c r="AA294" s="3099"/>
      <c r="AB294" s="3099"/>
      <c r="AC294" s="3099"/>
      <c r="AD294" s="3100"/>
      <c r="AE294" s="940"/>
      <c r="AF294" s="940"/>
      <c r="AH294" s="940"/>
      <c r="AI294" s="940"/>
      <c r="AJ294" s="1085"/>
      <c r="AK294" s="1056"/>
      <c r="AL294" s="1056"/>
      <c r="AM294" s="1056"/>
      <c r="AN294" s="1086"/>
      <c r="AP294" s="1087" t="s">
        <v>2157</v>
      </c>
      <c r="BD294" s="1088"/>
      <c r="BE294" s="1088"/>
      <c r="BF294" s="1088"/>
      <c r="BG294" s="1088"/>
      <c r="BH294" s="1088"/>
    </row>
    <row r="295" spans="1:60">
      <c r="A295" s="1056"/>
      <c r="B295" s="940"/>
      <c r="C295" s="1692"/>
      <c r="D295" s="1692"/>
      <c r="E295" s="936"/>
      <c r="F295" s="1090" t="s">
        <v>1657</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2159</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2298</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08" t="s">
        <v>1381</v>
      </c>
      <c r="G298" s="3109"/>
      <c r="H298" s="3109"/>
      <c r="I298" s="3109"/>
      <c r="J298" s="3109"/>
      <c r="K298" s="3109"/>
      <c r="L298" s="3109"/>
      <c r="M298" s="3109"/>
      <c r="N298" s="3109"/>
      <c r="O298" s="3109"/>
      <c r="P298" s="3109"/>
      <c r="Q298" s="3109"/>
      <c r="R298" s="3109"/>
      <c r="S298" s="3109"/>
      <c r="T298" s="3109"/>
      <c r="U298" s="3109"/>
      <c r="V298" s="3109"/>
      <c r="W298" s="3109"/>
      <c r="X298" s="3109"/>
      <c r="Y298" s="3109"/>
      <c r="Z298" s="3109"/>
      <c r="AA298" s="3109"/>
      <c r="AB298" s="3109"/>
      <c r="AC298" s="3109"/>
      <c r="AD298" s="3110"/>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08"/>
      <c r="G299" s="3109"/>
      <c r="H299" s="3109"/>
      <c r="I299" s="3109"/>
      <c r="J299" s="3109"/>
      <c r="K299" s="3109"/>
      <c r="L299" s="3109"/>
      <c r="M299" s="3109"/>
      <c r="N299" s="3109"/>
      <c r="O299" s="3109"/>
      <c r="P299" s="3109"/>
      <c r="Q299" s="3109"/>
      <c r="R299" s="3109"/>
      <c r="S299" s="3109"/>
      <c r="T299" s="3109"/>
      <c r="U299" s="3109"/>
      <c r="V299" s="3109"/>
      <c r="W299" s="3109"/>
      <c r="X299" s="3109"/>
      <c r="Y299" s="3109"/>
      <c r="Z299" s="3109"/>
      <c r="AA299" s="3109"/>
      <c r="AB299" s="3109"/>
      <c r="AC299" s="3109"/>
      <c r="AD299" s="3110"/>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08"/>
      <c r="G300" s="3109"/>
      <c r="H300" s="3109"/>
      <c r="I300" s="3109"/>
      <c r="J300" s="3109"/>
      <c r="K300" s="3109"/>
      <c r="L300" s="3109"/>
      <c r="M300" s="3109"/>
      <c r="N300" s="3109"/>
      <c r="O300" s="3109"/>
      <c r="P300" s="3109"/>
      <c r="Q300" s="3109"/>
      <c r="R300" s="3109"/>
      <c r="S300" s="3109"/>
      <c r="T300" s="3109"/>
      <c r="U300" s="3109"/>
      <c r="V300" s="3109"/>
      <c r="W300" s="3109"/>
      <c r="X300" s="3109"/>
      <c r="Y300" s="3109"/>
      <c r="Z300" s="3109"/>
      <c r="AA300" s="3109"/>
      <c r="AB300" s="3109"/>
      <c r="AC300" s="3109"/>
      <c r="AD300" s="3110"/>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08"/>
      <c r="G301" s="3109"/>
      <c r="H301" s="3109"/>
      <c r="I301" s="3109"/>
      <c r="J301" s="3109"/>
      <c r="K301" s="3109"/>
      <c r="L301" s="3109"/>
      <c r="M301" s="3109"/>
      <c r="N301" s="3109"/>
      <c r="O301" s="3109"/>
      <c r="P301" s="3109"/>
      <c r="Q301" s="3109"/>
      <c r="R301" s="3109"/>
      <c r="S301" s="3109"/>
      <c r="T301" s="3109"/>
      <c r="U301" s="3109"/>
      <c r="V301" s="3109"/>
      <c r="W301" s="3109"/>
      <c r="X301" s="3109"/>
      <c r="Y301" s="3109"/>
      <c r="Z301" s="3109"/>
      <c r="AA301" s="3109"/>
      <c r="AB301" s="3109"/>
      <c r="AC301" s="3109"/>
      <c r="AD301" s="3110"/>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11"/>
      <c r="G302" s="3112"/>
      <c r="H302" s="3112"/>
      <c r="I302" s="3112"/>
      <c r="J302" s="3112"/>
      <c r="K302" s="3112"/>
      <c r="L302" s="3112"/>
      <c r="M302" s="3112"/>
      <c r="N302" s="3112"/>
      <c r="O302" s="3112"/>
      <c r="P302" s="3112"/>
      <c r="Q302" s="3112"/>
      <c r="R302" s="3112"/>
      <c r="S302" s="3112"/>
      <c r="T302" s="3112"/>
      <c r="U302" s="3112"/>
      <c r="V302" s="3112"/>
      <c r="W302" s="3112"/>
      <c r="X302" s="3112"/>
      <c r="Y302" s="3112"/>
      <c r="Z302" s="3112"/>
      <c r="AA302" s="3112"/>
      <c r="AB302" s="3112"/>
      <c r="AC302" s="3112"/>
      <c r="AD302" s="3113"/>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2158</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1381</v>
      </c>
      <c r="AR305" s="21"/>
    </row>
    <row r="306" spans="1:60" ht="12.75" customHeight="1">
      <c r="A306" s="1056"/>
      <c r="B306" s="940"/>
      <c r="C306" s="1692"/>
      <c r="D306" s="1692"/>
      <c r="E306" s="936"/>
      <c r="F306" s="1094"/>
      <c r="G306" s="965" t="s">
        <v>725</v>
      </c>
      <c r="H306" s="965"/>
      <c r="I306" s="3114" t="s">
        <v>1381</v>
      </c>
      <c r="J306" s="3114"/>
      <c r="K306" s="3114"/>
      <c r="L306" s="3114"/>
      <c r="M306" s="3114"/>
      <c r="N306" s="3114"/>
      <c r="O306" s="3114"/>
      <c r="P306" s="3114"/>
      <c r="Q306" s="3114"/>
      <c r="R306" s="3114"/>
      <c r="S306" s="3114"/>
      <c r="T306" s="3114"/>
      <c r="U306" s="3114"/>
      <c r="V306" s="3114"/>
      <c r="W306" s="3114"/>
      <c r="X306" s="3114"/>
      <c r="Y306" s="3114"/>
      <c r="Z306" s="3114"/>
      <c r="AA306" s="3114"/>
      <c r="AB306" s="3114"/>
      <c r="AC306" s="3114"/>
      <c r="AD306" s="3115"/>
      <c r="AE306" s="940"/>
      <c r="AF306" s="940"/>
      <c r="AG306" s="982"/>
      <c r="AH306" s="940"/>
      <c r="AI306" s="940"/>
      <c r="AJ306" s="939"/>
      <c r="AK306" s="1022"/>
      <c r="AL306" s="1022"/>
      <c r="AM306" s="1022"/>
      <c r="AN306" s="110"/>
      <c r="AO306" s="51"/>
      <c r="AP306" s="946" t="s">
        <v>1940</v>
      </c>
      <c r="AR306" s="21"/>
    </row>
    <row r="307" spans="1:60">
      <c r="A307" s="1056"/>
      <c r="B307" s="940"/>
      <c r="C307" s="1692"/>
      <c r="D307" s="1692"/>
      <c r="E307" s="936"/>
      <c r="F307" s="1094"/>
      <c r="G307" s="965"/>
      <c r="H307" s="965"/>
      <c r="I307" s="3114"/>
      <c r="J307" s="3114"/>
      <c r="K307" s="3114"/>
      <c r="L307" s="3114"/>
      <c r="M307" s="3114"/>
      <c r="N307" s="3114"/>
      <c r="O307" s="3114"/>
      <c r="P307" s="3114"/>
      <c r="Q307" s="3114"/>
      <c r="R307" s="3114"/>
      <c r="S307" s="3114"/>
      <c r="T307" s="3114"/>
      <c r="U307" s="3114"/>
      <c r="V307" s="3114"/>
      <c r="W307" s="3114"/>
      <c r="X307" s="3114"/>
      <c r="Y307" s="3114"/>
      <c r="Z307" s="3114"/>
      <c r="AA307" s="3114"/>
      <c r="AB307" s="3114"/>
      <c r="AC307" s="3114"/>
      <c r="AD307" s="3115"/>
      <c r="AE307" s="940"/>
      <c r="AF307" s="940"/>
      <c r="AG307" s="982"/>
      <c r="AH307" s="940"/>
      <c r="AI307" s="940"/>
      <c r="AJ307" s="939"/>
      <c r="AK307" s="1022"/>
      <c r="AL307" s="1022"/>
      <c r="AM307" s="1022"/>
      <c r="AN307" s="110"/>
      <c r="AO307" s="51"/>
      <c r="AP307" s="946" t="s">
        <v>2160</v>
      </c>
      <c r="AR307" s="21"/>
    </row>
    <row r="308" spans="1:60">
      <c r="A308" s="1056"/>
      <c r="B308" s="940"/>
      <c r="C308" s="1089"/>
      <c r="D308" s="1089"/>
      <c r="E308" s="936"/>
      <c r="F308" s="1094"/>
      <c r="G308" s="965"/>
      <c r="H308" s="965"/>
      <c r="I308" s="3114"/>
      <c r="J308" s="3114"/>
      <c r="K308" s="3114"/>
      <c r="L308" s="3114"/>
      <c r="M308" s="3114"/>
      <c r="N308" s="3114"/>
      <c r="O308" s="3114"/>
      <c r="P308" s="3114"/>
      <c r="Q308" s="3114"/>
      <c r="R308" s="3114"/>
      <c r="S308" s="3114"/>
      <c r="T308" s="3114"/>
      <c r="U308" s="3114"/>
      <c r="V308" s="3114"/>
      <c r="W308" s="3114"/>
      <c r="X308" s="3114"/>
      <c r="Y308" s="3114"/>
      <c r="Z308" s="3114"/>
      <c r="AA308" s="3114"/>
      <c r="AB308" s="3114"/>
      <c r="AC308" s="3114"/>
      <c r="AD308" s="3115"/>
      <c r="AE308" s="940"/>
      <c r="AF308" s="940"/>
      <c r="AG308" s="982"/>
      <c r="AH308" s="940"/>
      <c r="AI308" s="940"/>
      <c r="AJ308" s="939"/>
      <c r="AK308" s="1022"/>
      <c r="AL308" s="1022"/>
      <c r="AM308" s="1022"/>
      <c r="AN308" s="110"/>
      <c r="AO308" s="51"/>
      <c r="AP308" s="946" t="s">
        <v>2162</v>
      </c>
      <c r="AR308" s="21"/>
    </row>
    <row r="309" spans="1:60">
      <c r="A309" s="1056"/>
      <c r="B309" s="940"/>
      <c r="C309" s="1089"/>
      <c r="D309" s="1089"/>
      <c r="E309" s="936"/>
      <c r="F309" s="1092"/>
      <c r="G309" s="940"/>
      <c r="H309" s="940"/>
      <c r="I309" s="3116"/>
      <c r="J309" s="3116"/>
      <c r="K309" s="3116"/>
      <c r="L309" s="3116"/>
      <c r="M309" s="3116"/>
      <c r="N309" s="3116"/>
      <c r="O309" s="3116"/>
      <c r="P309" s="3116"/>
      <c r="Q309" s="3116"/>
      <c r="R309" s="3116"/>
      <c r="S309" s="3116"/>
      <c r="T309" s="3116"/>
      <c r="U309" s="3116"/>
      <c r="V309" s="3116"/>
      <c r="W309" s="3116"/>
      <c r="X309" s="3116"/>
      <c r="Y309" s="3116"/>
      <c r="Z309" s="3116"/>
      <c r="AA309" s="3116"/>
      <c r="AB309" s="3116"/>
      <c r="AC309" s="3116"/>
      <c r="AD309" s="3117"/>
      <c r="AE309" s="940"/>
      <c r="AF309" s="940"/>
      <c r="AG309" s="982"/>
      <c r="AH309" s="940"/>
      <c r="AI309" s="940"/>
      <c r="AJ309" s="939"/>
      <c r="AK309" s="1022"/>
      <c r="AL309" s="1022"/>
      <c r="AM309" s="1022"/>
      <c r="AN309" s="110"/>
      <c r="AO309" s="51"/>
      <c r="AP309" s="946" t="s">
        <v>2161</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542</v>
      </c>
      <c r="H311" s="940"/>
      <c r="I311" s="3114" t="s">
        <v>1381</v>
      </c>
      <c r="J311" s="3114"/>
      <c r="K311" s="3114"/>
      <c r="L311" s="3114"/>
      <c r="M311" s="3114"/>
      <c r="N311" s="3114"/>
      <c r="O311" s="3114"/>
      <c r="P311" s="3114"/>
      <c r="Q311" s="3114"/>
      <c r="R311" s="3114"/>
      <c r="S311" s="3114"/>
      <c r="T311" s="3114"/>
      <c r="U311" s="3114"/>
      <c r="V311" s="3114"/>
      <c r="W311" s="3114"/>
      <c r="X311" s="3114"/>
      <c r="Y311" s="3114"/>
      <c r="Z311" s="3114"/>
      <c r="AA311" s="3114"/>
      <c r="AB311" s="3114"/>
      <c r="AC311" s="3114"/>
      <c r="AD311" s="3115"/>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14"/>
      <c r="J312" s="3114"/>
      <c r="K312" s="3114"/>
      <c r="L312" s="3114"/>
      <c r="M312" s="3114"/>
      <c r="N312" s="3114"/>
      <c r="O312" s="3114"/>
      <c r="P312" s="3114"/>
      <c r="Q312" s="3114"/>
      <c r="R312" s="3114"/>
      <c r="S312" s="3114"/>
      <c r="T312" s="3114"/>
      <c r="U312" s="3114"/>
      <c r="V312" s="3114"/>
      <c r="W312" s="3114"/>
      <c r="X312" s="3114"/>
      <c r="Y312" s="3114"/>
      <c r="Z312" s="3114"/>
      <c r="AA312" s="3114"/>
      <c r="AB312" s="3114"/>
      <c r="AC312" s="3114"/>
      <c r="AD312" s="3115"/>
      <c r="AE312" s="940"/>
      <c r="AF312" s="940"/>
      <c r="AG312" s="982"/>
      <c r="AH312" s="940"/>
      <c r="AI312" s="940"/>
      <c r="AJ312" s="939"/>
      <c r="AK312" s="1022"/>
      <c r="AL312" s="1022"/>
      <c r="AM312" s="1022"/>
      <c r="AN312" s="110"/>
      <c r="AO312" s="51"/>
      <c r="AP312" s="946" t="s">
        <v>1381</v>
      </c>
      <c r="AR312" s="21"/>
    </row>
    <row r="313" spans="1:60">
      <c r="A313" s="1056"/>
      <c r="B313" s="940"/>
      <c r="C313" s="1089"/>
      <c r="D313" s="1089"/>
      <c r="E313" s="936"/>
      <c r="F313" s="1095"/>
      <c r="G313" s="1096"/>
      <c r="H313" s="1096"/>
      <c r="I313" s="3116"/>
      <c r="J313" s="3116"/>
      <c r="K313" s="3116"/>
      <c r="L313" s="3116"/>
      <c r="M313" s="3116"/>
      <c r="N313" s="3116"/>
      <c r="O313" s="3116"/>
      <c r="P313" s="3116"/>
      <c r="Q313" s="3116"/>
      <c r="R313" s="3116"/>
      <c r="S313" s="3116"/>
      <c r="T313" s="3116"/>
      <c r="U313" s="3116"/>
      <c r="V313" s="3116"/>
      <c r="W313" s="3116"/>
      <c r="X313" s="3116"/>
      <c r="Y313" s="3116"/>
      <c r="Z313" s="3116"/>
      <c r="AA313" s="3116"/>
      <c r="AB313" s="3116"/>
      <c r="AC313" s="3116"/>
      <c r="AD313" s="3117"/>
      <c r="AE313" s="940"/>
      <c r="AF313" s="940"/>
      <c r="AG313" s="982"/>
      <c r="AH313" s="940"/>
      <c r="AI313" s="940"/>
      <c r="AJ313" s="939"/>
      <c r="AK313" s="1022"/>
      <c r="AL313" s="1022"/>
      <c r="AM313" s="1022"/>
      <c r="AN313" s="110"/>
      <c r="AO313" s="51"/>
      <c r="AP313" s="946" t="s">
        <v>1658</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1941</v>
      </c>
    </row>
    <row r="315" spans="1:60" ht="12.75" customHeight="1">
      <c r="A315" s="3104" t="s">
        <v>1659</v>
      </c>
      <c r="B315" s="3104"/>
      <c r="C315" s="3075" t="s">
        <v>578</v>
      </c>
      <c r="D315" s="3075"/>
      <c r="E315" s="936"/>
      <c r="F315" s="3007" t="s">
        <v>1660</v>
      </c>
      <c r="G315" s="3008"/>
      <c r="H315" s="3008"/>
      <c r="I315" s="3008"/>
      <c r="J315" s="3008"/>
      <c r="K315" s="3008"/>
      <c r="L315" s="3008"/>
      <c r="M315" s="3008"/>
      <c r="N315" s="3008"/>
      <c r="O315" s="3008"/>
      <c r="P315" s="3008"/>
      <c r="Q315" s="3008"/>
      <c r="R315" s="3008"/>
      <c r="S315" s="3008"/>
      <c r="T315" s="3008"/>
      <c r="U315" s="3008"/>
      <c r="V315" s="3008"/>
      <c r="W315" s="3008"/>
      <c r="X315" s="3008"/>
      <c r="Y315" s="3008"/>
      <c r="Z315" s="3008"/>
      <c r="AA315" s="3008"/>
      <c r="AB315" s="3008"/>
      <c r="AC315" s="3008"/>
      <c r="AD315" s="3009"/>
      <c r="AE315" s="940"/>
      <c r="AF315" s="940"/>
      <c r="AG315" s="982" t="s">
        <v>1652</v>
      </c>
      <c r="AH315" s="940"/>
      <c r="AI315" s="940"/>
      <c r="AJ315" s="939"/>
      <c r="AK315" s="1022"/>
      <c r="AL315" s="1022"/>
      <c r="AM315" s="1022"/>
      <c r="AN315" s="110"/>
      <c r="AO315" s="51"/>
    </row>
    <row r="316" spans="1:60" ht="15" customHeight="1">
      <c r="A316" s="1056"/>
      <c r="B316" s="940"/>
      <c r="C316" s="940"/>
      <c r="D316" s="940"/>
      <c r="E316" s="940"/>
      <c r="F316" s="3013"/>
      <c r="G316" s="3014"/>
      <c r="H316" s="3014"/>
      <c r="I316" s="3014"/>
      <c r="J316" s="3014"/>
      <c r="K316" s="3014"/>
      <c r="L316" s="3014"/>
      <c r="M316" s="3014"/>
      <c r="N316" s="3014"/>
      <c r="O316" s="3014"/>
      <c r="P316" s="3014"/>
      <c r="Q316" s="3014"/>
      <c r="R316" s="3014"/>
      <c r="S316" s="3014"/>
      <c r="T316" s="3014"/>
      <c r="U316" s="3014"/>
      <c r="V316" s="3014"/>
      <c r="W316" s="3014"/>
      <c r="X316" s="3014"/>
      <c r="Y316" s="3014"/>
      <c r="Z316" s="3014"/>
      <c r="AA316" s="3014"/>
      <c r="AB316" s="3014"/>
      <c r="AC316" s="3014"/>
      <c r="AD316" s="3015"/>
      <c r="AE316" s="940"/>
      <c r="AF316" s="940"/>
      <c r="AG316" s="940"/>
      <c r="AH316" s="940"/>
      <c r="AI316" s="940"/>
      <c r="AJ316" s="939"/>
      <c r="AK316" s="1022"/>
      <c r="AL316" s="1022"/>
      <c r="AM316" s="1022"/>
      <c r="AN316" s="110"/>
      <c r="AO316" s="51"/>
    </row>
    <row r="317" spans="1:60" ht="15" customHeight="1">
      <c r="A317" s="1056"/>
      <c r="B317" s="940"/>
      <c r="C317" s="940"/>
      <c r="D317" s="940"/>
      <c r="E317" s="940"/>
      <c r="F317" s="3013"/>
      <c r="G317" s="3014"/>
      <c r="H317" s="3014"/>
      <c r="I317" s="3014"/>
      <c r="J317" s="3014"/>
      <c r="K317" s="3014"/>
      <c r="L317" s="3014"/>
      <c r="M317" s="3014"/>
      <c r="N317" s="3014"/>
      <c r="O317" s="3014"/>
      <c r="P317" s="3014"/>
      <c r="Q317" s="3014"/>
      <c r="R317" s="3014"/>
      <c r="S317" s="3014"/>
      <c r="T317" s="3014"/>
      <c r="U317" s="3014"/>
      <c r="V317" s="3014"/>
      <c r="W317" s="3014"/>
      <c r="X317" s="3014"/>
      <c r="Y317" s="3014"/>
      <c r="Z317" s="3014"/>
      <c r="AA317" s="3014"/>
      <c r="AB317" s="3014"/>
      <c r="AC317" s="3014"/>
      <c r="AD317" s="3015"/>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1661</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1662</v>
      </c>
      <c r="AK320" s="3078">
        <f>AP279</f>
        <v>9</v>
      </c>
      <c r="AL320" s="3079"/>
      <c r="AM320" s="3080"/>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1663</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068" t="s">
        <v>1576</v>
      </c>
      <c r="AF323" s="3068"/>
      <c r="AG323" s="3068"/>
      <c r="AH323" s="3068"/>
      <c r="AI323" s="3068"/>
      <c r="AJ323" s="3068"/>
      <c r="AK323" s="3068"/>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99" t="s">
        <v>2120</v>
      </c>
      <c r="C325" s="3099"/>
      <c r="D325" s="3099"/>
      <c r="E325" s="3099"/>
      <c r="F325" s="3099"/>
      <c r="G325" s="3099"/>
      <c r="H325" s="3099"/>
      <c r="I325" s="3099"/>
      <c r="J325" s="3099"/>
      <c r="K325" s="3099"/>
      <c r="L325" s="3099"/>
      <c r="M325" s="3099"/>
      <c r="N325" s="3099"/>
      <c r="O325" s="3099"/>
      <c r="P325" s="3099"/>
      <c r="Q325" s="3099"/>
      <c r="R325" s="3099"/>
      <c r="S325" s="3099"/>
      <c r="T325" s="3099"/>
      <c r="U325" s="3099"/>
      <c r="V325" s="3099"/>
      <c r="W325" s="3099"/>
      <c r="X325" s="3099"/>
      <c r="Y325" s="3099"/>
      <c r="Z325" s="3099"/>
      <c r="AA325" s="3099"/>
      <c r="AB325" s="3099"/>
      <c r="AC325" s="3099"/>
      <c r="AD325" s="3099"/>
      <c r="AE325" s="3099"/>
      <c r="AF325" s="3099"/>
      <c r="AG325" s="3099"/>
      <c r="AH325" s="3099"/>
      <c r="AI325" s="3099"/>
      <c r="AJ325" s="3099"/>
      <c r="AK325" s="1074"/>
      <c r="AL325" s="963"/>
      <c r="AM325" s="1023"/>
      <c r="AN325" s="996"/>
    </row>
    <row r="326" spans="1:42" s="939" customFormat="1" ht="12.75" customHeight="1">
      <c r="A326" s="1023"/>
      <c r="B326" s="3099"/>
      <c r="C326" s="3099"/>
      <c r="D326" s="3099"/>
      <c r="E326" s="3099"/>
      <c r="F326" s="3099"/>
      <c r="G326" s="3099"/>
      <c r="H326" s="3099"/>
      <c r="I326" s="3099"/>
      <c r="J326" s="3099"/>
      <c r="K326" s="3099"/>
      <c r="L326" s="3099"/>
      <c r="M326" s="3099"/>
      <c r="N326" s="3099"/>
      <c r="O326" s="3099"/>
      <c r="P326" s="3099"/>
      <c r="Q326" s="3099"/>
      <c r="R326" s="3099"/>
      <c r="S326" s="3099"/>
      <c r="T326" s="3099"/>
      <c r="U326" s="3099"/>
      <c r="V326" s="3099"/>
      <c r="W326" s="3099"/>
      <c r="X326" s="3099"/>
      <c r="Y326" s="3099"/>
      <c r="Z326" s="3099"/>
      <c r="AA326" s="3099"/>
      <c r="AB326" s="3099"/>
      <c r="AC326" s="3099"/>
      <c r="AD326" s="3099"/>
      <c r="AE326" s="3099"/>
      <c r="AF326" s="3099"/>
      <c r="AG326" s="3099"/>
      <c r="AH326" s="3099"/>
      <c r="AI326" s="3099"/>
      <c r="AJ326" s="3099"/>
      <c r="AK326" s="1074"/>
      <c r="AL326" s="963"/>
      <c r="AM326" s="1023"/>
      <c r="AN326" s="996"/>
    </row>
    <row r="327" spans="1:42" s="939" customFormat="1" ht="12.75" customHeight="1">
      <c r="A327" s="1023"/>
      <c r="B327" s="3099"/>
      <c r="C327" s="3099"/>
      <c r="D327" s="3099"/>
      <c r="E327" s="3099"/>
      <c r="F327" s="3099"/>
      <c r="G327" s="3099"/>
      <c r="H327" s="3099"/>
      <c r="I327" s="3099"/>
      <c r="J327" s="3099"/>
      <c r="K327" s="3099"/>
      <c r="L327" s="3099"/>
      <c r="M327" s="3099"/>
      <c r="N327" s="3099"/>
      <c r="O327" s="3099"/>
      <c r="P327" s="3099"/>
      <c r="Q327" s="3099"/>
      <c r="R327" s="3099"/>
      <c r="S327" s="3099"/>
      <c r="T327" s="3099"/>
      <c r="U327" s="3099"/>
      <c r="V327" s="3099"/>
      <c r="W327" s="3099"/>
      <c r="X327" s="3099"/>
      <c r="Y327" s="3099"/>
      <c r="Z327" s="3099"/>
      <c r="AA327" s="3099"/>
      <c r="AB327" s="3099"/>
      <c r="AC327" s="3099"/>
      <c r="AD327" s="3099"/>
      <c r="AE327" s="3099"/>
      <c r="AF327" s="3099"/>
      <c r="AG327" s="3099"/>
      <c r="AH327" s="3099"/>
      <c r="AI327" s="3099"/>
      <c r="AJ327" s="3099"/>
      <c r="AK327" s="1074"/>
      <c r="AL327" s="963"/>
      <c r="AM327" s="1023"/>
      <c r="AN327" s="996"/>
    </row>
    <row r="328" spans="1:42" s="939" customFormat="1" ht="12.75" customHeight="1">
      <c r="A328" s="1023"/>
      <c r="B328" s="3099"/>
      <c r="C328" s="3099"/>
      <c r="D328" s="3099"/>
      <c r="E328" s="3099"/>
      <c r="F328" s="3099"/>
      <c r="G328" s="3099"/>
      <c r="H328" s="3099"/>
      <c r="I328" s="3099"/>
      <c r="J328" s="3099"/>
      <c r="K328" s="3099"/>
      <c r="L328" s="3099"/>
      <c r="M328" s="3099"/>
      <c r="N328" s="3099"/>
      <c r="O328" s="3099"/>
      <c r="P328" s="3099"/>
      <c r="Q328" s="3099"/>
      <c r="R328" s="3099"/>
      <c r="S328" s="3099"/>
      <c r="T328" s="3099"/>
      <c r="U328" s="3099"/>
      <c r="V328" s="3099"/>
      <c r="W328" s="3099"/>
      <c r="X328" s="3099"/>
      <c r="Y328" s="3099"/>
      <c r="Z328" s="3099"/>
      <c r="AA328" s="3099"/>
      <c r="AB328" s="3099"/>
      <c r="AC328" s="3099"/>
      <c r="AD328" s="3099"/>
      <c r="AE328" s="3099"/>
      <c r="AF328" s="3099"/>
      <c r="AG328" s="3099"/>
      <c r="AH328" s="3099"/>
      <c r="AI328" s="3099"/>
      <c r="AJ328" s="3099"/>
      <c r="AK328" s="1074"/>
      <c r="AL328" s="963"/>
      <c r="AM328" s="1023"/>
      <c r="AN328" s="996"/>
    </row>
    <row r="329" spans="1:42" s="939" customFormat="1" ht="12.75" customHeight="1">
      <c r="A329" s="1023"/>
      <c r="B329" s="3099"/>
      <c r="C329" s="3099"/>
      <c r="D329" s="3099"/>
      <c r="E329" s="3099"/>
      <c r="F329" s="3099"/>
      <c r="G329" s="3099"/>
      <c r="H329" s="3099"/>
      <c r="I329" s="3099"/>
      <c r="J329" s="3099"/>
      <c r="K329" s="3099"/>
      <c r="L329" s="3099"/>
      <c r="M329" s="3099"/>
      <c r="N329" s="3099"/>
      <c r="O329" s="3099"/>
      <c r="P329" s="3099"/>
      <c r="Q329" s="3099"/>
      <c r="R329" s="3099"/>
      <c r="S329" s="3099"/>
      <c r="T329" s="3099"/>
      <c r="U329" s="3099"/>
      <c r="V329" s="3099"/>
      <c r="W329" s="3099"/>
      <c r="X329" s="3099"/>
      <c r="Y329" s="3099"/>
      <c r="Z329" s="3099"/>
      <c r="AA329" s="3099"/>
      <c r="AB329" s="3099"/>
      <c r="AC329" s="3099"/>
      <c r="AD329" s="3099"/>
      <c r="AE329" s="3099"/>
      <c r="AF329" s="3099"/>
      <c r="AG329" s="3099"/>
      <c r="AH329" s="3099"/>
      <c r="AI329" s="3099"/>
      <c r="AJ329" s="3099"/>
      <c r="AK329" s="1074"/>
      <c r="AL329" s="963"/>
      <c r="AM329" s="1023"/>
      <c r="AN329" s="996"/>
    </row>
    <row r="330" spans="1:42" s="939" customFormat="1" ht="12.75" customHeight="1">
      <c r="A330" s="1023"/>
      <c r="B330" s="3099"/>
      <c r="C330" s="3099"/>
      <c r="D330" s="3099"/>
      <c r="E330" s="3099"/>
      <c r="F330" s="3099"/>
      <c r="G330" s="3099"/>
      <c r="H330" s="3099"/>
      <c r="I330" s="3099"/>
      <c r="J330" s="3099"/>
      <c r="K330" s="3099"/>
      <c r="L330" s="3099"/>
      <c r="M330" s="3099"/>
      <c r="N330" s="3099"/>
      <c r="O330" s="3099"/>
      <c r="P330" s="3099"/>
      <c r="Q330" s="3099"/>
      <c r="R330" s="3099"/>
      <c r="S330" s="3099"/>
      <c r="T330" s="3099"/>
      <c r="U330" s="3099"/>
      <c r="V330" s="3099"/>
      <c r="W330" s="3099"/>
      <c r="X330" s="3099"/>
      <c r="Y330" s="3099"/>
      <c r="Z330" s="3099"/>
      <c r="AA330" s="3099"/>
      <c r="AB330" s="3099"/>
      <c r="AC330" s="3099"/>
      <c r="AD330" s="3099"/>
      <c r="AE330" s="3099"/>
      <c r="AF330" s="3099"/>
      <c r="AG330" s="3099"/>
      <c r="AH330" s="3099"/>
      <c r="AI330" s="3099"/>
      <c r="AJ330" s="3099"/>
      <c r="AK330" s="1074"/>
      <c r="AL330" s="963"/>
      <c r="AM330" s="1023"/>
      <c r="AN330" s="996"/>
    </row>
    <row r="331" spans="1:42" s="939" customFormat="1" ht="12.75" customHeight="1">
      <c r="A331" s="1023"/>
      <c r="B331" s="3099"/>
      <c r="C331" s="3099"/>
      <c r="D331" s="3099"/>
      <c r="E331" s="3099"/>
      <c r="F331" s="3099"/>
      <c r="G331" s="3099"/>
      <c r="H331" s="3099"/>
      <c r="I331" s="3099"/>
      <c r="J331" s="3099"/>
      <c r="K331" s="3099"/>
      <c r="L331" s="3099"/>
      <c r="M331" s="3099"/>
      <c r="N331" s="3099"/>
      <c r="O331" s="3099"/>
      <c r="P331" s="3099"/>
      <c r="Q331" s="3099"/>
      <c r="R331" s="3099"/>
      <c r="S331" s="3099"/>
      <c r="T331" s="3099"/>
      <c r="U331" s="3099"/>
      <c r="V331" s="3099"/>
      <c r="W331" s="3099"/>
      <c r="X331" s="3099"/>
      <c r="Y331" s="3099"/>
      <c r="Z331" s="3099"/>
      <c r="AA331" s="3099"/>
      <c r="AB331" s="3099"/>
      <c r="AC331" s="3099"/>
      <c r="AD331" s="3099"/>
      <c r="AE331" s="3099"/>
      <c r="AF331" s="3099"/>
      <c r="AG331" s="3099"/>
      <c r="AH331" s="3099"/>
      <c r="AI331" s="3099"/>
      <c r="AJ331" s="3099"/>
      <c r="AK331" s="1074"/>
      <c r="AL331" s="963"/>
      <c r="AM331" s="1023"/>
      <c r="AN331" s="996"/>
    </row>
    <row r="332" spans="1:42" ht="12.75" customHeight="1">
      <c r="A332" s="1023"/>
      <c r="B332" s="3099"/>
      <c r="C332" s="3099"/>
      <c r="D332" s="3099"/>
      <c r="E332" s="3099"/>
      <c r="F332" s="3099"/>
      <c r="G332" s="3099"/>
      <c r="H332" s="3099"/>
      <c r="I332" s="3099"/>
      <c r="J332" s="3099"/>
      <c r="K332" s="3099"/>
      <c r="L332" s="3099"/>
      <c r="M332" s="3099"/>
      <c r="N332" s="3099"/>
      <c r="O332" s="3099"/>
      <c r="P332" s="3099"/>
      <c r="Q332" s="3099"/>
      <c r="R332" s="3099"/>
      <c r="S332" s="3099"/>
      <c r="T332" s="3099"/>
      <c r="U332" s="3099"/>
      <c r="V332" s="3099"/>
      <c r="W332" s="3099"/>
      <c r="X332" s="3099"/>
      <c r="Y332" s="3099"/>
      <c r="Z332" s="3099"/>
      <c r="AA332" s="3099"/>
      <c r="AB332" s="3099"/>
      <c r="AC332" s="3099"/>
      <c r="AD332" s="3099"/>
      <c r="AE332" s="3099"/>
      <c r="AF332" s="3099"/>
      <c r="AG332" s="3099"/>
      <c r="AH332" s="3099"/>
      <c r="AI332" s="3099"/>
      <c r="AJ332" s="3099"/>
      <c r="AK332" s="1074"/>
      <c r="AL332" s="963"/>
      <c r="AM332" s="1023"/>
    </row>
    <row r="333" spans="1:42" s="939" customFormat="1" ht="12.75" customHeight="1">
      <c r="A333" s="1056"/>
      <c r="B333" s="3099"/>
      <c r="C333" s="3099"/>
      <c r="D333" s="3099"/>
      <c r="E333" s="3099"/>
      <c r="F333" s="3099"/>
      <c r="G333" s="3099"/>
      <c r="H333" s="3099"/>
      <c r="I333" s="3099"/>
      <c r="J333" s="3099"/>
      <c r="K333" s="3099"/>
      <c r="L333" s="3099"/>
      <c r="M333" s="3099"/>
      <c r="N333" s="3099"/>
      <c r="O333" s="3099"/>
      <c r="P333" s="3099"/>
      <c r="Q333" s="3099"/>
      <c r="R333" s="3099"/>
      <c r="S333" s="3099"/>
      <c r="T333" s="3099"/>
      <c r="U333" s="3099"/>
      <c r="V333" s="3099"/>
      <c r="W333" s="3099"/>
      <c r="X333" s="3099"/>
      <c r="Y333" s="3099"/>
      <c r="Z333" s="3099"/>
      <c r="AA333" s="3099"/>
      <c r="AB333" s="3099"/>
      <c r="AC333" s="3099"/>
      <c r="AD333" s="3099"/>
      <c r="AE333" s="3099"/>
      <c r="AF333" s="3099"/>
      <c r="AG333" s="3099"/>
      <c r="AH333" s="3099"/>
      <c r="AI333" s="3099"/>
      <c r="AJ333" s="3099"/>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1664</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1665</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2125</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054" t="s">
        <v>1600</v>
      </c>
      <c r="AG339" s="3054"/>
      <c r="AH339" s="3054"/>
      <c r="AI339" s="3054"/>
      <c r="AJ339" s="3054"/>
      <c r="AK339" s="3054"/>
      <c r="AL339" s="3054"/>
      <c r="AM339" s="1022"/>
      <c r="AN339" s="996"/>
    </row>
    <row r="340" spans="1:42" s="939" customFormat="1" ht="12.75" customHeight="1">
      <c r="A340" s="1022"/>
      <c r="B340" s="1002"/>
      <c r="C340" s="1031"/>
      <c r="D340" s="1102"/>
      <c r="E340" s="1540" t="s">
        <v>2126</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2127</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2128</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2129</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2130</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2131</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054" t="s">
        <v>1666</v>
      </c>
      <c r="AG346" s="3054"/>
      <c r="AH346" s="3054"/>
      <c r="AI346" s="3054"/>
      <c r="AJ346" s="3054"/>
      <c r="AK346" s="3054"/>
      <c r="AL346" s="3054"/>
      <c r="AM346" s="1022"/>
      <c r="AN346" s="996"/>
    </row>
    <row r="347" spans="1:42" s="939" customFormat="1" ht="12.75" customHeight="1">
      <c r="A347" s="1056"/>
      <c r="B347" s="1019"/>
      <c r="C347" s="1543"/>
      <c r="D347" s="1102"/>
      <c r="E347" s="1540" t="s">
        <v>2132</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2133</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2135</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2134</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1667</v>
      </c>
      <c r="AP351" s="939">
        <v>4</v>
      </c>
    </row>
    <row r="352" spans="1:42" s="939" customFormat="1" ht="12.75" customHeight="1">
      <c r="A352" s="1056"/>
      <c r="B352" s="1002"/>
      <c r="C352" s="1541"/>
      <c r="D352" s="1102" t="s">
        <v>284</v>
      </c>
      <c r="E352" s="1540" t="s">
        <v>2136</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054" t="s">
        <v>1640</v>
      </c>
      <c r="AG352" s="3054"/>
      <c r="AH352" s="3054"/>
      <c r="AI352" s="3054"/>
      <c r="AJ352" s="3054"/>
      <c r="AK352" s="3054"/>
      <c r="AL352" s="3054"/>
      <c r="AM352" s="1022"/>
      <c r="AN352" s="996"/>
      <c r="AO352" s="1114" t="s">
        <v>1668</v>
      </c>
      <c r="AP352" s="939">
        <v>3</v>
      </c>
    </row>
    <row r="353" spans="1:53" s="939" customFormat="1" ht="12.75" customHeight="1">
      <c r="A353" s="1056"/>
      <c r="B353" s="1019"/>
      <c r="C353" s="1543"/>
      <c r="D353" s="1102"/>
      <c r="E353" s="1540" t="s">
        <v>2132</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2133</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2135</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2134</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1667</v>
      </c>
      <c r="E358" s="1540" t="s">
        <v>2137</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054" t="s">
        <v>1669</v>
      </c>
      <c r="AG358" s="3054"/>
      <c r="AH358" s="3054"/>
      <c r="AI358" s="3054"/>
      <c r="AJ358" s="3054"/>
      <c r="AK358" s="3054"/>
      <c r="AL358" s="3054"/>
      <c r="AM358" s="1022"/>
      <c r="AN358" s="996"/>
      <c r="AO358" s="939" t="str">
        <f>X395</f>
        <v>N/A</v>
      </c>
    </row>
    <row r="359" spans="1:53" s="939" customFormat="1" ht="12.75" customHeight="1">
      <c r="A359" s="1056"/>
      <c r="B359" s="1019"/>
      <c r="C359" s="1543"/>
      <c r="D359" s="1102"/>
      <c r="E359" s="1540" t="s">
        <v>2138</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2139</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2310</v>
      </c>
      <c r="O362" s="3121" t="s">
        <v>1381</v>
      </c>
      <c r="P362" s="3121"/>
      <c r="Q362" s="3121"/>
      <c r="R362" s="3121"/>
      <c r="S362" s="3121"/>
      <c r="T362" s="3121"/>
      <c r="U362" s="3121"/>
      <c r="V362" s="3121"/>
      <c r="W362" s="3121"/>
      <c r="X362" s="3121"/>
      <c r="Y362" s="3121"/>
      <c r="Z362" s="3121"/>
      <c r="AA362" s="3121"/>
      <c r="AB362" s="3121"/>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1668</v>
      </c>
      <c r="E364" s="1540" t="s">
        <v>2141</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054" t="s">
        <v>1614</v>
      </c>
      <c r="AG364" s="3054"/>
      <c r="AH364" s="3054"/>
      <c r="AI364" s="3054"/>
      <c r="AJ364" s="3054"/>
      <c r="AK364" s="3054"/>
      <c r="AL364" s="3054"/>
      <c r="AM364" s="1022"/>
      <c r="AN364" s="997"/>
    </row>
    <row r="365" spans="1:53" s="939" customFormat="1" ht="12.75" customHeight="1">
      <c r="A365" s="1056"/>
      <c r="B365" s="1002"/>
      <c r="C365" s="1541"/>
      <c r="D365" s="1102"/>
      <c r="E365" s="1540" t="s">
        <v>2140</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1670</v>
      </c>
      <c r="E367" s="1547"/>
      <c r="F367" s="1547"/>
      <c r="G367" s="1547"/>
      <c r="H367" s="3118" t="s">
        <v>1667</v>
      </c>
      <c r="I367" s="3118"/>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2142</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2143</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2144</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2145</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1670</v>
      </c>
      <c r="F375" s="1547"/>
      <c r="G375" s="1547"/>
      <c r="I375" s="3120" t="s">
        <v>626</v>
      </c>
      <c r="J375" s="3120"/>
      <c r="K375" s="3120"/>
      <c r="L375" s="3120"/>
      <c r="M375" s="3120"/>
      <c r="N375" s="3120"/>
      <c r="O375" s="3120"/>
      <c r="P375" s="3120"/>
      <c r="Q375" s="3120"/>
      <c r="R375" s="3120"/>
      <c r="S375" s="3120"/>
      <c r="T375" s="3120"/>
      <c r="U375" s="3120"/>
      <c r="V375" s="3120"/>
      <c r="W375" s="3120"/>
      <c r="X375" s="3120"/>
      <c r="Y375" s="3120"/>
      <c r="Z375" s="3120"/>
      <c r="AA375" s="3120"/>
      <c r="AB375" s="3120"/>
      <c r="AC375" s="3120"/>
      <c r="AD375" s="3120"/>
      <c r="AE375" s="3120"/>
      <c r="AF375" s="923"/>
      <c r="AG375" s="923"/>
      <c r="AH375" s="923"/>
      <c r="AI375" s="923"/>
      <c r="AJ375" s="923"/>
      <c r="AK375" s="923"/>
      <c r="AL375" s="923"/>
      <c r="AN375" s="996"/>
      <c r="AO375" s="939" t="s">
        <v>1671</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1672</v>
      </c>
      <c r="AP376" s="939">
        <v>2</v>
      </c>
    </row>
    <row r="377" spans="1:46" s="939" customFormat="1" ht="12.75" customHeight="1">
      <c r="A377" s="1056"/>
      <c r="B377" s="3072" t="s">
        <v>626</v>
      </c>
      <c r="C377" s="3072"/>
      <c r="D377" s="1548"/>
      <c r="E377" s="3099" t="s">
        <v>1673</v>
      </c>
      <c r="F377" s="3099"/>
      <c r="G377" s="3099"/>
      <c r="H377" s="3099"/>
      <c r="I377" s="3099"/>
      <c r="J377" s="3099"/>
      <c r="K377" s="3099"/>
      <c r="L377" s="3099"/>
      <c r="M377" s="3099"/>
      <c r="N377" s="3099"/>
      <c r="O377" s="3099"/>
      <c r="P377" s="3099"/>
      <c r="Q377" s="3099"/>
      <c r="R377" s="3099"/>
      <c r="S377" s="3099"/>
      <c r="T377" s="3099"/>
      <c r="U377" s="3099"/>
      <c r="V377" s="3099"/>
      <c r="W377" s="3099"/>
      <c r="X377" s="3099"/>
      <c r="Y377" s="3099"/>
      <c r="Z377" s="3099"/>
      <c r="AA377" s="3099"/>
      <c r="AB377" s="3099"/>
      <c r="AC377" s="3099"/>
      <c r="AD377" s="3099"/>
      <c r="AE377" s="3099"/>
      <c r="AF377" s="3099"/>
      <c r="AG377" s="3099"/>
      <c r="AH377" s="1548"/>
      <c r="AI377" s="1548"/>
      <c r="AJ377" s="1548"/>
      <c r="AK377" s="1548"/>
      <c r="AL377" s="1548"/>
      <c r="AN377" s="996"/>
    </row>
    <row r="378" spans="1:46" s="939" customFormat="1" ht="12.75" customHeight="1">
      <c r="A378" s="1056"/>
      <c r="B378" s="1019"/>
      <c r="C378" s="1543"/>
      <c r="D378" s="1548"/>
      <c r="E378" s="3099"/>
      <c r="F378" s="3099"/>
      <c r="G378" s="3099"/>
      <c r="H378" s="3099"/>
      <c r="I378" s="3099"/>
      <c r="J378" s="3099"/>
      <c r="K378" s="3099"/>
      <c r="L378" s="3099"/>
      <c r="M378" s="3099"/>
      <c r="N378" s="3099"/>
      <c r="O378" s="3099"/>
      <c r="P378" s="3099"/>
      <c r="Q378" s="3099"/>
      <c r="R378" s="3099"/>
      <c r="S378" s="3099"/>
      <c r="T378" s="3099"/>
      <c r="U378" s="3099"/>
      <c r="V378" s="3099"/>
      <c r="W378" s="3099"/>
      <c r="X378" s="3099"/>
      <c r="Y378" s="3099"/>
      <c r="Z378" s="3099"/>
      <c r="AA378" s="3099"/>
      <c r="AB378" s="3099"/>
      <c r="AC378" s="3099"/>
      <c r="AD378" s="3099"/>
      <c r="AE378" s="3099"/>
      <c r="AF378" s="3099"/>
      <c r="AG378" s="3099"/>
      <c r="AH378" s="1548"/>
      <c r="AI378" s="1548"/>
      <c r="AJ378" s="1548"/>
      <c r="AK378" s="1548"/>
      <c r="AL378" s="1548"/>
      <c r="AN378" s="996"/>
    </row>
    <row r="379" spans="1:46" s="939" customFormat="1" ht="12.75" customHeight="1">
      <c r="A379" s="1056"/>
      <c r="B379" s="1019"/>
      <c r="C379" s="1543"/>
      <c r="D379" s="1548"/>
      <c r="E379" s="3099"/>
      <c r="F379" s="3099"/>
      <c r="G379" s="3099"/>
      <c r="H379" s="3099"/>
      <c r="I379" s="3099"/>
      <c r="J379" s="3099"/>
      <c r="K379" s="3099"/>
      <c r="L379" s="3099"/>
      <c r="M379" s="3099"/>
      <c r="N379" s="3099"/>
      <c r="O379" s="3099"/>
      <c r="P379" s="3099"/>
      <c r="Q379" s="3099"/>
      <c r="R379" s="3099"/>
      <c r="S379" s="3099"/>
      <c r="T379" s="3099"/>
      <c r="U379" s="3099"/>
      <c r="V379" s="3099"/>
      <c r="W379" s="3099"/>
      <c r="X379" s="3099"/>
      <c r="Y379" s="3099"/>
      <c r="Z379" s="3099"/>
      <c r="AA379" s="3099"/>
      <c r="AB379" s="3099"/>
      <c r="AC379" s="3099"/>
      <c r="AD379" s="3099"/>
      <c r="AE379" s="3099"/>
      <c r="AF379" s="3099"/>
      <c r="AG379" s="3099"/>
      <c r="AH379" s="1548"/>
      <c r="AI379" s="1548"/>
      <c r="AJ379" s="1548"/>
      <c r="AK379" s="1548"/>
      <c r="AL379" s="1548"/>
      <c r="AN379" s="996"/>
    </row>
    <row r="380" spans="1:46" s="939" customFormat="1" ht="12.75" customHeight="1">
      <c r="A380" s="1056"/>
      <c r="B380" s="1019"/>
      <c r="C380" s="1543"/>
      <c r="D380" s="1550"/>
      <c r="E380" s="3099"/>
      <c r="F380" s="3099"/>
      <c r="G380" s="3099"/>
      <c r="H380" s="3099"/>
      <c r="I380" s="3099"/>
      <c r="J380" s="3099"/>
      <c r="K380" s="3099"/>
      <c r="L380" s="3099"/>
      <c r="M380" s="3099"/>
      <c r="N380" s="3099"/>
      <c r="O380" s="3099"/>
      <c r="P380" s="3099"/>
      <c r="Q380" s="3099"/>
      <c r="R380" s="3099"/>
      <c r="S380" s="3099"/>
      <c r="T380" s="3099"/>
      <c r="U380" s="3099"/>
      <c r="V380" s="3099"/>
      <c r="W380" s="3099"/>
      <c r="X380" s="3099"/>
      <c r="Y380" s="3099"/>
      <c r="Z380" s="3099"/>
      <c r="AA380" s="3099"/>
      <c r="AB380" s="3099"/>
      <c r="AC380" s="3099"/>
      <c r="AD380" s="3099"/>
      <c r="AE380" s="3099"/>
      <c r="AF380" s="3099"/>
      <c r="AG380" s="3099"/>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1674</v>
      </c>
      <c r="AJ382" s="3078">
        <f>VLOOKUP($H$367,$AO$347:$AP$352,2,FALSE)+VLOOKUP($I$375,$AO$374:$AP$376,2,FALSE)</f>
        <v>4</v>
      </c>
      <c r="AK382" s="3080"/>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1675</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19" t="s">
        <v>2121</v>
      </c>
      <c r="F386" s="3119"/>
      <c r="G386" s="3119"/>
      <c r="H386" s="3119"/>
      <c r="I386" s="3119"/>
      <c r="J386" s="3119"/>
      <c r="K386" s="3119"/>
      <c r="L386" s="3119"/>
      <c r="M386" s="3119"/>
      <c r="N386" s="3119"/>
      <c r="O386" s="3119"/>
      <c r="P386" s="3119"/>
      <c r="Q386" s="3119"/>
      <c r="R386" s="3119"/>
      <c r="S386" s="3119"/>
      <c r="T386" s="3119"/>
      <c r="U386" s="3119"/>
      <c r="V386" s="3119"/>
      <c r="W386" s="3119"/>
      <c r="X386" s="3119"/>
      <c r="Y386" s="3119"/>
      <c r="Z386" s="3119"/>
      <c r="AA386" s="3119"/>
      <c r="AB386" s="3119"/>
      <c r="AC386" s="3119"/>
      <c r="AD386" s="3119"/>
      <c r="AE386" s="928"/>
      <c r="AF386" s="3054" t="s">
        <v>1614</v>
      </c>
      <c r="AG386" s="3054"/>
      <c r="AH386" s="3054"/>
      <c r="AI386" s="3054"/>
      <c r="AJ386" s="3054"/>
      <c r="AK386" s="3054"/>
      <c r="AL386" s="3054"/>
      <c r="AM386" s="1022"/>
      <c r="AN386" s="1121"/>
    </row>
    <row r="387" spans="1:42" s="939" customFormat="1" ht="12.75" customHeight="1">
      <c r="A387" s="1122"/>
      <c r="B387" s="1019"/>
      <c r="C387" s="1543"/>
      <c r="D387" s="1102"/>
      <c r="E387" s="3119"/>
      <c r="F387" s="3119"/>
      <c r="G387" s="3119"/>
      <c r="H387" s="3119"/>
      <c r="I387" s="3119"/>
      <c r="J387" s="3119"/>
      <c r="K387" s="3119"/>
      <c r="L387" s="3119"/>
      <c r="M387" s="3119"/>
      <c r="N387" s="3119"/>
      <c r="O387" s="3119"/>
      <c r="P387" s="3119"/>
      <c r="Q387" s="3119"/>
      <c r="R387" s="3119"/>
      <c r="S387" s="3119"/>
      <c r="T387" s="3119"/>
      <c r="U387" s="3119"/>
      <c r="V387" s="3119"/>
      <c r="W387" s="3119"/>
      <c r="X387" s="3119"/>
      <c r="Y387" s="3119"/>
      <c r="Z387" s="3119"/>
      <c r="AA387" s="3119"/>
      <c r="AB387" s="3119"/>
      <c r="AC387" s="3119"/>
      <c r="AD387" s="3119"/>
      <c r="AE387" s="1002"/>
      <c r="AF387" s="1002"/>
      <c r="AG387" s="1002"/>
      <c r="AH387" s="1002"/>
      <c r="AI387" s="1002"/>
      <c r="AJ387" s="1002"/>
      <c r="AK387" s="1002"/>
      <c r="AL387" s="1002"/>
      <c r="AM387" s="1022"/>
      <c r="AN387" s="996"/>
    </row>
    <row r="388" spans="1:42" s="939" customFormat="1" ht="12.75" customHeight="1">
      <c r="A388" s="1056"/>
      <c r="B388" s="1019"/>
      <c r="C388" s="1544"/>
      <c r="D388" s="1102"/>
      <c r="E388" s="3119"/>
      <c r="F388" s="3119"/>
      <c r="G388" s="3119"/>
      <c r="H388" s="3119"/>
      <c r="I388" s="3119"/>
      <c r="J388" s="3119"/>
      <c r="K388" s="3119"/>
      <c r="L388" s="3119"/>
      <c r="M388" s="3119"/>
      <c r="N388" s="3119"/>
      <c r="O388" s="3119"/>
      <c r="P388" s="3119"/>
      <c r="Q388" s="3119"/>
      <c r="R388" s="3119"/>
      <c r="S388" s="3119"/>
      <c r="T388" s="3119"/>
      <c r="U388" s="3119"/>
      <c r="V388" s="3119"/>
      <c r="W388" s="3119"/>
      <c r="X388" s="3119"/>
      <c r="Y388" s="3119"/>
      <c r="Z388" s="3119"/>
      <c r="AA388" s="3119"/>
      <c r="AB388" s="3119"/>
      <c r="AC388" s="3119"/>
      <c r="AD388" s="3119"/>
      <c r="AE388" s="1002"/>
      <c r="AF388" s="1002"/>
      <c r="AG388" s="1002"/>
      <c r="AH388" s="1002"/>
      <c r="AI388" s="1002"/>
      <c r="AJ388" s="1002"/>
      <c r="AK388" s="1002"/>
      <c r="AL388" s="1002"/>
      <c r="AM388" s="1022"/>
      <c r="AN388" s="996"/>
    </row>
    <row r="389" spans="1:42" s="939" customFormat="1" ht="12.75" customHeight="1">
      <c r="A389" s="1056"/>
      <c r="B389" s="1019"/>
      <c r="C389" s="1544"/>
      <c r="D389" s="1102"/>
      <c r="E389" s="3119"/>
      <c r="F389" s="3119"/>
      <c r="G389" s="3119"/>
      <c r="H389" s="3119"/>
      <c r="I389" s="3119"/>
      <c r="J389" s="3119"/>
      <c r="K389" s="3119"/>
      <c r="L389" s="3119"/>
      <c r="M389" s="3119"/>
      <c r="N389" s="3119"/>
      <c r="O389" s="3119"/>
      <c r="P389" s="3119"/>
      <c r="Q389" s="3119"/>
      <c r="R389" s="3119"/>
      <c r="S389" s="3119"/>
      <c r="T389" s="3119"/>
      <c r="U389" s="3119"/>
      <c r="V389" s="3119"/>
      <c r="W389" s="3119"/>
      <c r="X389" s="3119"/>
      <c r="Y389" s="3119"/>
      <c r="Z389" s="3119"/>
      <c r="AA389" s="3119"/>
      <c r="AB389" s="3119"/>
      <c r="AC389" s="3119"/>
      <c r="AD389" s="3119"/>
      <c r="AE389" s="1002"/>
      <c r="AF389" s="1002"/>
      <c r="AG389" s="1002"/>
      <c r="AH389" s="1002"/>
      <c r="AI389" s="1002"/>
      <c r="AJ389" s="1002"/>
      <c r="AK389" s="1002"/>
      <c r="AL389" s="1002"/>
      <c r="AM389" s="1022"/>
      <c r="AN389" s="996"/>
    </row>
    <row r="390" spans="1:42" s="939" customFormat="1" ht="12.75" customHeight="1">
      <c r="A390" s="1056"/>
      <c r="B390" s="1019"/>
      <c r="C390" s="1544"/>
      <c r="D390" s="1102"/>
      <c r="E390" s="3119"/>
      <c r="F390" s="3119"/>
      <c r="G390" s="3119"/>
      <c r="H390" s="3119"/>
      <c r="I390" s="3119"/>
      <c r="J390" s="3119"/>
      <c r="K390" s="3119"/>
      <c r="L390" s="3119"/>
      <c r="M390" s="3119"/>
      <c r="N390" s="3119"/>
      <c r="O390" s="3119"/>
      <c r="P390" s="3119"/>
      <c r="Q390" s="3119"/>
      <c r="R390" s="3119"/>
      <c r="S390" s="3119"/>
      <c r="T390" s="3119"/>
      <c r="U390" s="3119"/>
      <c r="V390" s="3119"/>
      <c r="W390" s="3119"/>
      <c r="X390" s="3119"/>
      <c r="Y390" s="3119"/>
      <c r="Z390" s="3119"/>
      <c r="AA390" s="3119"/>
      <c r="AB390" s="3119"/>
      <c r="AC390" s="3119"/>
      <c r="AD390" s="3119"/>
      <c r="AE390" s="1002"/>
      <c r="AF390" s="1002"/>
      <c r="AG390" s="1002"/>
      <c r="AH390" s="1002"/>
      <c r="AI390" s="1002"/>
      <c r="AJ390" s="1002"/>
      <c r="AK390" s="1002"/>
      <c r="AL390" s="1002"/>
      <c r="AM390" s="1022"/>
      <c r="AN390" s="996"/>
    </row>
    <row r="391" spans="1:42" s="939" customFormat="1" ht="12.75" customHeight="1">
      <c r="A391" s="1056"/>
      <c r="B391" s="1019"/>
      <c r="C391" s="1544"/>
      <c r="D391" s="1102"/>
      <c r="E391" s="3119"/>
      <c r="F391" s="3119"/>
      <c r="G391" s="3119"/>
      <c r="H391" s="3119"/>
      <c r="I391" s="3119"/>
      <c r="J391" s="3119"/>
      <c r="K391" s="3119"/>
      <c r="L391" s="3119"/>
      <c r="M391" s="3119"/>
      <c r="N391" s="3119"/>
      <c r="O391" s="3119"/>
      <c r="P391" s="3119"/>
      <c r="Q391" s="3119"/>
      <c r="R391" s="3119"/>
      <c r="S391" s="3119"/>
      <c r="T391" s="3119"/>
      <c r="U391" s="3119"/>
      <c r="V391" s="3119"/>
      <c r="W391" s="3119"/>
      <c r="X391" s="3119"/>
      <c r="Y391" s="3119"/>
      <c r="Z391" s="3119"/>
      <c r="AA391" s="3119"/>
      <c r="AB391" s="3119"/>
      <c r="AC391" s="3119"/>
      <c r="AD391" s="3119"/>
      <c r="AE391" s="1002"/>
      <c r="AF391" s="1002"/>
      <c r="AG391" s="1002"/>
      <c r="AH391" s="1002"/>
      <c r="AI391" s="1002"/>
      <c r="AJ391" s="1002"/>
      <c r="AK391" s="1002"/>
      <c r="AL391" s="1002"/>
      <c r="AM391" s="1022"/>
      <c r="AN391" s="996"/>
    </row>
    <row r="392" spans="1:42" s="939" customFormat="1" ht="12.75" customHeight="1">
      <c r="A392" s="1115"/>
      <c r="B392" s="1031"/>
      <c r="C392" s="1553"/>
      <c r="D392" s="1102"/>
      <c r="E392" s="3119"/>
      <c r="F392" s="3119"/>
      <c r="G392" s="3119"/>
      <c r="H392" s="3119"/>
      <c r="I392" s="3119"/>
      <c r="J392" s="3119"/>
      <c r="K392" s="3119"/>
      <c r="L392" s="3119"/>
      <c r="M392" s="3119"/>
      <c r="N392" s="3119"/>
      <c r="O392" s="3119"/>
      <c r="P392" s="3119"/>
      <c r="Q392" s="3119"/>
      <c r="R392" s="3119"/>
      <c r="S392" s="3119"/>
      <c r="T392" s="3119"/>
      <c r="U392" s="3119"/>
      <c r="V392" s="3119"/>
      <c r="W392" s="3119"/>
      <c r="X392" s="3119"/>
      <c r="Y392" s="3119"/>
      <c r="Z392" s="3119"/>
      <c r="AA392" s="3119"/>
      <c r="AB392" s="3119"/>
      <c r="AC392" s="3119"/>
      <c r="AD392" s="3119"/>
      <c r="AE392" s="1031"/>
      <c r="AF392" s="1031"/>
      <c r="AG392" s="1031"/>
      <c r="AH392" s="1031"/>
      <c r="AI392" s="1031"/>
      <c r="AJ392" s="1031"/>
      <c r="AK392" s="1002"/>
      <c r="AL392" s="1002"/>
      <c r="AM392" s="1022"/>
      <c r="AN392" s="996"/>
    </row>
    <row r="393" spans="1:42" s="939" customFormat="1" ht="12.75" customHeight="1">
      <c r="A393" s="1056"/>
      <c r="B393" s="1031"/>
      <c r="C393" s="1553"/>
      <c r="D393" s="1102"/>
      <c r="E393" s="3119"/>
      <c r="F393" s="3119"/>
      <c r="G393" s="3119"/>
      <c r="H393" s="3119"/>
      <c r="I393" s="3119"/>
      <c r="J393" s="3119"/>
      <c r="K393" s="3119"/>
      <c r="L393" s="3119"/>
      <c r="M393" s="3119"/>
      <c r="N393" s="3119"/>
      <c r="O393" s="3119"/>
      <c r="P393" s="3119"/>
      <c r="Q393" s="3119"/>
      <c r="R393" s="3119"/>
      <c r="S393" s="3119"/>
      <c r="T393" s="3119"/>
      <c r="U393" s="3119"/>
      <c r="V393" s="3119"/>
      <c r="W393" s="3119"/>
      <c r="X393" s="3119"/>
      <c r="Y393" s="3119"/>
      <c r="Z393" s="3119"/>
      <c r="AA393" s="3119"/>
      <c r="AB393" s="3119"/>
      <c r="AC393" s="3119"/>
      <c r="AD393" s="3119"/>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1676</v>
      </c>
      <c r="F395" s="1554"/>
      <c r="G395" s="1554"/>
      <c r="H395" s="1554"/>
      <c r="I395" s="1554"/>
      <c r="J395" s="1554"/>
      <c r="K395" s="1554"/>
      <c r="L395" s="1554"/>
      <c r="M395" s="1554"/>
      <c r="N395" s="1554"/>
      <c r="O395" s="1554"/>
      <c r="P395" s="1554"/>
      <c r="Q395" s="1554"/>
      <c r="R395" s="1554"/>
      <c r="U395" s="1554"/>
      <c r="V395" s="1554"/>
      <c r="W395" s="1554"/>
      <c r="X395" s="3072" t="s">
        <v>626</v>
      </c>
      <c r="Y395" s="3072"/>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1677</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054" t="s">
        <v>1678</v>
      </c>
      <c r="AG397" s="3054"/>
      <c r="AH397" s="3054"/>
      <c r="AI397" s="3054"/>
      <c r="AJ397" s="3054"/>
      <c r="AK397" s="3054"/>
      <c r="AL397" s="3054"/>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1667</v>
      </c>
      <c r="AP398" s="1124">
        <v>4</v>
      </c>
    </row>
    <row r="399" spans="1:42" s="939" customFormat="1" ht="12.75" customHeight="1">
      <c r="A399" s="1056"/>
      <c r="B399" s="1002"/>
      <c r="C399" s="1541"/>
      <c r="D399" s="1019" t="s">
        <v>1670</v>
      </c>
      <c r="E399" s="1547"/>
      <c r="F399" s="1547"/>
      <c r="G399" s="1547"/>
      <c r="H399" s="3118" t="s">
        <v>626</v>
      </c>
      <c r="I399" s="3118"/>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1668</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1679</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1680</v>
      </c>
      <c r="AJ401" s="3078">
        <f>VLOOKUP($H$399,$AO$366:$AP$368,2,FALSE)</f>
        <v>0</v>
      </c>
      <c r="AK401" s="3080"/>
      <c r="AL401" s="1001"/>
      <c r="AM401" s="998"/>
      <c r="AN401" s="996"/>
      <c r="AO401" s="1114" t="s">
        <v>1681</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1682</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1683</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054" t="s">
        <v>1614</v>
      </c>
      <c r="AG405" s="3054"/>
      <c r="AH405" s="3054"/>
      <c r="AI405" s="3054"/>
      <c r="AJ405" s="3054"/>
      <c r="AK405" s="3054"/>
      <c r="AL405" s="3054"/>
      <c r="AM405" s="1022"/>
      <c r="AN405" s="996"/>
    </row>
    <row r="406" spans="1:42" s="939" customFormat="1" ht="12.75" customHeight="1">
      <c r="A406" s="1056"/>
      <c r="B406" s="923"/>
      <c r="C406" s="923"/>
      <c r="D406" s="1102"/>
      <c r="E406" s="1031" t="s">
        <v>1684</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1685</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054" t="s">
        <v>1678</v>
      </c>
      <c r="AG408" s="3054"/>
      <c r="AH408" s="3054"/>
      <c r="AI408" s="3054"/>
      <c r="AJ408" s="3054"/>
      <c r="AK408" s="3054"/>
      <c r="AL408" s="3054"/>
      <c r="AM408" s="1022"/>
      <c r="AN408" s="996"/>
    </row>
    <row r="409" spans="1:42" s="939" customFormat="1" ht="12.75" customHeight="1">
      <c r="A409" s="1056"/>
      <c r="B409" s="1002"/>
      <c r="C409" s="1541"/>
      <c r="D409" s="1102"/>
      <c r="E409" s="1031" t="s">
        <v>1686</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1670</v>
      </c>
      <c r="E411" s="1547"/>
      <c r="F411" s="1547"/>
      <c r="G411" s="1547"/>
      <c r="H411" s="3118" t="s">
        <v>626</v>
      </c>
      <c r="I411" s="3118"/>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1687</v>
      </c>
      <c r="AJ413" s="3078">
        <f>VLOOKUP(H411,AT366:AU368,2,FALSE)</f>
        <v>0</v>
      </c>
      <c r="AK413" s="3080"/>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1688</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1689</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099" t="s">
        <v>1690</v>
      </c>
      <c r="F418" s="3099"/>
      <c r="G418" s="3099"/>
      <c r="H418" s="3099"/>
      <c r="I418" s="3099"/>
      <c r="J418" s="3099"/>
      <c r="K418" s="3099"/>
      <c r="L418" s="3099"/>
      <c r="M418" s="3099"/>
      <c r="N418" s="3099"/>
      <c r="O418" s="3099"/>
      <c r="P418" s="3099"/>
      <c r="Q418" s="3099"/>
      <c r="R418" s="3099"/>
      <c r="S418" s="3099"/>
      <c r="T418" s="3099"/>
      <c r="U418" s="3099"/>
      <c r="V418" s="3099"/>
      <c r="W418" s="3099"/>
      <c r="X418" s="3099"/>
      <c r="Y418" s="3099"/>
      <c r="Z418" s="3099"/>
      <c r="AA418" s="3099"/>
      <c r="AB418" s="3099"/>
      <c r="AC418" s="3099"/>
      <c r="AD418" s="923"/>
      <c r="AE418" s="923"/>
      <c r="AF418" s="3054" t="s">
        <v>1640</v>
      </c>
      <c r="AG418" s="3054"/>
      <c r="AH418" s="3054"/>
      <c r="AI418" s="3054"/>
      <c r="AJ418" s="3054"/>
      <c r="AK418" s="3054"/>
      <c r="AL418" s="3054"/>
      <c r="AN418" s="996"/>
    </row>
    <row r="419" spans="1:42" s="939" customFormat="1" ht="12.75" customHeight="1">
      <c r="B419" s="923"/>
      <c r="C419" s="982"/>
      <c r="D419" s="923"/>
      <c r="E419" s="3099"/>
      <c r="F419" s="3099"/>
      <c r="G419" s="3099"/>
      <c r="H419" s="3099"/>
      <c r="I419" s="3099"/>
      <c r="J419" s="3099"/>
      <c r="K419" s="3099"/>
      <c r="L419" s="3099"/>
      <c r="M419" s="3099"/>
      <c r="N419" s="3099"/>
      <c r="O419" s="3099"/>
      <c r="P419" s="3099"/>
      <c r="Q419" s="3099"/>
      <c r="R419" s="3099"/>
      <c r="S419" s="3099"/>
      <c r="T419" s="3099"/>
      <c r="U419" s="3099"/>
      <c r="V419" s="3099"/>
      <c r="W419" s="3099"/>
      <c r="X419" s="3099"/>
      <c r="Y419" s="3099"/>
      <c r="Z419" s="3099"/>
      <c r="AA419" s="3099"/>
      <c r="AB419" s="3099"/>
      <c r="AC419" s="3099"/>
      <c r="AD419" s="923"/>
      <c r="AE419" s="923"/>
      <c r="AF419" s="923"/>
      <c r="AG419" s="923"/>
      <c r="AH419" s="923"/>
      <c r="AI419" s="923"/>
      <c r="AJ419" s="923"/>
      <c r="AK419" s="923"/>
      <c r="AL419" s="923"/>
      <c r="AN419" s="996"/>
    </row>
    <row r="420" spans="1:42" s="939" customFormat="1" ht="12.75" customHeight="1">
      <c r="B420" s="923"/>
      <c r="C420" s="982"/>
      <c r="D420" s="1102"/>
      <c r="E420" s="3099"/>
      <c r="F420" s="3099"/>
      <c r="G420" s="3099"/>
      <c r="H420" s="3099"/>
      <c r="I420" s="3099"/>
      <c r="J420" s="3099"/>
      <c r="K420" s="3099"/>
      <c r="L420" s="3099"/>
      <c r="M420" s="3099"/>
      <c r="N420" s="3099"/>
      <c r="O420" s="3099"/>
      <c r="P420" s="3099"/>
      <c r="Q420" s="3099"/>
      <c r="R420" s="3099"/>
      <c r="S420" s="3099"/>
      <c r="T420" s="3099"/>
      <c r="U420" s="3099"/>
      <c r="V420" s="3099"/>
      <c r="W420" s="3099"/>
      <c r="X420" s="3099"/>
      <c r="Y420" s="3099"/>
      <c r="Z420" s="3099"/>
      <c r="AA420" s="3099"/>
      <c r="AB420" s="3099"/>
      <c r="AC420" s="3099"/>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099" t="s">
        <v>1691</v>
      </c>
      <c r="F422" s="3099"/>
      <c r="G422" s="3099"/>
      <c r="H422" s="3099"/>
      <c r="I422" s="3099"/>
      <c r="J422" s="3099"/>
      <c r="K422" s="3099"/>
      <c r="L422" s="3099"/>
      <c r="M422" s="3099"/>
      <c r="N422" s="3099"/>
      <c r="O422" s="3099"/>
      <c r="P422" s="3099"/>
      <c r="Q422" s="3099"/>
      <c r="R422" s="3099"/>
      <c r="S422" s="3099"/>
      <c r="T422" s="3099"/>
      <c r="U422" s="3099"/>
      <c r="V422" s="3099"/>
      <c r="W422" s="3099"/>
      <c r="X422" s="3099"/>
      <c r="Y422" s="3099"/>
      <c r="Z422" s="3099"/>
      <c r="AA422" s="3099"/>
      <c r="AB422" s="3099"/>
      <c r="AC422" s="3099"/>
      <c r="AD422" s="923"/>
      <c r="AE422" s="923"/>
      <c r="AF422" s="3054" t="s">
        <v>1669</v>
      </c>
      <c r="AG422" s="3054"/>
      <c r="AH422" s="3054"/>
      <c r="AI422" s="3054"/>
      <c r="AJ422" s="3054"/>
      <c r="AK422" s="3054"/>
      <c r="AL422" s="3054"/>
      <c r="AN422" s="996"/>
    </row>
    <row r="423" spans="1:42" s="939" customFormat="1" ht="12.75" customHeight="1">
      <c r="B423" s="923"/>
      <c r="C423" s="982"/>
      <c r="D423" s="923"/>
      <c r="E423" s="3099"/>
      <c r="F423" s="3099"/>
      <c r="G423" s="3099"/>
      <c r="H423" s="3099"/>
      <c r="I423" s="3099"/>
      <c r="J423" s="3099"/>
      <c r="K423" s="3099"/>
      <c r="L423" s="3099"/>
      <c r="M423" s="3099"/>
      <c r="N423" s="3099"/>
      <c r="O423" s="3099"/>
      <c r="P423" s="3099"/>
      <c r="Q423" s="3099"/>
      <c r="R423" s="3099"/>
      <c r="S423" s="3099"/>
      <c r="T423" s="3099"/>
      <c r="U423" s="3099"/>
      <c r="V423" s="3099"/>
      <c r="W423" s="3099"/>
      <c r="X423" s="3099"/>
      <c r="Y423" s="3099"/>
      <c r="Z423" s="3099"/>
      <c r="AA423" s="3099"/>
      <c r="AB423" s="3099"/>
      <c r="AC423" s="3099"/>
      <c r="AD423" s="923"/>
      <c r="AE423" s="923"/>
      <c r="AF423" s="923"/>
      <c r="AG423" s="923"/>
      <c r="AH423" s="923"/>
      <c r="AI423" s="923"/>
      <c r="AJ423" s="923"/>
      <c r="AK423" s="923"/>
      <c r="AL423" s="923"/>
      <c r="AN423" s="996"/>
    </row>
    <row r="424" spans="1:42" s="939" customFormat="1" ht="15" customHeight="1">
      <c r="B424" s="923"/>
      <c r="C424" s="982"/>
      <c r="D424" s="1102"/>
      <c r="E424" s="3099"/>
      <c r="F424" s="3099"/>
      <c r="G424" s="3099"/>
      <c r="H424" s="3099"/>
      <c r="I424" s="3099"/>
      <c r="J424" s="3099"/>
      <c r="K424" s="3099"/>
      <c r="L424" s="3099"/>
      <c r="M424" s="3099"/>
      <c r="N424" s="3099"/>
      <c r="O424" s="3099"/>
      <c r="P424" s="3099"/>
      <c r="Q424" s="3099"/>
      <c r="R424" s="3099"/>
      <c r="S424" s="3099"/>
      <c r="T424" s="3099"/>
      <c r="U424" s="3099"/>
      <c r="V424" s="3099"/>
      <c r="W424" s="3099"/>
      <c r="X424" s="3099"/>
      <c r="Y424" s="3099"/>
      <c r="Z424" s="3099"/>
      <c r="AA424" s="3099"/>
      <c r="AB424" s="3099"/>
      <c r="AC424" s="3099"/>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099" t="s">
        <v>1692</v>
      </c>
      <c r="F426" s="3099"/>
      <c r="G426" s="3099"/>
      <c r="H426" s="3099"/>
      <c r="I426" s="3099"/>
      <c r="J426" s="3099"/>
      <c r="K426" s="3099"/>
      <c r="L426" s="3099"/>
      <c r="M426" s="3099"/>
      <c r="N426" s="3099"/>
      <c r="O426" s="3099"/>
      <c r="P426" s="3099"/>
      <c r="Q426" s="3099"/>
      <c r="R426" s="3099"/>
      <c r="S426" s="3099"/>
      <c r="T426" s="3099"/>
      <c r="U426" s="3099"/>
      <c r="V426" s="3099"/>
      <c r="W426" s="3099"/>
      <c r="X426" s="3099"/>
      <c r="Y426" s="3099"/>
      <c r="Z426" s="3099"/>
      <c r="AA426" s="3099"/>
      <c r="AB426" s="3099"/>
      <c r="AC426" s="3099"/>
      <c r="AD426" s="923"/>
      <c r="AE426" s="923"/>
      <c r="AF426" s="3054" t="s">
        <v>1614</v>
      </c>
      <c r="AG426" s="3054"/>
      <c r="AH426" s="3054"/>
      <c r="AI426" s="3054"/>
      <c r="AJ426" s="3054"/>
      <c r="AK426" s="3054"/>
      <c r="AL426" s="3054"/>
      <c r="AN426" s="996"/>
    </row>
    <row r="427" spans="1:42" s="939" customFormat="1" ht="12.75" customHeight="1">
      <c r="A427" s="1056"/>
      <c r="B427" s="1019"/>
      <c r="C427" s="1544"/>
      <c r="D427" s="923"/>
      <c r="E427" s="3099"/>
      <c r="F427" s="3099"/>
      <c r="G427" s="3099"/>
      <c r="H427" s="3099"/>
      <c r="I427" s="3099"/>
      <c r="J427" s="3099"/>
      <c r="K427" s="3099"/>
      <c r="L427" s="3099"/>
      <c r="M427" s="3099"/>
      <c r="N427" s="3099"/>
      <c r="O427" s="3099"/>
      <c r="P427" s="3099"/>
      <c r="Q427" s="3099"/>
      <c r="R427" s="3099"/>
      <c r="S427" s="3099"/>
      <c r="T427" s="3099"/>
      <c r="U427" s="3099"/>
      <c r="V427" s="3099"/>
      <c r="W427" s="3099"/>
      <c r="X427" s="3099"/>
      <c r="Y427" s="3099"/>
      <c r="Z427" s="3099"/>
      <c r="AA427" s="3099"/>
      <c r="AB427" s="3099"/>
      <c r="AC427" s="3099"/>
      <c r="AD427" s="923"/>
      <c r="AE427" s="3054"/>
      <c r="AF427" s="3054"/>
      <c r="AG427" s="3054"/>
      <c r="AH427" s="3054"/>
      <c r="AI427" s="3054"/>
      <c r="AJ427" s="3054"/>
      <c r="AK427" s="3054"/>
      <c r="AL427" s="1500"/>
      <c r="AM427" s="1022"/>
      <c r="AN427" s="996"/>
      <c r="AO427" s="939" t="s">
        <v>626</v>
      </c>
      <c r="AP427" s="1116">
        <v>0</v>
      </c>
    </row>
    <row r="428" spans="1:42" s="939" customFormat="1" ht="12.75" customHeight="1">
      <c r="A428" s="1122"/>
      <c r="B428" s="923"/>
      <c r="C428" s="923"/>
      <c r="D428" s="1102"/>
      <c r="E428" s="3099"/>
      <c r="F428" s="3099"/>
      <c r="G428" s="3099"/>
      <c r="H428" s="3099"/>
      <c r="I428" s="3099"/>
      <c r="J428" s="3099"/>
      <c r="K428" s="3099"/>
      <c r="L428" s="3099"/>
      <c r="M428" s="3099"/>
      <c r="N428" s="3099"/>
      <c r="O428" s="3099"/>
      <c r="P428" s="3099"/>
      <c r="Q428" s="3099"/>
      <c r="R428" s="3099"/>
      <c r="S428" s="3099"/>
      <c r="T428" s="3099"/>
      <c r="U428" s="3099"/>
      <c r="V428" s="3099"/>
      <c r="W428" s="3099"/>
      <c r="X428" s="3099"/>
      <c r="Y428" s="3099"/>
      <c r="Z428" s="3099"/>
      <c r="AA428" s="3099"/>
      <c r="AB428" s="3099"/>
      <c r="AC428" s="3099"/>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1667</v>
      </c>
      <c r="E430" s="3099" t="s">
        <v>1693</v>
      </c>
      <c r="F430" s="3099"/>
      <c r="G430" s="3099"/>
      <c r="H430" s="3099"/>
      <c r="I430" s="3099"/>
      <c r="J430" s="3099"/>
      <c r="K430" s="3099"/>
      <c r="L430" s="3099"/>
      <c r="M430" s="3099"/>
      <c r="N430" s="3099"/>
      <c r="O430" s="3099"/>
      <c r="P430" s="3099"/>
      <c r="Q430" s="3099"/>
      <c r="R430" s="3099"/>
      <c r="S430" s="3099"/>
      <c r="T430" s="3099"/>
      <c r="U430" s="3099"/>
      <c r="V430" s="3099"/>
      <c r="W430" s="3099"/>
      <c r="X430" s="3099"/>
      <c r="Y430" s="3099"/>
      <c r="Z430" s="3099"/>
      <c r="AA430" s="3099"/>
      <c r="AB430" s="3099"/>
      <c r="AC430" s="3099"/>
      <c r="AD430" s="923"/>
      <c r="AE430" s="923"/>
      <c r="AF430" s="3054" t="s">
        <v>1669</v>
      </c>
      <c r="AG430" s="3054"/>
      <c r="AH430" s="3054"/>
      <c r="AI430" s="3054"/>
      <c r="AJ430" s="3054"/>
      <c r="AK430" s="3054"/>
      <c r="AL430" s="3054"/>
      <c r="AN430" s="996"/>
    </row>
    <row r="431" spans="1:42" s="939" customFormat="1" ht="12.75" customHeight="1">
      <c r="A431" s="1111"/>
      <c r="B431" s="1019"/>
      <c r="C431" s="1560"/>
      <c r="D431" s="1102"/>
      <c r="E431" s="3099"/>
      <c r="F431" s="3099"/>
      <c r="G431" s="3099"/>
      <c r="H431" s="3099"/>
      <c r="I431" s="3099"/>
      <c r="J431" s="3099"/>
      <c r="K431" s="3099"/>
      <c r="L431" s="3099"/>
      <c r="M431" s="3099"/>
      <c r="N431" s="3099"/>
      <c r="O431" s="3099"/>
      <c r="P431" s="3099"/>
      <c r="Q431" s="3099"/>
      <c r="R431" s="3099"/>
      <c r="S431" s="3099"/>
      <c r="T431" s="3099"/>
      <c r="U431" s="3099"/>
      <c r="V431" s="3099"/>
      <c r="W431" s="3099"/>
      <c r="X431" s="3099"/>
      <c r="Y431" s="3099"/>
      <c r="Z431" s="3099"/>
      <c r="AA431" s="3099"/>
      <c r="AB431" s="3099"/>
      <c r="AC431" s="3099"/>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99"/>
      <c r="F432" s="3099"/>
      <c r="G432" s="3099"/>
      <c r="H432" s="3099"/>
      <c r="I432" s="3099"/>
      <c r="J432" s="3099"/>
      <c r="K432" s="3099"/>
      <c r="L432" s="3099"/>
      <c r="M432" s="3099"/>
      <c r="N432" s="3099"/>
      <c r="O432" s="3099"/>
      <c r="P432" s="3099"/>
      <c r="Q432" s="3099"/>
      <c r="R432" s="3099"/>
      <c r="S432" s="3099"/>
      <c r="T432" s="3099"/>
      <c r="U432" s="3099"/>
      <c r="V432" s="3099"/>
      <c r="W432" s="3099"/>
      <c r="X432" s="3099"/>
      <c r="Y432" s="3099"/>
      <c r="Z432" s="3099"/>
      <c r="AA432" s="3099"/>
      <c r="AB432" s="3099"/>
      <c r="AC432" s="3099"/>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1668</v>
      </c>
      <c r="E434" s="3099" t="s">
        <v>1694</v>
      </c>
      <c r="F434" s="3099"/>
      <c r="G434" s="3099"/>
      <c r="H434" s="3099"/>
      <c r="I434" s="3099"/>
      <c r="J434" s="3099"/>
      <c r="K434" s="3099"/>
      <c r="L434" s="3099"/>
      <c r="M434" s="3099"/>
      <c r="N434" s="3099"/>
      <c r="O434" s="3099"/>
      <c r="P434" s="3099"/>
      <c r="Q434" s="3099"/>
      <c r="R434" s="3099"/>
      <c r="S434" s="3099"/>
      <c r="T434" s="3099"/>
      <c r="U434" s="3099"/>
      <c r="V434" s="3099"/>
      <c r="W434" s="3099"/>
      <c r="X434" s="3099"/>
      <c r="Y434" s="3099"/>
      <c r="Z434" s="3099"/>
      <c r="AA434" s="3099"/>
      <c r="AB434" s="3099"/>
      <c r="AC434" s="3099"/>
      <c r="AD434" s="923"/>
      <c r="AE434" s="923"/>
      <c r="AF434" s="3054" t="s">
        <v>1614</v>
      </c>
      <c r="AG434" s="3054"/>
      <c r="AH434" s="3054"/>
      <c r="AI434" s="3054"/>
      <c r="AJ434" s="3054"/>
      <c r="AK434" s="3054"/>
      <c r="AL434" s="3054"/>
      <c r="AM434" s="1061"/>
      <c r="AN434" s="996"/>
    </row>
    <row r="435" spans="1:42" s="939" customFormat="1" ht="12.75" customHeight="1">
      <c r="A435" s="1056"/>
      <c r="B435" s="1019"/>
      <c r="C435" s="1544"/>
      <c r="D435" s="1102"/>
      <c r="E435" s="3099"/>
      <c r="F435" s="3099"/>
      <c r="G435" s="3099"/>
      <c r="H435" s="3099"/>
      <c r="I435" s="3099"/>
      <c r="J435" s="3099"/>
      <c r="K435" s="3099"/>
      <c r="L435" s="3099"/>
      <c r="M435" s="3099"/>
      <c r="N435" s="3099"/>
      <c r="O435" s="3099"/>
      <c r="P435" s="3099"/>
      <c r="Q435" s="3099"/>
      <c r="R435" s="3099"/>
      <c r="S435" s="3099"/>
      <c r="T435" s="3099"/>
      <c r="U435" s="3099"/>
      <c r="V435" s="3099"/>
      <c r="W435" s="3099"/>
      <c r="X435" s="3099"/>
      <c r="Y435" s="3099"/>
      <c r="Z435" s="3099"/>
      <c r="AA435" s="3099"/>
      <c r="AB435" s="3099"/>
      <c r="AC435" s="3099"/>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99"/>
      <c r="F436" s="3099"/>
      <c r="G436" s="3099"/>
      <c r="H436" s="3099"/>
      <c r="I436" s="3099"/>
      <c r="J436" s="3099"/>
      <c r="K436" s="3099"/>
      <c r="L436" s="3099"/>
      <c r="M436" s="3099"/>
      <c r="N436" s="3099"/>
      <c r="O436" s="3099"/>
      <c r="P436" s="3099"/>
      <c r="Q436" s="3099"/>
      <c r="R436" s="3099"/>
      <c r="S436" s="3099"/>
      <c r="T436" s="3099"/>
      <c r="U436" s="3099"/>
      <c r="V436" s="3099"/>
      <c r="W436" s="3099"/>
      <c r="X436" s="3099"/>
      <c r="Y436" s="3099"/>
      <c r="Z436" s="3099"/>
      <c r="AA436" s="3099"/>
      <c r="AB436" s="3099"/>
      <c r="AC436" s="3099"/>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1679</v>
      </c>
      <c r="E438" s="3099" t="s">
        <v>1695</v>
      </c>
      <c r="F438" s="3099"/>
      <c r="G438" s="3099"/>
      <c r="H438" s="3099"/>
      <c r="I438" s="3099"/>
      <c r="J438" s="3099"/>
      <c r="K438" s="3099"/>
      <c r="L438" s="3099"/>
      <c r="M438" s="3099"/>
      <c r="N438" s="3099"/>
      <c r="O438" s="3099"/>
      <c r="P438" s="3099"/>
      <c r="Q438" s="3099"/>
      <c r="R438" s="3099"/>
      <c r="S438" s="3099"/>
      <c r="T438" s="3099"/>
      <c r="U438" s="3099"/>
      <c r="V438" s="3099"/>
      <c r="W438" s="3099"/>
      <c r="X438" s="3099"/>
      <c r="Y438" s="3099"/>
      <c r="Z438" s="3099"/>
      <c r="AA438" s="3099"/>
      <c r="AB438" s="3099"/>
      <c r="AC438" s="3099"/>
      <c r="AD438" s="923"/>
      <c r="AE438" s="923"/>
      <c r="AF438" s="3054" t="s">
        <v>1678</v>
      </c>
      <c r="AG438" s="3054"/>
      <c r="AH438" s="3054"/>
      <c r="AI438" s="3054"/>
      <c r="AJ438" s="3054"/>
      <c r="AK438" s="3054"/>
      <c r="AL438" s="3054"/>
      <c r="AM438" s="1061"/>
      <c r="AN438" s="996"/>
    </row>
    <row r="439" spans="1:42" s="939" customFormat="1" ht="12.75" customHeight="1">
      <c r="A439" s="1503"/>
      <c r="B439" s="1002"/>
      <c r="C439" s="1541"/>
      <c r="D439" s="1102"/>
      <c r="E439" s="3099"/>
      <c r="F439" s="3099"/>
      <c r="G439" s="3099"/>
      <c r="H439" s="3099"/>
      <c r="I439" s="3099"/>
      <c r="J439" s="3099"/>
      <c r="K439" s="3099"/>
      <c r="L439" s="3099"/>
      <c r="M439" s="3099"/>
      <c r="N439" s="3099"/>
      <c r="O439" s="3099"/>
      <c r="P439" s="3099"/>
      <c r="Q439" s="3099"/>
      <c r="R439" s="3099"/>
      <c r="S439" s="3099"/>
      <c r="T439" s="3099"/>
      <c r="U439" s="3099"/>
      <c r="V439" s="3099"/>
      <c r="W439" s="3099"/>
      <c r="X439" s="3099"/>
      <c r="Y439" s="3099"/>
      <c r="Z439" s="3099"/>
      <c r="AA439" s="3099"/>
      <c r="AB439" s="3099"/>
      <c r="AC439" s="3099"/>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99"/>
      <c r="F440" s="3099"/>
      <c r="G440" s="3099"/>
      <c r="H440" s="3099"/>
      <c r="I440" s="3099"/>
      <c r="J440" s="3099"/>
      <c r="K440" s="3099"/>
      <c r="L440" s="3099"/>
      <c r="M440" s="3099"/>
      <c r="N440" s="3099"/>
      <c r="O440" s="3099"/>
      <c r="P440" s="3099"/>
      <c r="Q440" s="3099"/>
      <c r="R440" s="3099"/>
      <c r="S440" s="3099"/>
      <c r="T440" s="3099"/>
      <c r="U440" s="3099"/>
      <c r="V440" s="3099"/>
      <c r="W440" s="3099"/>
      <c r="X440" s="3099"/>
      <c r="Y440" s="3099"/>
      <c r="Z440" s="3099"/>
      <c r="AA440" s="3099"/>
      <c r="AB440" s="3099"/>
      <c r="AC440" s="3099"/>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1681</v>
      </c>
      <c r="E442" s="3099" t="s">
        <v>1696</v>
      </c>
      <c r="F442" s="3099"/>
      <c r="G442" s="3099"/>
      <c r="H442" s="3099"/>
      <c r="I442" s="3099"/>
      <c r="J442" s="3099"/>
      <c r="K442" s="3099"/>
      <c r="L442" s="3099"/>
      <c r="M442" s="3099"/>
      <c r="N442" s="3099"/>
      <c r="O442" s="3099"/>
      <c r="P442" s="3099"/>
      <c r="Q442" s="3099"/>
      <c r="R442" s="3099"/>
      <c r="S442" s="3099"/>
      <c r="T442" s="3099"/>
      <c r="U442" s="3099"/>
      <c r="V442" s="3099"/>
      <c r="W442" s="3099"/>
      <c r="X442" s="3099"/>
      <c r="Y442" s="3099"/>
      <c r="Z442" s="3099"/>
      <c r="AA442" s="3099"/>
      <c r="AB442" s="3099"/>
      <c r="AC442" s="3099"/>
      <c r="AD442" s="923"/>
      <c r="AE442" s="923"/>
      <c r="AF442" s="3054" t="s">
        <v>1697</v>
      </c>
      <c r="AG442" s="3054"/>
      <c r="AH442" s="3054"/>
      <c r="AI442" s="3054"/>
      <c r="AJ442" s="3054"/>
      <c r="AK442" s="3054"/>
      <c r="AL442" s="3054"/>
      <c r="AM442" s="1061"/>
      <c r="AN442" s="996"/>
      <c r="AO442" s="1114" t="s">
        <v>725</v>
      </c>
      <c r="AP442" s="939">
        <v>3</v>
      </c>
    </row>
    <row r="443" spans="1:42" s="939" customFormat="1" ht="12.75" customHeight="1">
      <c r="A443" s="1503"/>
      <c r="B443" s="1002"/>
      <c r="C443" s="1541"/>
      <c r="D443" s="1102"/>
      <c r="E443" s="3099"/>
      <c r="F443" s="3099"/>
      <c r="G443" s="3099"/>
      <c r="H443" s="3099"/>
      <c r="I443" s="3099"/>
      <c r="J443" s="3099"/>
      <c r="K443" s="3099"/>
      <c r="L443" s="3099"/>
      <c r="M443" s="3099"/>
      <c r="N443" s="3099"/>
      <c r="O443" s="3099"/>
      <c r="P443" s="3099"/>
      <c r="Q443" s="3099"/>
      <c r="R443" s="3099"/>
      <c r="S443" s="3099"/>
      <c r="T443" s="3099"/>
      <c r="U443" s="3099"/>
      <c r="V443" s="3099"/>
      <c r="W443" s="3099"/>
      <c r="X443" s="3099"/>
      <c r="Y443" s="3099"/>
      <c r="Z443" s="3099"/>
      <c r="AA443" s="3099"/>
      <c r="AB443" s="3099"/>
      <c r="AC443" s="3099"/>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099"/>
      <c r="F444" s="3099"/>
      <c r="G444" s="3099"/>
      <c r="H444" s="3099"/>
      <c r="I444" s="3099"/>
      <c r="J444" s="3099"/>
      <c r="K444" s="3099"/>
      <c r="L444" s="3099"/>
      <c r="M444" s="3099"/>
      <c r="N444" s="3099"/>
      <c r="O444" s="3099"/>
      <c r="P444" s="3099"/>
      <c r="Q444" s="3099"/>
      <c r="R444" s="3099"/>
      <c r="S444" s="3099"/>
      <c r="T444" s="3099"/>
      <c r="U444" s="3099"/>
      <c r="V444" s="3099"/>
      <c r="W444" s="3099"/>
      <c r="X444" s="3099"/>
      <c r="Y444" s="3099"/>
      <c r="Z444" s="3099"/>
      <c r="AA444" s="3099"/>
      <c r="AB444" s="3099"/>
      <c r="AC444" s="3099"/>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1670</v>
      </c>
      <c r="E446" s="1547"/>
      <c r="F446" s="1547"/>
      <c r="G446" s="1547"/>
      <c r="H446" s="3118" t="s">
        <v>284</v>
      </c>
      <c r="I446" s="3118"/>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1698</v>
      </c>
      <c r="AJ448" s="3078">
        <f>VLOOKUP($H$446,$AO$394:$AP$401,2,FALSE)</f>
        <v>3</v>
      </c>
      <c r="AK448" s="3080"/>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1699</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099" t="s">
        <v>2117</v>
      </c>
      <c r="F452" s="3099"/>
      <c r="G452" s="3099"/>
      <c r="H452" s="3099"/>
      <c r="I452" s="3099"/>
      <c r="J452" s="3099"/>
      <c r="K452" s="3099"/>
      <c r="L452" s="3099"/>
      <c r="M452" s="3099"/>
      <c r="N452" s="3099"/>
      <c r="O452" s="3099"/>
      <c r="P452" s="3099"/>
      <c r="Q452" s="3099"/>
      <c r="R452" s="3099"/>
      <c r="S452" s="3099"/>
      <c r="T452" s="3099"/>
      <c r="U452" s="3099"/>
      <c r="V452" s="3099"/>
      <c r="W452" s="3099"/>
      <c r="X452" s="3099"/>
      <c r="Y452" s="3099"/>
      <c r="Z452" s="3099"/>
      <c r="AA452" s="3099"/>
      <c r="AB452" s="3099"/>
      <c r="AC452" s="923"/>
      <c r="AD452" s="923"/>
      <c r="AE452" s="926"/>
      <c r="AF452" s="3054" t="s">
        <v>1614</v>
      </c>
      <c r="AG452" s="3054"/>
      <c r="AH452" s="3054"/>
      <c r="AI452" s="3054"/>
      <c r="AJ452" s="3054"/>
      <c r="AK452" s="3054"/>
      <c r="AL452" s="3054"/>
      <c r="AM452" s="1022"/>
      <c r="AN452" s="997"/>
    </row>
    <row r="453" spans="1:42" s="998" customFormat="1" ht="12.75" customHeight="1">
      <c r="A453" s="1056"/>
      <c r="B453" s="1019"/>
      <c r="C453" s="1553"/>
      <c r="D453" s="1102"/>
      <c r="E453" s="3099"/>
      <c r="F453" s="3099"/>
      <c r="G453" s="3099"/>
      <c r="H453" s="3099"/>
      <c r="I453" s="3099"/>
      <c r="J453" s="3099"/>
      <c r="K453" s="3099"/>
      <c r="L453" s="3099"/>
      <c r="M453" s="3099"/>
      <c r="N453" s="3099"/>
      <c r="O453" s="3099"/>
      <c r="P453" s="3099"/>
      <c r="Q453" s="3099"/>
      <c r="R453" s="3099"/>
      <c r="S453" s="3099"/>
      <c r="T453" s="3099"/>
      <c r="U453" s="3099"/>
      <c r="V453" s="3099"/>
      <c r="W453" s="3099"/>
      <c r="X453" s="3099"/>
      <c r="Y453" s="3099"/>
      <c r="Z453" s="3099"/>
      <c r="AA453" s="3099"/>
      <c r="AB453" s="3099"/>
      <c r="AC453" s="923"/>
      <c r="AD453" s="923"/>
      <c r="AE453" s="1031"/>
      <c r="AF453" s="926"/>
      <c r="AG453" s="926"/>
      <c r="AH453" s="926"/>
      <c r="AI453" s="926"/>
      <c r="AJ453" s="926"/>
      <c r="AK453" s="926"/>
      <c r="AL453" s="926"/>
      <c r="AM453" s="1022"/>
      <c r="AN453" s="997"/>
      <c r="AO453" s="3122"/>
      <c r="AP453" s="3122"/>
    </row>
    <row r="454" spans="1:42" s="998" customFormat="1" ht="12.75" customHeight="1">
      <c r="A454" s="1056"/>
      <c r="B454" s="1019"/>
      <c r="C454" s="1553"/>
      <c r="D454" s="1102"/>
      <c r="E454" s="3099"/>
      <c r="F454" s="3099"/>
      <c r="G454" s="3099"/>
      <c r="H454" s="3099"/>
      <c r="I454" s="3099"/>
      <c r="J454" s="3099"/>
      <c r="K454" s="3099"/>
      <c r="L454" s="3099"/>
      <c r="M454" s="3099"/>
      <c r="N454" s="3099"/>
      <c r="O454" s="3099"/>
      <c r="P454" s="3099"/>
      <c r="Q454" s="3099"/>
      <c r="R454" s="3099"/>
      <c r="S454" s="3099"/>
      <c r="T454" s="3099"/>
      <c r="U454" s="3099"/>
      <c r="V454" s="3099"/>
      <c r="W454" s="3099"/>
      <c r="X454" s="3099"/>
      <c r="Y454" s="3099"/>
      <c r="Z454" s="3099"/>
      <c r="AA454" s="3099"/>
      <c r="AB454" s="3099"/>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99"/>
      <c r="F455" s="3099"/>
      <c r="G455" s="3099"/>
      <c r="H455" s="3099"/>
      <c r="I455" s="3099"/>
      <c r="J455" s="3099"/>
      <c r="K455" s="3099"/>
      <c r="L455" s="3099"/>
      <c r="M455" s="3099"/>
      <c r="N455" s="3099"/>
      <c r="O455" s="3099"/>
      <c r="P455" s="3099"/>
      <c r="Q455" s="3099"/>
      <c r="R455" s="3099"/>
      <c r="S455" s="3099"/>
      <c r="T455" s="3099"/>
      <c r="U455" s="3099"/>
      <c r="V455" s="3099"/>
      <c r="W455" s="3099"/>
      <c r="X455" s="3099"/>
      <c r="Y455" s="3099"/>
      <c r="Z455" s="3099"/>
      <c r="AA455" s="3099"/>
      <c r="AB455" s="3099"/>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099" t="s">
        <v>2119</v>
      </c>
      <c r="F457" s="3099"/>
      <c r="G457" s="3099"/>
      <c r="H457" s="3099"/>
      <c r="I457" s="3099"/>
      <c r="J457" s="3099"/>
      <c r="K457" s="3099"/>
      <c r="L457" s="3099"/>
      <c r="M457" s="3099"/>
      <c r="N457" s="3099"/>
      <c r="O457" s="3099"/>
      <c r="P457" s="3099"/>
      <c r="Q457" s="3099"/>
      <c r="R457" s="3099"/>
      <c r="S457" s="3099"/>
      <c r="T457" s="3099"/>
      <c r="U457" s="3099"/>
      <c r="V457" s="3099"/>
      <c r="W457" s="3099"/>
      <c r="X457" s="3099"/>
      <c r="Y457" s="3099"/>
      <c r="Z457" s="3099"/>
      <c r="AA457" s="3099"/>
      <c r="AB457" s="3099"/>
      <c r="AC457" s="923"/>
      <c r="AD457" s="923"/>
      <c r="AE457" s="923"/>
      <c r="AF457" s="3054" t="s">
        <v>1678</v>
      </c>
      <c r="AG457" s="3054"/>
      <c r="AH457" s="3054"/>
      <c r="AI457" s="3054"/>
      <c r="AJ457" s="3054"/>
      <c r="AK457" s="3054"/>
      <c r="AL457" s="3054"/>
      <c r="AM457" s="1022"/>
      <c r="AN457" s="996"/>
      <c r="AO457" s="1114" t="s">
        <v>542</v>
      </c>
      <c r="AP457" s="939">
        <v>1</v>
      </c>
    </row>
    <row r="458" spans="1:42" s="939" customFormat="1" ht="12" customHeight="1">
      <c r="A458" s="1022"/>
      <c r="B458" s="923"/>
      <c r="C458" s="1561"/>
      <c r="D458" s="923"/>
      <c r="E458" s="3099"/>
      <c r="F458" s="3099"/>
      <c r="G458" s="3099"/>
      <c r="H458" s="3099"/>
      <c r="I458" s="3099"/>
      <c r="J458" s="3099"/>
      <c r="K458" s="3099"/>
      <c r="L458" s="3099"/>
      <c r="M458" s="3099"/>
      <c r="N458" s="3099"/>
      <c r="O458" s="3099"/>
      <c r="P458" s="3099"/>
      <c r="Q458" s="3099"/>
      <c r="R458" s="3099"/>
      <c r="S458" s="3099"/>
      <c r="T458" s="3099"/>
      <c r="U458" s="3099"/>
      <c r="V458" s="3099"/>
      <c r="W458" s="3099"/>
      <c r="X458" s="3099"/>
      <c r="Y458" s="3099"/>
      <c r="Z458" s="3099"/>
      <c r="AA458" s="3099"/>
      <c r="AB458" s="3099"/>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99"/>
      <c r="F459" s="3099"/>
      <c r="G459" s="3099"/>
      <c r="H459" s="3099"/>
      <c r="I459" s="3099"/>
      <c r="J459" s="3099"/>
      <c r="K459" s="3099"/>
      <c r="L459" s="3099"/>
      <c r="M459" s="3099"/>
      <c r="N459" s="3099"/>
      <c r="O459" s="3099"/>
      <c r="P459" s="3099"/>
      <c r="Q459" s="3099"/>
      <c r="R459" s="3099"/>
      <c r="S459" s="3099"/>
      <c r="T459" s="3099"/>
      <c r="U459" s="3099"/>
      <c r="V459" s="3099"/>
      <c r="W459" s="3099"/>
      <c r="X459" s="3099"/>
      <c r="Y459" s="3099"/>
      <c r="Z459" s="3099"/>
      <c r="AA459" s="3099"/>
      <c r="AB459" s="3099"/>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99"/>
      <c r="F460" s="3099"/>
      <c r="G460" s="3099"/>
      <c r="H460" s="3099"/>
      <c r="I460" s="3099"/>
      <c r="J460" s="3099"/>
      <c r="K460" s="3099"/>
      <c r="L460" s="3099"/>
      <c r="M460" s="3099"/>
      <c r="N460" s="3099"/>
      <c r="O460" s="3099"/>
      <c r="P460" s="3099"/>
      <c r="Q460" s="3099"/>
      <c r="R460" s="3099"/>
      <c r="S460" s="3099"/>
      <c r="T460" s="3099"/>
      <c r="U460" s="3099"/>
      <c r="V460" s="3099"/>
      <c r="W460" s="3099"/>
      <c r="X460" s="3099"/>
      <c r="Y460" s="3099"/>
      <c r="Z460" s="3099"/>
      <c r="AA460" s="3099"/>
      <c r="AB460" s="3099"/>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99" t="s">
        <v>2118</v>
      </c>
      <c r="F462" s="3099"/>
      <c r="G462" s="3099"/>
      <c r="H462" s="3099"/>
      <c r="I462" s="3099"/>
      <c r="J462" s="3099"/>
      <c r="K462" s="3099"/>
      <c r="L462" s="3099"/>
      <c r="M462" s="3099"/>
      <c r="N462" s="3099"/>
      <c r="O462" s="3099"/>
      <c r="P462" s="3099"/>
      <c r="Q462" s="3099"/>
      <c r="R462" s="3099"/>
      <c r="S462" s="3099"/>
      <c r="T462" s="3099"/>
      <c r="U462" s="3099"/>
      <c r="V462" s="3099"/>
      <c r="W462" s="3099"/>
      <c r="X462" s="3099"/>
      <c r="Y462" s="3099"/>
      <c r="Z462" s="3099"/>
      <c r="AA462" s="3099"/>
      <c r="AB462" s="3099"/>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99"/>
      <c r="F463" s="3099"/>
      <c r="G463" s="3099"/>
      <c r="H463" s="3099"/>
      <c r="I463" s="3099"/>
      <c r="J463" s="3099"/>
      <c r="K463" s="3099"/>
      <c r="L463" s="3099"/>
      <c r="M463" s="3099"/>
      <c r="N463" s="3099"/>
      <c r="O463" s="3099"/>
      <c r="P463" s="3099"/>
      <c r="Q463" s="3099"/>
      <c r="R463" s="3099"/>
      <c r="S463" s="3099"/>
      <c r="T463" s="3099"/>
      <c r="U463" s="3099"/>
      <c r="V463" s="3099"/>
      <c r="W463" s="3099"/>
      <c r="X463" s="3099"/>
      <c r="Y463" s="3099"/>
      <c r="Z463" s="3099"/>
      <c r="AA463" s="3099"/>
      <c r="AB463" s="3099"/>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99"/>
      <c r="F464" s="3099"/>
      <c r="G464" s="3099"/>
      <c r="H464" s="3099"/>
      <c r="I464" s="3099"/>
      <c r="J464" s="3099"/>
      <c r="K464" s="3099"/>
      <c r="L464" s="3099"/>
      <c r="M464" s="3099"/>
      <c r="N464" s="3099"/>
      <c r="O464" s="3099"/>
      <c r="P464" s="3099"/>
      <c r="Q464" s="3099"/>
      <c r="R464" s="3099"/>
      <c r="S464" s="3099"/>
      <c r="T464" s="3099"/>
      <c r="U464" s="3099"/>
      <c r="V464" s="3099"/>
      <c r="W464" s="3099"/>
      <c r="X464" s="3099"/>
      <c r="Y464" s="3099"/>
      <c r="Z464" s="3099"/>
      <c r="AA464" s="3099"/>
      <c r="AB464" s="3099"/>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1670</v>
      </c>
      <c r="E466" s="1547"/>
      <c r="F466" s="1547"/>
      <c r="G466" s="1547"/>
      <c r="H466" s="3118" t="s">
        <v>626</v>
      </c>
      <c r="I466" s="3118"/>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1700</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1675</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1701</v>
      </c>
      <c r="AJ468" s="3078">
        <f>VLOOKUP($H$466,$AO$413:$AP$415,2,FALSE)</f>
        <v>0</v>
      </c>
      <c r="AK468" s="3080"/>
      <c r="AL468" s="1001"/>
      <c r="AM468" s="998"/>
      <c r="AN468" s="1129"/>
      <c r="AP468" s="1130" t="s">
        <v>1682</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1702</v>
      </c>
    </row>
    <row r="470" spans="1:43" s="1130" customFormat="1" ht="12.75" customHeight="1">
      <c r="A470" s="1022"/>
      <c r="B470" s="923"/>
      <c r="C470" s="982" t="s">
        <v>1703</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1704</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1705</v>
      </c>
    </row>
    <row r="472" spans="1:43" s="1130" customFormat="1" ht="12.75" customHeight="1">
      <c r="A472" s="1115"/>
      <c r="B472" s="923"/>
      <c r="C472" s="1541"/>
      <c r="D472" s="1102" t="s">
        <v>725</v>
      </c>
      <c r="E472" s="3123" t="s">
        <v>2122</v>
      </c>
      <c r="F472" s="3123"/>
      <c r="G472" s="3123"/>
      <c r="H472" s="3123"/>
      <c r="I472" s="3123"/>
      <c r="J472" s="3123"/>
      <c r="K472" s="3123"/>
      <c r="L472" s="3123"/>
      <c r="M472" s="3123"/>
      <c r="N472" s="3123"/>
      <c r="O472" s="3123"/>
      <c r="P472" s="3123"/>
      <c r="Q472" s="3123"/>
      <c r="R472" s="3123"/>
      <c r="S472" s="3123"/>
      <c r="T472" s="3123"/>
      <c r="U472" s="3123"/>
      <c r="V472" s="3123"/>
      <c r="W472" s="3123"/>
      <c r="X472" s="3123"/>
      <c r="Y472" s="3123"/>
      <c r="Z472" s="3123"/>
      <c r="AA472" s="3123"/>
      <c r="AB472" s="3123"/>
      <c r="AC472" s="923"/>
      <c r="AD472" s="923"/>
      <c r="AE472" s="923"/>
      <c r="AF472" s="3054" t="s">
        <v>1614</v>
      </c>
      <c r="AG472" s="3054"/>
      <c r="AH472" s="3054"/>
      <c r="AI472" s="3054"/>
      <c r="AJ472" s="3054"/>
      <c r="AK472" s="3054"/>
      <c r="AL472" s="3054"/>
      <c r="AM472" s="1022"/>
      <c r="AN472" s="1129"/>
      <c r="AP472" s="1131" t="s">
        <v>1706</v>
      </c>
    </row>
    <row r="473" spans="1:43" s="1130" customFormat="1" ht="11.85" customHeight="1">
      <c r="A473" s="1056"/>
      <c r="B473" s="1019"/>
      <c r="C473" s="1543"/>
      <c r="D473" s="1102"/>
      <c r="E473" s="3123"/>
      <c r="F473" s="3123"/>
      <c r="G473" s="3123"/>
      <c r="H473" s="3123"/>
      <c r="I473" s="3123"/>
      <c r="J473" s="3123"/>
      <c r="K473" s="3123"/>
      <c r="L473" s="3123"/>
      <c r="M473" s="3123"/>
      <c r="N473" s="3123"/>
      <c r="O473" s="3123"/>
      <c r="P473" s="3123"/>
      <c r="Q473" s="3123"/>
      <c r="R473" s="3123"/>
      <c r="S473" s="3123"/>
      <c r="T473" s="3123"/>
      <c r="U473" s="3123"/>
      <c r="V473" s="3123"/>
      <c r="W473" s="3123"/>
      <c r="X473" s="3123"/>
      <c r="Y473" s="3123"/>
      <c r="Z473" s="3123"/>
      <c r="AA473" s="3123"/>
      <c r="AB473" s="3123"/>
      <c r="AC473" s="923"/>
      <c r="AD473" s="923"/>
      <c r="AE473" s="1019"/>
      <c r="AF473" s="923"/>
      <c r="AG473" s="923"/>
      <c r="AH473" s="923"/>
      <c r="AI473" s="923"/>
      <c r="AJ473" s="923"/>
      <c r="AK473" s="923"/>
      <c r="AL473" s="923"/>
      <c r="AM473" s="1022"/>
      <c r="AN473" s="1129"/>
      <c r="AP473" s="1131" t="s">
        <v>1707</v>
      </c>
    </row>
    <row r="474" spans="1:43" s="1130" customFormat="1" ht="13.9" customHeight="1">
      <c r="A474" s="1056"/>
      <c r="B474" s="1020"/>
      <c r="C474" s="1544"/>
      <c r="D474" s="1102"/>
      <c r="E474" s="3123"/>
      <c r="F474" s="3123"/>
      <c r="G474" s="3123"/>
      <c r="H474" s="3123"/>
      <c r="I474" s="3123"/>
      <c r="J474" s="3123"/>
      <c r="K474" s="3123"/>
      <c r="L474" s="3123"/>
      <c r="M474" s="3123"/>
      <c r="N474" s="3123"/>
      <c r="O474" s="3123"/>
      <c r="P474" s="3123"/>
      <c r="Q474" s="3123"/>
      <c r="R474" s="3123"/>
      <c r="S474" s="3123"/>
      <c r="T474" s="3123"/>
      <c r="U474" s="3123"/>
      <c r="V474" s="3123"/>
      <c r="W474" s="3123"/>
      <c r="X474" s="3123"/>
      <c r="Y474" s="3123"/>
      <c r="Z474" s="3123"/>
      <c r="AA474" s="3123"/>
      <c r="AB474" s="3123"/>
      <c r="AC474" s="923"/>
      <c r="AD474" s="923"/>
      <c r="AE474" s="1031"/>
      <c r="AF474" s="923"/>
      <c r="AG474" s="923"/>
      <c r="AH474" s="923"/>
      <c r="AI474" s="923"/>
      <c r="AJ474" s="923"/>
      <c r="AK474" s="923"/>
      <c r="AL474" s="923"/>
      <c r="AM474" s="1022"/>
      <c r="AN474" s="1129"/>
      <c r="AP474" s="1131" t="s">
        <v>1708</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1710</v>
      </c>
    </row>
    <row r="476" spans="1:43" s="1130" customFormat="1" ht="13.9" customHeight="1">
      <c r="A476" s="1056"/>
      <c r="B476" s="1002"/>
      <c r="C476" s="1541"/>
      <c r="D476" s="1102" t="s">
        <v>542</v>
      </c>
      <c r="E476" s="3124" t="s">
        <v>1709</v>
      </c>
      <c r="F476" s="3124"/>
      <c r="G476" s="3124"/>
      <c r="H476" s="3124"/>
      <c r="I476" s="3124"/>
      <c r="J476" s="3124"/>
      <c r="K476" s="3124"/>
      <c r="L476" s="3124"/>
      <c r="M476" s="3124"/>
      <c r="N476" s="3124"/>
      <c r="O476" s="3124"/>
      <c r="P476" s="3124"/>
      <c r="Q476" s="3124"/>
      <c r="R476" s="3124"/>
      <c r="S476" s="3124"/>
      <c r="T476" s="3124"/>
      <c r="U476" s="3124"/>
      <c r="V476" s="3124"/>
      <c r="W476" s="3124"/>
      <c r="X476" s="3124"/>
      <c r="Y476" s="3124"/>
      <c r="Z476" s="3124"/>
      <c r="AA476" s="3124"/>
      <c r="AB476" s="3124"/>
      <c r="AC476" s="923"/>
      <c r="AD476" s="923"/>
      <c r="AE476" s="923"/>
      <c r="AF476" s="3054" t="s">
        <v>1678</v>
      </c>
      <c r="AG476" s="3054"/>
      <c r="AH476" s="3054"/>
      <c r="AI476" s="3054"/>
      <c r="AJ476" s="3054"/>
      <c r="AK476" s="3054"/>
      <c r="AL476" s="3054"/>
      <c r="AM476" s="1022"/>
      <c r="AN476" s="1132"/>
    </row>
    <row r="477" spans="1:43" s="1130" customFormat="1" ht="12.75" customHeight="1">
      <c r="A477" s="1056"/>
      <c r="B477" s="1019"/>
      <c r="C477" s="1543"/>
      <c r="D477" s="1019"/>
      <c r="E477" s="3124"/>
      <c r="F477" s="3124"/>
      <c r="G477" s="3124"/>
      <c r="H477" s="3124"/>
      <c r="I477" s="3124"/>
      <c r="J477" s="3124"/>
      <c r="K477" s="3124"/>
      <c r="L477" s="3124"/>
      <c r="M477" s="3124"/>
      <c r="N477" s="3124"/>
      <c r="O477" s="3124"/>
      <c r="P477" s="3124"/>
      <c r="Q477" s="3124"/>
      <c r="R477" s="3124"/>
      <c r="S477" s="3124"/>
      <c r="T477" s="3124"/>
      <c r="U477" s="3124"/>
      <c r="V477" s="3124"/>
      <c r="W477" s="3124"/>
      <c r="X477" s="3124"/>
      <c r="Y477" s="3124"/>
      <c r="Z477" s="3124"/>
      <c r="AA477" s="3124"/>
      <c r="AB477" s="3124"/>
      <c r="AC477" s="1019"/>
      <c r="AD477" s="1019"/>
      <c r="AE477" s="1019"/>
      <c r="AF477" s="1019"/>
      <c r="AG477" s="1019"/>
      <c r="AH477" s="1019"/>
      <c r="AI477" s="1019"/>
      <c r="AJ477" s="923"/>
      <c r="AK477" s="1002"/>
      <c r="AL477" s="1002"/>
      <c r="AM477" s="1022"/>
      <c r="AN477" s="1129"/>
      <c r="AP477" s="939" t="s">
        <v>626</v>
      </c>
      <c r="AQ477" s="1116">
        <v>0</v>
      </c>
    </row>
    <row r="478" spans="1:43" s="1130" customFormat="1" ht="13.9" customHeight="1">
      <c r="A478" s="1056"/>
      <c r="B478" s="1019"/>
      <c r="C478" s="1543"/>
      <c r="D478" s="1019"/>
      <c r="E478" s="3124"/>
      <c r="F478" s="3124"/>
      <c r="G478" s="3124"/>
      <c r="H478" s="3124"/>
      <c r="I478" s="3124"/>
      <c r="J478" s="3124"/>
      <c r="K478" s="3124"/>
      <c r="L478" s="3124"/>
      <c r="M478" s="3124"/>
      <c r="N478" s="3124"/>
      <c r="O478" s="3124"/>
      <c r="P478" s="3124"/>
      <c r="Q478" s="3124"/>
      <c r="R478" s="3124"/>
      <c r="S478" s="3124"/>
      <c r="T478" s="3124"/>
      <c r="U478" s="3124"/>
      <c r="V478" s="3124"/>
      <c r="W478" s="3124"/>
      <c r="X478" s="3124"/>
      <c r="Y478" s="3124"/>
      <c r="Z478" s="3124"/>
      <c r="AA478" s="3124"/>
      <c r="AB478" s="3124"/>
      <c r="AC478" s="1019"/>
      <c r="AD478" s="1019"/>
      <c r="AE478" s="1019"/>
      <c r="AF478" s="1019"/>
      <c r="AG478" s="1019"/>
      <c r="AH478" s="1019"/>
      <c r="AI478" s="1019"/>
      <c r="AJ478" s="923"/>
      <c r="AK478" s="1002"/>
      <c r="AL478" s="1002"/>
      <c r="AM478" s="1022"/>
      <c r="AN478" s="1129"/>
      <c r="AP478" s="1114" t="s">
        <v>725</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3.9" customHeight="1">
      <c r="A480" s="1056"/>
      <c r="B480" s="1019"/>
      <c r="C480" s="1543"/>
      <c r="D480" s="1019" t="s">
        <v>1670</v>
      </c>
      <c r="E480" s="1547"/>
      <c r="F480" s="1547"/>
      <c r="G480" s="1547"/>
      <c r="H480" s="3118" t="s">
        <v>626</v>
      </c>
      <c r="I480" s="3118"/>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1711</v>
      </c>
      <c r="AJ482" s="3078">
        <f>VLOOKUP($H$480,$AO$413:$AP$415,2,FALSE)</f>
        <v>0</v>
      </c>
      <c r="AK482" s="3080"/>
      <c r="AL482" s="1001"/>
      <c r="AM482" s="998"/>
      <c r="AN482" s="1134"/>
      <c r="AP482" s="3078"/>
      <c r="AQ482" s="3080"/>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1712</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725</v>
      </c>
      <c r="E486" s="3099" t="s">
        <v>2123</v>
      </c>
      <c r="F486" s="3099"/>
      <c r="G486" s="3099"/>
      <c r="H486" s="3099"/>
      <c r="I486" s="3099"/>
      <c r="J486" s="3099"/>
      <c r="K486" s="3099"/>
      <c r="L486" s="3099"/>
      <c r="M486" s="3099"/>
      <c r="N486" s="3099"/>
      <c r="O486" s="3099"/>
      <c r="P486" s="3099"/>
      <c r="Q486" s="3099"/>
      <c r="R486" s="3099"/>
      <c r="S486" s="3099"/>
      <c r="T486" s="3099"/>
      <c r="U486" s="3099"/>
      <c r="V486" s="3099"/>
      <c r="W486" s="3099"/>
      <c r="X486" s="3099"/>
      <c r="Y486" s="3099"/>
      <c r="Z486" s="3099"/>
      <c r="AA486" s="3099"/>
      <c r="AB486" s="3099"/>
      <c r="AC486" s="923"/>
      <c r="AD486" s="923"/>
      <c r="AE486" s="923"/>
      <c r="AF486" s="3054" t="s">
        <v>1614</v>
      </c>
      <c r="AG486" s="3054"/>
      <c r="AH486" s="3054"/>
      <c r="AI486" s="3054"/>
      <c r="AJ486" s="3054"/>
      <c r="AK486" s="3054"/>
      <c r="AL486" s="3054"/>
      <c r="AM486" s="1022"/>
      <c r="AN486" s="1129"/>
      <c r="AT486" s="51"/>
      <c r="AU486" s="51"/>
      <c r="AV486" s="51"/>
      <c r="AW486" s="51"/>
      <c r="AX486" s="51"/>
      <c r="AY486" s="51"/>
      <c r="AZ486" s="51"/>
    </row>
    <row r="487" spans="1:81" s="1130" customFormat="1">
      <c r="A487" s="1056"/>
      <c r="B487" s="1019"/>
      <c r="C487" s="1543"/>
      <c r="D487" s="1102"/>
      <c r="E487" s="3099"/>
      <c r="F487" s="3099"/>
      <c r="G487" s="3099"/>
      <c r="H487" s="3099"/>
      <c r="I487" s="3099"/>
      <c r="J487" s="3099"/>
      <c r="K487" s="3099"/>
      <c r="L487" s="3099"/>
      <c r="M487" s="3099"/>
      <c r="N487" s="3099"/>
      <c r="O487" s="3099"/>
      <c r="P487" s="3099"/>
      <c r="Q487" s="3099"/>
      <c r="R487" s="3099"/>
      <c r="S487" s="3099"/>
      <c r="T487" s="3099"/>
      <c r="U487" s="3099"/>
      <c r="V487" s="3099"/>
      <c r="W487" s="3099"/>
      <c r="X487" s="3099"/>
      <c r="Y487" s="3099"/>
      <c r="Z487" s="3099"/>
      <c r="AA487" s="3099"/>
      <c r="AB487" s="3099"/>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099" t="s">
        <v>1713</v>
      </c>
      <c r="F489" s="3099"/>
      <c r="G489" s="3099"/>
      <c r="H489" s="3099"/>
      <c r="I489" s="3099"/>
      <c r="J489" s="3099"/>
      <c r="K489" s="3099"/>
      <c r="L489" s="3099"/>
      <c r="M489" s="3099"/>
      <c r="N489" s="3099"/>
      <c r="O489" s="3099"/>
      <c r="P489" s="3099"/>
      <c r="Q489" s="3099"/>
      <c r="R489" s="3099"/>
      <c r="S489" s="3099"/>
      <c r="T489" s="3099"/>
      <c r="U489" s="3099"/>
      <c r="V489" s="3099"/>
      <c r="W489" s="3099"/>
      <c r="X489" s="3099"/>
      <c r="Y489" s="3099"/>
      <c r="Z489" s="3099"/>
      <c r="AA489" s="3099"/>
      <c r="AB489" s="3099"/>
      <c r="AC489" s="923"/>
      <c r="AD489" s="923"/>
      <c r="AE489" s="923"/>
      <c r="AF489" s="3054" t="s">
        <v>1678</v>
      </c>
      <c r="AG489" s="3054"/>
      <c r="AH489" s="3054"/>
      <c r="AI489" s="3054"/>
      <c r="AJ489" s="3054"/>
      <c r="AK489" s="3054"/>
      <c r="AL489" s="3054"/>
      <c r="AM489" s="1022"/>
      <c r="AN489" s="1129"/>
      <c r="AT489" s="51"/>
      <c r="AU489" s="51"/>
      <c r="AV489" s="51"/>
      <c r="AW489" s="51"/>
      <c r="AX489" s="51"/>
      <c r="AY489" s="51"/>
      <c r="AZ489" s="51"/>
    </row>
    <row r="490" spans="1:81" s="1130" customFormat="1">
      <c r="A490" s="1056"/>
      <c r="B490" s="1019"/>
      <c r="C490" s="1543"/>
      <c r="D490" s="1019"/>
      <c r="E490" s="3099"/>
      <c r="F490" s="3099"/>
      <c r="G490" s="3099"/>
      <c r="H490" s="3099"/>
      <c r="I490" s="3099"/>
      <c r="J490" s="3099"/>
      <c r="K490" s="3099"/>
      <c r="L490" s="3099"/>
      <c r="M490" s="3099"/>
      <c r="N490" s="3099"/>
      <c r="O490" s="3099"/>
      <c r="P490" s="3099"/>
      <c r="Q490" s="3099"/>
      <c r="R490" s="3099"/>
      <c r="S490" s="3099"/>
      <c r="T490" s="3099"/>
      <c r="U490" s="3099"/>
      <c r="V490" s="3099"/>
      <c r="W490" s="3099"/>
      <c r="X490" s="3099"/>
      <c r="Y490" s="3099"/>
      <c r="Z490" s="3099"/>
      <c r="AA490" s="3099"/>
      <c r="AB490" s="3099"/>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1670</v>
      </c>
      <c r="E492" s="1547"/>
      <c r="F492" s="1547"/>
      <c r="G492" s="1547"/>
      <c r="H492" s="3118" t="s">
        <v>626</v>
      </c>
      <c r="I492" s="3118"/>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1714</v>
      </c>
      <c r="AJ494" s="3078">
        <f>VLOOKUP($H$492,$AO$427:$AP$429,2,FALSE)</f>
        <v>0</v>
      </c>
      <c r="AK494" s="3080"/>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1715</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725</v>
      </c>
      <c r="E498" s="3099" t="s">
        <v>1716</v>
      </c>
      <c r="F498" s="3099"/>
      <c r="G498" s="3099"/>
      <c r="H498" s="3099"/>
      <c r="I498" s="3099"/>
      <c r="J498" s="3099"/>
      <c r="K498" s="3099"/>
      <c r="L498" s="3099"/>
      <c r="M498" s="3099"/>
      <c r="N498" s="3099"/>
      <c r="O498" s="3099"/>
      <c r="P498" s="3099"/>
      <c r="Q498" s="3099"/>
      <c r="R498" s="3099"/>
      <c r="S498" s="3099"/>
      <c r="T498" s="3099"/>
      <c r="U498" s="3099"/>
      <c r="V498" s="3099"/>
      <c r="W498" s="3099"/>
      <c r="X498" s="3099"/>
      <c r="Y498" s="3099"/>
      <c r="Z498" s="3099"/>
      <c r="AA498" s="3099"/>
      <c r="AB498" s="3099"/>
      <c r="AC498" s="923"/>
      <c r="AD498" s="923"/>
      <c r="AE498" s="923"/>
      <c r="AF498" s="3054" t="s">
        <v>1614</v>
      </c>
      <c r="AG498" s="3054"/>
      <c r="AH498" s="3054"/>
      <c r="AI498" s="3054"/>
      <c r="AJ498" s="3054"/>
      <c r="AK498" s="3054"/>
      <c r="AL498" s="3054"/>
      <c r="AM498" s="1022"/>
      <c r="AN498" s="1129"/>
      <c r="AT498" s="51"/>
      <c r="AU498" s="51"/>
      <c r="AV498" s="51"/>
      <c r="AW498" s="51"/>
      <c r="AX498" s="51"/>
      <c r="AY498" s="51"/>
      <c r="AZ498" s="51"/>
    </row>
    <row r="499" spans="1:81" s="1130" customFormat="1">
      <c r="A499" s="1056"/>
      <c r="B499" s="923"/>
      <c r="C499" s="1541"/>
      <c r="D499" s="1102"/>
      <c r="E499" s="3099"/>
      <c r="F499" s="3099"/>
      <c r="G499" s="3099"/>
      <c r="H499" s="3099"/>
      <c r="I499" s="3099"/>
      <c r="J499" s="3099"/>
      <c r="K499" s="3099"/>
      <c r="L499" s="3099"/>
      <c r="M499" s="3099"/>
      <c r="N499" s="3099"/>
      <c r="O499" s="3099"/>
      <c r="P499" s="3099"/>
      <c r="Q499" s="3099"/>
      <c r="R499" s="3099"/>
      <c r="S499" s="3099"/>
      <c r="T499" s="3099"/>
      <c r="U499" s="3099"/>
      <c r="V499" s="3099"/>
      <c r="W499" s="3099"/>
      <c r="X499" s="3099"/>
      <c r="Y499" s="3099"/>
      <c r="Z499" s="3099"/>
      <c r="AA499" s="3099"/>
      <c r="AB499" s="3099"/>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099"/>
      <c r="F500" s="3099"/>
      <c r="G500" s="3099"/>
      <c r="H500" s="3099"/>
      <c r="I500" s="3099"/>
      <c r="J500" s="3099"/>
      <c r="K500" s="3099"/>
      <c r="L500" s="3099"/>
      <c r="M500" s="3099"/>
      <c r="N500" s="3099"/>
      <c r="O500" s="3099"/>
      <c r="P500" s="3099"/>
      <c r="Q500" s="3099"/>
      <c r="R500" s="3099"/>
      <c r="S500" s="3099"/>
      <c r="T500" s="3099"/>
      <c r="U500" s="3099"/>
      <c r="V500" s="3099"/>
      <c r="W500" s="3099"/>
      <c r="X500" s="3099"/>
      <c r="Y500" s="3099"/>
      <c r="Z500" s="3099"/>
      <c r="AA500" s="3099"/>
      <c r="AB500" s="3099"/>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99"/>
      <c r="F501" s="3099"/>
      <c r="G501" s="3099"/>
      <c r="H501" s="3099"/>
      <c r="I501" s="3099"/>
      <c r="J501" s="3099"/>
      <c r="K501" s="3099"/>
      <c r="L501" s="3099"/>
      <c r="M501" s="3099"/>
      <c r="N501" s="3099"/>
      <c r="O501" s="3099"/>
      <c r="P501" s="3099"/>
      <c r="Q501" s="3099"/>
      <c r="R501" s="3099"/>
      <c r="S501" s="3099"/>
      <c r="T501" s="3099"/>
      <c r="U501" s="3099"/>
      <c r="V501" s="3099"/>
      <c r="W501" s="3099"/>
      <c r="X501" s="3099"/>
      <c r="Y501" s="3099"/>
      <c r="Z501" s="3099"/>
      <c r="AA501" s="3099"/>
      <c r="AB501" s="3099"/>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542</v>
      </c>
      <c r="E503" s="3099" t="s">
        <v>1717</v>
      </c>
      <c r="F503" s="3099"/>
      <c r="G503" s="3099"/>
      <c r="H503" s="3099"/>
      <c r="I503" s="3099"/>
      <c r="J503" s="3099"/>
      <c r="K503" s="3099"/>
      <c r="L503" s="3099"/>
      <c r="M503" s="3099"/>
      <c r="N503" s="3099"/>
      <c r="O503" s="3099"/>
      <c r="P503" s="3099"/>
      <c r="Q503" s="3099"/>
      <c r="R503" s="3099"/>
      <c r="S503" s="3099"/>
      <c r="T503" s="3099"/>
      <c r="U503" s="3099"/>
      <c r="V503" s="3099"/>
      <c r="W503" s="3099"/>
      <c r="X503" s="3099"/>
      <c r="Y503" s="3099"/>
      <c r="Z503" s="3099"/>
      <c r="AA503" s="3099"/>
      <c r="AB503" s="965"/>
      <c r="AC503" s="923"/>
      <c r="AD503" s="923"/>
      <c r="AE503" s="923"/>
      <c r="AF503" s="3054" t="s">
        <v>1678</v>
      </c>
      <c r="AG503" s="3054"/>
      <c r="AH503" s="3054"/>
      <c r="AI503" s="3054"/>
      <c r="AJ503" s="3054"/>
      <c r="AK503" s="3054"/>
      <c r="AL503" s="3054"/>
      <c r="AM503" s="1022"/>
      <c r="AN503" s="1129"/>
      <c r="AO503" s="126"/>
      <c r="AP503" s="51"/>
    </row>
    <row r="504" spans="1:81" s="1130" customFormat="1">
      <c r="A504" s="1056"/>
      <c r="B504" s="1002"/>
      <c r="C504" s="1541"/>
      <c r="D504" s="1102"/>
      <c r="E504" s="3099"/>
      <c r="F504" s="3099"/>
      <c r="G504" s="3099"/>
      <c r="H504" s="3099"/>
      <c r="I504" s="3099"/>
      <c r="J504" s="3099"/>
      <c r="K504" s="3099"/>
      <c r="L504" s="3099"/>
      <c r="M504" s="3099"/>
      <c r="N504" s="3099"/>
      <c r="O504" s="3099"/>
      <c r="P504" s="3099"/>
      <c r="Q504" s="3099"/>
      <c r="R504" s="3099"/>
      <c r="S504" s="3099"/>
      <c r="T504" s="3099"/>
      <c r="U504" s="3099"/>
      <c r="V504" s="3099"/>
      <c r="W504" s="3099"/>
      <c r="X504" s="3099"/>
      <c r="Y504" s="3099"/>
      <c r="Z504" s="3099"/>
      <c r="AA504" s="3099"/>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099"/>
      <c r="F505" s="3099"/>
      <c r="G505" s="3099"/>
      <c r="H505" s="3099"/>
      <c r="I505" s="3099"/>
      <c r="J505" s="3099"/>
      <c r="K505" s="3099"/>
      <c r="L505" s="3099"/>
      <c r="M505" s="3099"/>
      <c r="N505" s="3099"/>
      <c r="O505" s="3099"/>
      <c r="P505" s="3099"/>
      <c r="Q505" s="3099"/>
      <c r="R505" s="3099"/>
      <c r="S505" s="3099"/>
      <c r="T505" s="3099"/>
      <c r="U505" s="3099"/>
      <c r="V505" s="3099"/>
      <c r="W505" s="3099"/>
      <c r="X505" s="3099"/>
      <c r="Y505" s="3099"/>
      <c r="Z505" s="3099"/>
      <c r="AA505" s="3099"/>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099"/>
      <c r="F506" s="3099"/>
      <c r="G506" s="3099"/>
      <c r="H506" s="3099"/>
      <c r="I506" s="3099"/>
      <c r="J506" s="3099"/>
      <c r="K506" s="3099"/>
      <c r="L506" s="3099"/>
      <c r="M506" s="3099"/>
      <c r="N506" s="3099"/>
      <c r="O506" s="3099"/>
      <c r="P506" s="3099"/>
      <c r="Q506" s="3099"/>
      <c r="R506" s="3099"/>
      <c r="S506" s="3099"/>
      <c r="T506" s="3099"/>
      <c r="U506" s="3099"/>
      <c r="V506" s="3099"/>
      <c r="W506" s="3099"/>
      <c r="X506" s="3099"/>
      <c r="Y506" s="3099"/>
      <c r="Z506" s="3099"/>
      <c r="AA506" s="3099"/>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1670</v>
      </c>
      <c r="E508" s="1547"/>
      <c r="F508" s="1547"/>
      <c r="G508" s="1547"/>
      <c r="H508" s="3118" t="s">
        <v>725</v>
      </c>
      <c r="I508" s="3118"/>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1718</v>
      </c>
      <c r="AJ510" s="3078">
        <f>VLOOKUP($H$508,$AO$441:$AP$443,2,FALSE)</f>
        <v>3</v>
      </c>
      <c r="AK510" s="3080"/>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1708</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725</v>
      </c>
      <c r="E514" s="3099" t="s">
        <v>1719</v>
      </c>
      <c r="F514" s="3099"/>
      <c r="G514" s="3099"/>
      <c r="H514" s="3099"/>
      <c r="I514" s="3099"/>
      <c r="J514" s="3099"/>
      <c r="K514" s="3099"/>
      <c r="L514" s="3099"/>
      <c r="M514" s="3099"/>
      <c r="N514" s="3099"/>
      <c r="O514" s="3099"/>
      <c r="P514" s="3099"/>
      <c r="Q514" s="3099"/>
      <c r="R514" s="3099"/>
      <c r="S514" s="3099"/>
      <c r="T514" s="3099"/>
      <c r="U514" s="3099"/>
      <c r="V514" s="3099"/>
      <c r="W514" s="3099"/>
      <c r="X514" s="3099"/>
      <c r="Y514" s="3099"/>
      <c r="Z514" s="3099"/>
      <c r="AA514" s="3099"/>
      <c r="AB514" s="3099"/>
      <c r="AC514" s="923"/>
      <c r="AD514" s="923"/>
      <c r="AE514" s="923"/>
      <c r="AF514" s="3054" t="s">
        <v>1678</v>
      </c>
      <c r="AG514" s="3054"/>
      <c r="AH514" s="3054"/>
      <c r="AI514" s="3054"/>
      <c r="AJ514" s="3054"/>
      <c r="AK514" s="3054"/>
      <c r="AL514" s="3054"/>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099"/>
      <c r="F515" s="3099"/>
      <c r="G515" s="3099"/>
      <c r="H515" s="3099"/>
      <c r="I515" s="3099"/>
      <c r="J515" s="3099"/>
      <c r="K515" s="3099"/>
      <c r="L515" s="3099"/>
      <c r="M515" s="3099"/>
      <c r="N515" s="3099"/>
      <c r="O515" s="3099"/>
      <c r="P515" s="3099"/>
      <c r="Q515" s="3099"/>
      <c r="R515" s="3099"/>
      <c r="S515" s="3099"/>
      <c r="T515" s="3099"/>
      <c r="U515" s="3099"/>
      <c r="V515" s="3099"/>
      <c r="W515" s="3099"/>
      <c r="X515" s="3099"/>
      <c r="Y515" s="3099"/>
      <c r="Z515" s="3099"/>
      <c r="AA515" s="3099"/>
      <c r="AB515" s="3099"/>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542</v>
      </c>
      <c r="E517" s="3099" t="s">
        <v>1720</v>
      </c>
      <c r="F517" s="3099"/>
      <c r="G517" s="3099"/>
      <c r="H517" s="3099"/>
      <c r="I517" s="3099"/>
      <c r="J517" s="3099"/>
      <c r="K517" s="3099"/>
      <c r="L517" s="3099"/>
      <c r="M517" s="3099"/>
      <c r="N517" s="3099"/>
      <c r="O517" s="3099"/>
      <c r="P517" s="3099"/>
      <c r="Q517" s="3099"/>
      <c r="R517" s="3099"/>
      <c r="S517" s="3099"/>
      <c r="T517" s="3099"/>
      <c r="U517" s="3099"/>
      <c r="V517" s="3099"/>
      <c r="W517" s="3099"/>
      <c r="X517" s="3099"/>
      <c r="Y517" s="3099"/>
      <c r="Z517" s="3099"/>
      <c r="AA517" s="3099"/>
      <c r="AB517" s="3099"/>
      <c r="AC517" s="923"/>
      <c r="AD517" s="923"/>
      <c r="AE517" s="923"/>
      <c r="AF517" s="3054" t="s">
        <v>1697</v>
      </c>
      <c r="AG517" s="3054"/>
      <c r="AH517" s="3054"/>
      <c r="AI517" s="3054"/>
      <c r="AJ517" s="3054"/>
      <c r="AK517" s="3054"/>
      <c r="AL517" s="3054"/>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99"/>
      <c r="F518" s="3099"/>
      <c r="G518" s="3099"/>
      <c r="H518" s="3099"/>
      <c r="I518" s="3099"/>
      <c r="J518" s="3099"/>
      <c r="K518" s="3099"/>
      <c r="L518" s="3099"/>
      <c r="M518" s="3099"/>
      <c r="N518" s="3099"/>
      <c r="O518" s="3099"/>
      <c r="P518" s="3099"/>
      <c r="Q518" s="3099"/>
      <c r="R518" s="3099"/>
      <c r="S518" s="3099"/>
      <c r="T518" s="3099"/>
      <c r="U518" s="3099"/>
      <c r="V518" s="3099"/>
      <c r="W518" s="3099"/>
      <c r="X518" s="3099"/>
      <c r="Y518" s="3099"/>
      <c r="Z518" s="3099"/>
      <c r="AA518" s="3099"/>
      <c r="AB518" s="3099"/>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1670</v>
      </c>
      <c r="E520" s="1547"/>
      <c r="F520" s="1547"/>
      <c r="G520" s="1547"/>
      <c r="H520" s="3118" t="s">
        <v>725</v>
      </c>
      <c r="I520" s="3118"/>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1721</v>
      </c>
      <c r="AJ522" s="3078">
        <f>VLOOKUP($H$520,$AO$455:$AP$457,2,FALSE)</f>
        <v>2</v>
      </c>
      <c r="AK522" s="3080"/>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1710</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725</v>
      </c>
      <c r="E526" s="3099" t="s">
        <v>2116</v>
      </c>
      <c r="F526" s="3099"/>
      <c r="G526" s="3099"/>
      <c r="H526" s="3099"/>
      <c r="I526" s="3099"/>
      <c r="J526" s="3099"/>
      <c r="K526" s="3099"/>
      <c r="L526" s="3099"/>
      <c r="M526" s="3099"/>
      <c r="N526" s="3099"/>
      <c r="O526" s="3099"/>
      <c r="P526" s="3099"/>
      <c r="Q526" s="3099"/>
      <c r="R526" s="3099"/>
      <c r="S526" s="3099"/>
      <c r="T526" s="3099"/>
      <c r="U526" s="3099"/>
      <c r="V526" s="3099"/>
      <c r="W526" s="3099"/>
      <c r="X526" s="3099"/>
      <c r="Y526" s="3099"/>
      <c r="Z526" s="3099"/>
      <c r="AA526" s="3099"/>
      <c r="AB526" s="3099"/>
      <c r="AC526" s="3099"/>
      <c r="AD526" s="3099"/>
      <c r="AE526" s="923"/>
      <c r="AF526" s="3054" t="s">
        <v>1678</v>
      </c>
      <c r="AG526" s="3054"/>
      <c r="AH526" s="3054"/>
      <c r="AI526" s="3054"/>
      <c r="AJ526" s="3054"/>
      <c r="AK526" s="3054"/>
      <c r="AL526" s="3054"/>
      <c r="AM526" s="1027"/>
      <c r="AN526" s="1129"/>
    </row>
    <row r="527" spans="1:74" s="1130" customFormat="1" ht="13.7" customHeight="1">
      <c r="A527" s="1056"/>
      <c r="B527" s="1031"/>
      <c r="C527" s="1553"/>
      <c r="D527" s="1102"/>
      <c r="E527" s="3099"/>
      <c r="F527" s="3099"/>
      <c r="G527" s="3099"/>
      <c r="H527" s="3099"/>
      <c r="I527" s="3099"/>
      <c r="J527" s="3099"/>
      <c r="K527" s="3099"/>
      <c r="L527" s="3099"/>
      <c r="M527" s="3099"/>
      <c r="N527" s="3099"/>
      <c r="O527" s="3099"/>
      <c r="P527" s="3099"/>
      <c r="Q527" s="3099"/>
      <c r="R527" s="3099"/>
      <c r="S527" s="3099"/>
      <c r="T527" s="3099"/>
      <c r="U527" s="3099"/>
      <c r="V527" s="3099"/>
      <c r="W527" s="3099"/>
      <c r="X527" s="3099"/>
      <c r="Y527" s="3099"/>
      <c r="Z527" s="3099"/>
      <c r="AA527" s="3099"/>
      <c r="AB527" s="3099"/>
      <c r="AC527" s="3099"/>
      <c r="AD527" s="3099"/>
      <c r="AE527" s="923"/>
      <c r="AF527" s="1500"/>
      <c r="AG527" s="1500"/>
      <c r="AH527" s="1500"/>
      <c r="AI527" s="1500"/>
      <c r="AJ527" s="1500"/>
      <c r="AK527" s="1500"/>
      <c r="AL527" s="1500"/>
      <c r="AM527" s="1027"/>
      <c r="AN527" s="1129"/>
    </row>
    <row r="528" spans="1:74" s="1130" customFormat="1">
      <c r="A528" s="1056"/>
      <c r="B528" s="1031"/>
      <c r="C528" s="1553"/>
      <c r="D528" s="1102"/>
      <c r="E528" s="3099"/>
      <c r="F528" s="3099"/>
      <c r="G528" s="3099"/>
      <c r="H528" s="3099"/>
      <c r="I528" s="3099"/>
      <c r="J528" s="3099"/>
      <c r="K528" s="3099"/>
      <c r="L528" s="3099"/>
      <c r="M528" s="3099"/>
      <c r="N528" s="3099"/>
      <c r="O528" s="3099"/>
      <c r="P528" s="3099"/>
      <c r="Q528" s="3099"/>
      <c r="R528" s="3099"/>
      <c r="S528" s="3099"/>
      <c r="T528" s="3099"/>
      <c r="U528" s="3099"/>
      <c r="V528" s="3099"/>
      <c r="W528" s="3099"/>
      <c r="X528" s="3099"/>
      <c r="Y528" s="3099"/>
      <c r="Z528" s="3099"/>
      <c r="AA528" s="3099"/>
      <c r="AB528" s="3099"/>
      <c r="AC528" s="3099"/>
      <c r="AD528" s="3099"/>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099"/>
      <c r="F529" s="3099"/>
      <c r="G529" s="3099"/>
      <c r="H529" s="3099"/>
      <c r="I529" s="3099"/>
      <c r="J529" s="3099"/>
      <c r="K529" s="3099"/>
      <c r="L529" s="3099"/>
      <c r="M529" s="3099"/>
      <c r="N529" s="3099"/>
      <c r="O529" s="3099"/>
      <c r="P529" s="3099"/>
      <c r="Q529" s="3099"/>
      <c r="R529" s="3099"/>
      <c r="S529" s="3099"/>
      <c r="T529" s="3099"/>
      <c r="U529" s="3099"/>
      <c r="V529" s="3099"/>
      <c r="W529" s="3099"/>
      <c r="X529" s="3099"/>
      <c r="Y529" s="3099"/>
      <c r="Z529" s="3099"/>
      <c r="AA529" s="3099"/>
      <c r="AB529" s="3099"/>
      <c r="AC529" s="3099"/>
      <c r="AD529" s="3099"/>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26" t="s">
        <v>2124</v>
      </c>
      <c r="F531" s="3126"/>
      <c r="G531" s="3126"/>
      <c r="H531" s="3126"/>
      <c r="I531" s="3126"/>
      <c r="J531" s="3126"/>
      <c r="K531" s="3126"/>
      <c r="L531" s="3126"/>
      <c r="M531" s="3126"/>
      <c r="N531" s="3126"/>
      <c r="O531" s="3126"/>
      <c r="P531" s="3126"/>
      <c r="Q531" s="3126"/>
      <c r="R531" s="3126"/>
      <c r="S531" s="3126"/>
      <c r="T531" s="3126"/>
      <c r="U531" s="3126"/>
      <c r="V531" s="3126"/>
      <c r="W531" s="3126"/>
      <c r="X531" s="3126"/>
      <c r="Y531" s="3126"/>
      <c r="Z531" s="3126"/>
      <c r="AA531" s="3126"/>
      <c r="AB531" s="3126"/>
      <c r="AC531" s="3126"/>
      <c r="AD531" s="3126"/>
      <c r="AE531" s="923"/>
      <c r="AF531" s="3054" t="s">
        <v>1614</v>
      </c>
      <c r="AG531" s="3054"/>
      <c r="AH531" s="3054"/>
      <c r="AI531" s="3054"/>
      <c r="AJ531" s="3054"/>
      <c r="AK531" s="3054"/>
      <c r="AL531" s="3054"/>
      <c r="AM531" s="1027"/>
      <c r="AN531" s="996"/>
    </row>
    <row r="532" spans="1:81" s="939" customFormat="1" ht="12.75" customHeight="1">
      <c r="A532" s="1056"/>
      <c r="B532" s="1031"/>
      <c r="C532" s="1553"/>
      <c r="D532" s="1102"/>
      <c r="E532" s="3126"/>
      <c r="F532" s="3126"/>
      <c r="G532" s="3126"/>
      <c r="H532" s="3126"/>
      <c r="I532" s="3126"/>
      <c r="J532" s="3126"/>
      <c r="K532" s="3126"/>
      <c r="L532" s="3126"/>
      <c r="M532" s="3126"/>
      <c r="N532" s="3126"/>
      <c r="O532" s="3126"/>
      <c r="P532" s="3126"/>
      <c r="Q532" s="3126"/>
      <c r="R532" s="3126"/>
      <c r="S532" s="3126"/>
      <c r="T532" s="3126"/>
      <c r="U532" s="3126"/>
      <c r="V532" s="3126"/>
      <c r="W532" s="3126"/>
      <c r="X532" s="3126"/>
      <c r="Y532" s="3126"/>
      <c r="Z532" s="3126"/>
      <c r="AA532" s="3126"/>
      <c r="AB532" s="3126"/>
      <c r="AC532" s="3126"/>
      <c r="AD532" s="3126"/>
      <c r="AE532" s="1500"/>
      <c r="AF532" s="1500"/>
      <c r="AG532" s="1500"/>
      <c r="AH532" s="1500"/>
      <c r="AI532" s="1500"/>
      <c r="AJ532" s="1500"/>
      <c r="AK532" s="1500"/>
      <c r="AL532" s="1500"/>
      <c r="AM532" s="1027"/>
      <c r="AN532" s="996"/>
    </row>
    <row r="533" spans="1:81" s="939" customFormat="1" ht="12.75" customHeight="1">
      <c r="A533" s="1056"/>
      <c r="B533" s="1031"/>
      <c r="C533" s="1553"/>
      <c r="D533" s="1102"/>
      <c r="E533" s="3126"/>
      <c r="F533" s="3126"/>
      <c r="G533" s="3126"/>
      <c r="H533" s="3126"/>
      <c r="I533" s="3126"/>
      <c r="J533" s="3126"/>
      <c r="K533" s="3126"/>
      <c r="L533" s="3126"/>
      <c r="M533" s="3126"/>
      <c r="N533" s="3126"/>
      <c r="O533" s="3126"/>
      <c r="P533" s="3126"/>
      <c r="Q533" s="3126"/>
      <c r="R533" s="3126"/>
      <c r="S533" s="3126"/>
      <c r="T533" s="3126"/>
      <c r="U533" s="3126"/>
      <c r="V533" s="3126"/>
      <c r="W533" s="3126"/>
      <c r="X533" s="3126"/>
      <c r="Y533" s="3126"/>
      <c r="Z533" s="3126"/>
      <c r="AA533" s="3126"/>
      <c r="AB533" s="3126"/>
      <c r="AC533" s="3126"/>
      <c r="AD533" s="3126"/>
      <c r="AE533" s="1500"/>
      <c r="AF533" s="1500"/>
      <c r="AG533" s="1500"/>
      <c r="AH533" s="1500"/>
      <c r="AI533" s="1500"/>
      <c r="AJ533" s="1500"/>
      <c r="AK533" s="1500"/>
      <c r="AL533" s="1500"/>
      <c r="AM533" s="1027"/>
      <c r="AN533" s="996"/>
    </row>
    <row r="534" spans="1:81" s="939" customFormat="1" ht="12.75" customHeight="1">
      <c r="A534" s="1056"/>
      <c r="B534" s="1031"/>
      <c r="C534" s="1553"/>
      <c r="D534" s="1102"/>
      <c r="E534" s="3126"/>
      <c r="F534" s="3126"/>
      <c r="G534" s="3126"/>
      <c r="H534" s="3126"/>
      <c r="I534" s="3126"/>
      <c r="J534" s="3126"/>
      <c r="K534" s="3126"/>
      <c r="L534" s="3126"/>
      <c r="M534" s="3126"/>
      <c r="N534" s="3126"/>
      <c r="O534" s="3126"/>
      <c r="P534" s="3126"/>
      <c r="Q534" s="3126"/>
      <c r="R534" s="3126"/>
      <c r="S534" s="3126"/>
      <c r="T534" s="3126"/>
      <c r="U534" s="3126"/>
      <c r="V534" s="3126"/>
      <c r="W534" s="3126"/>
      <c r="X534" s="3126"/>
      <c r="Y534" s="3126"/>
      <c r="Z534" s="3126"/>
      <c r="AA534" s="3126"/>
      <c r="AB534" s="3126"/>
      <c r="AC534" s="3126"/>
      <c r="AD534" s="3126"/>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1670</v>
      </c>
      <c r="E536" s="1547"/>
      <c r="F536" s="1547"/>
      <c r="G536" s="1547"/>
      <c r="H536" s="3118" t="s">
        <v>626</v>
      </c>
      <c r="I536" s="3118"/>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1722</v>
      </c>
      <c r="AJ538" s="3078">
        <f>VLOOKUP($H$536,$AP$477:$AQ$479,2,FALSE)</f>
        <v>0</v>
      </c>
      <c r="AK538" s="3080"/>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1723</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725</v>
      </c>
      <c r="E542" s="3099" t="s">
        <v>2115</v>
      </c>
      <c r="F542" s="3099"/>
      <c r="G542" s="3099"/>
      <c r="H542" s="3099"/>
      <c r="I542" s="3099"/>
      <c r="J542" s="3099"/>
      <c r="K542" s="3099"/>
      <c r="L542" s="3099"/>
      <c r="M542" s="3099"/>
      <c r="N542" s="3099"/>
      <c r="O542" s="3099"/>
      <c r="P542" s="3099"/>
      <c r="Q542" s="3099"/>
      <c r="R542" s="3099"/>
      <c r="S542" s="3099"/>
      <c r="T542" s="3099"/>
      <c r="U542" s="3099"/>
      <c r="V542" s="3099"/>
      <c r="W542" s="3099"/>
      <c r="X542" s="3099"/>
      <c r="Y542" s="3099"/>
      <c r="Z542" s="3099"/>
      <c r="AA542" s="3099"/>
      <c r="AB542" s="3099"/>
      <c r="AC542" s="3099"/>
      <c r="AD542" s="3099"/>
      <c r="AE542" s="923"/>
      <c r="AF542" s="3054" t="s">
        <v>1724</v>
      </c>
      <c r="AG542" s="3054"/>
      <c r="AH542" s="3054"/>
      <c r="AI542" s="3054"/>
      <c r="AJ542" s="3054"/>
      <c r="AK542" s="3054"/>
      <c r="AL542" s="3054"/>
      <c r="AM542" s="1027"/>
      <c r="AN542" s="1129"/>
      <c r="AO542" s="1114" t="s">
        <v>578</v>
      </c>
      <c r="AP542" s="939">
        <v>8</v>
      </c>
      <c r="AT542" s="1139"/>
      <c r="AU542" s="1139"/>
      <c r="AV542" s="1139"/>
      <c r="AW542" s="1139"/>
      <c r="AX542" s="1139"/>
      <c r="AY542" s="1139"/>
      <c r="AZ542" s="1139"/>
    </row>
    <row r="543" spans="1:81" s="1130" customFormat="1" ht="13.7" customHeight="1">
      <c r="A543" s="1056"/>
      <c r="B543" s="1031"/>
      <c r="C543" s="1553"/>
      <c r="D543" s="1102"/>
      <c r="E543" s="3099"/>
      <c r="F543" s="3099"/>
      <c r="G543" s="3099"/>
      <c r="H543" s="3099"/>
      <c r="I543" s="3099"/>
      <c r="J543" s="3099"/>
      <c r="K543" s="3099"/>
      <c r="L543" s="3099"/>
      <c r="M543" s="3099"/>
      <c r="N543" s="3099"/>
      <c r="O543" s="3099"/>
      <c r="P543" s="3099"/>
      <c r="Q543" s="3099"/>
      <c r="R543" s="3099"/>
      <c r="S543" s="3099"/>
      <c r="T543" s="3099"/>
      <c r="U543" s="3099"/>
      <c r="V543" s="3099"/>
      <c r="W543" s="3099"/>
      <c r="X543" s="3099"/>
      <c r="Y543" s="3099"/>
      <c r="Z543" s="3099"/>
      <c r="AA543" s="3099"/>
      <c r="AB543" s="3099"/>
      <c r="AC543" s="3099"/>
      <c r="AD543" s="3099"/>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099"/>
      <c r="F544" s="3099"/>
      <c r="G544" s="3099"/>
      <c r="H544" s="3099"/>
      <c r="I544" s="3099"/>
      <c r="J544" s="3099"/>
      <c r="K544" s="3099"/>
      <c r="L544" s="3099"/>
      <c r="M544" s="3099"/>
      <c r="N544" s="3099"/>
      <c r="O544" s="3099"/>
      <c r="P544" s="3099"/>
      <c r="Q544" s="3099"/>
      <c r="R544" s="3099"/>
      <c r="S544" s="3099"/>
      <c r="T544" s="3099"/>
      <c r="U544" s="3099"/>
      <c r="V544" s="3099"/>
      <c r="W544" s="3099"/>
      <c r="X544" s="3099"/>
      <c r="Y544" s="3099"/>
      <c r="Z544" s="3099"/>
      <c r="AA544" s="3099"/>
      <c r="AB544" s="3099"/>
      <c r="AC544" s="3099"/>
      <c r="AD544" s="3099"/>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099"/>
      <c r="F545" s="3099"/>
      <c r="G545" s="3099"/>
      <c r="H545" s="3099"/>
      <c r="I545" s="3099"/>
      <c r="J545" s="3099"/>
      <c r="K545" s="3099"/>
      <c r="L545" s="3099"/>
      <c r="M545" s="3099"/>
      <c r="N545" s="3099"/>
      <c r="O545" s="3099"/>
      <c r="P545" s="3099"/>
      <c r="Q545" s="3099"/>
      <c r="R545" s="3099"/>
      <c r="S545" s="3099"/>
      <c r="T545" s="3099"/>
      <c r="U545" s="3099"/>
      <c r="V545" s="3099"/>
      <c r="W545" s="3099"/>
      <c r="X545" s="3099"/>
      <c r="Y545" s="3099"/>
      <c r="Z545" s="3099"/>
      <c r="AA545" s="3099"/>
      <c r="AB545" s="3099"/>
      <c r="AC545" s="3099"/>
      <c r="AD545" s="3099"/>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1670</v>
      </c>
      <c r="E547" s="1547"/>
      <c r="F547" s="1547"/>
      <c r="G547" s="1547"/>
      <c r="H547" s="3118" t="s">
        <v>626</v>
      </c>
      <c r="I547" s="3118"/>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1725</v>
      </c>
      <c r="AJ549" s="3078">
        <f>VLOOKUP($H$547,$AO$541:$AP$542,2,FALSE)</f>
        <v>0</v>
      </c>
      <c r="AK549" s="3080"/>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1726</v>
      </c>
      <c r="AK551" s="3078">
        <f>IF(($AJ$382+$AJ$401+$AJ$413+$AJ$448+$AJ$468+$AJ$482+$AJ$494+$AJ$510+$AJ$522+$AJ$538+AJ549)&gt;10,10,($AJ$382+$AJ$401+$AJ$413+$AJ$448+$AJ$468+$AJ$482+$AJ$494+$AJ$510+$AJ$522+$AJ$538+AJ549))</f>
        <v>10</v>
      </c>
      <c r="AL551" s="3079"/>
      <c r="AM551" s="3080"/>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1727</v>
      </c>
      <c r="AK553" s="3078">
        <f>IF((AK320+AK551)&gt;20,20,(AK320+AK551))</f>
        <v>19</v>
      </c>
      <c r="AL553" s="3079"/>
      <c r="AM553" s="3080"/>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1728</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068" t="s">
        <v>1576</v>
      </c>
      <c r="AF556" s="3068"/>
      <c r="AG556" s="3068"/>
      <c r="AH556" s="3068"/>
      <c r="AI556" s="3068"/>
      <c r="AJ556" s="3068"/>
      <c r="AK556" s="3068"/>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125" t="s">
        <v>1729</v>
      </c>
      <c r="D558" s="3125"/>
      <c r="E558" s="3125"/>
      <c r="F558" s="3125"/>
      <c r="G558" s="3125"/>
      <c r="H558" s="3125"/>
      <c r="I558" s="3125"/>
      <c r="J558" s="3125"/>
      <c r="K558" s="3125"/>
      <c r="L558" s="3125"/>
      <c r="M558" s="3125"/>
      <c r="N558" s="3125"/>
      <c r="O558" s="3125"/>
      <c r="P558" s="3125"/>
      <c r="Q558" s="3125"/>
      <c r="R558" s="3125"/>
      <c r="S558" s="3125"/>
      <c r="T558" s="3125"/>
      <c r="U558" s="3125"/>
      <c r="V558" s="3125"/>
      <c r="W558" s="3125"/>
      <c r="X558" s="3125"/>
      <c r="Y558" s="3125"/>
      <c r="Z558" s="3125"/>
      <c r="AA558" s="3125"/>
      <c r="AB558" s="3125"/>
      <c r="AC558" s="3125"/>
      <c r="AD558" s="3125"/>
      <c r="AE558" s="3125"/>
      <c r="AF558" s="3125"/>
      <c r="AG558" s="3125"/>
      <c r="AH558" s="3125"/>
      <c r="AI558" s="3125"/>
      <c r="AJ558" s="3125"/>
      <c r="AK558" s="1023"/>
      <c r="AL558" s="1023"/>
      <c r="AM558" s="1023"/>
      <c r="AN558" s="996"/>
    </row>
    <row r="559" spans="1:81" s="939" customFormat="1" ht="12.75" customHeight="1">
      <c r="A559" s="1023"/>
      <c r="B559" s="1024"/>
      <c r="C559" s="3125"/>
      <c r="D559" s="3125"/>
      <c r="E559" s="3125"/>
      <c r="F559" s="3125"/>
      <c r="G559" s="3125"/>
      <c r="H559" s="3125"/>
      <c r="I559" s="3125"/>
      <c r="J559" s="3125"/>
      <c r="K559" s="3125"/>
      <c r="L559" s="3125"/>
      <c r="M559" s="3125"/>
      <c r="N559" s="3125"/>
      <c r="O559" s="3125"/>
      <c r="P559" s="3125"/>
      <c r="Q559" s="3125"/>
      <c r="R559" s="3125"/>
      <c r="S559" s="3125"/>
      <c r="T559" s="3125"/>
      <c r="U559" s="3125"/>
      <c r="V559" s="3125"/>
      <c r="W559" s="3125"/>
      <c r="X559" s="3125"/>
      <c r="Y559" s="3125"/>
      <c r="Z559" s="3125"/>
      <c r="AA559" s="3125"/>
      <c r="AB559" s="3125"/>
      <c r="AC559" s="3125"/>
      <c r="AD559" s="3125"/>
      <c r="AE559" s="3125"/>
      <c r="AF559" s="3125"/>
      <c r="AG559" s="3125"/>
      <c r="AH559" s="3125"/>
      <c r="AI559" s="3125"/>
      <c r="AJ559" s="3125"/>
      <c r="AK559" s="1023"/>
      <c r="AL559" s="1023"/>
      <c r="AM559" s="1023"/>
      <c r="AN559" s="996"/>
    </row>
    <row r="560" spans="1:81" s="939" customFormat="1" ht="12.75" customHeight="1">
      <c r="A560" s="1023"/>
      <c r="B560" s="1024"/>
      <c r="C560" s="3125"/>
      <c r="D560" s="3125"/>
      <c r="E560" s="3125"/>
      <c r="F560" s="3125"/>
      <c r="G560" s="3125"/>
      <c r="H560" s="3125"/>
      <c r="I560" s="3125"/>
      <c r="J560" s="3125"/>
      <c r="K560" s="3125"/>
      <c r="L560" s="3125"/>
      <c r="M560" s="3125"/>
      <c r="N560" s="3125"/>
      <c r="O560" s="3125"/>
      <c r="P560" s="3125"/>
      <c r="Q560" s="3125"/>
      <c r="R560" s="3125"/>
      <c r="S560" s="3125"/>
      <c r="T560" s="3125"/>
      <c r="U560" s="3125"/>
      <c r="V560" s="3125"/>
      <c r="W560" s="3125"/>
      <c r="X560" s="3125"/>
      <c r="Y560" s="3125"/>
      <c r="Z560" s="3125"/>
      <c r="AA560" s="3125"/>
      <c r="AB560" s="3125"/>
      <c r="AC560" s="3125"/>
      <c r="AD560" s="3125"/>
      <c r="AE560" s="3125"/>
      <c r="AF560" s="3125"/>
      <c r="AG560" s="3125"/>
      <c r="AH560" s="3125"/>
      <c r="AI560" s="3125"/>
      <c r="AJ560" s="3125"/>
      <c r="AK560" s="1023"/>
      <c r="AL560" s="1023"/>
      <c r="AM560" s="1023"/>
      <c r="AN560" s="996"/>
      <c r="AQ560" s="1131"/>
      <c r="AR560" s="998"/>
    </row>
    <row r="561" spans="1:46" s="939" customFormat="1" ht="12.75" customHeight="1">
      <c r="A561" s="1023"/>
      <c r="B561" s="1114"/>
      <c r="C561" s="3125"/>
      <c r="D561" s="3125"/>
      <c r="E561" s="3125"/>
      <c r="F561" s="3125"/>
      <c r="G561" s="3125"/>
      <c r="H561" s="3125"/>
      <c r="I561" s="3125"/>
      <c r="J561" s="3125"/>
      <c r="K561" s="3125"/>
      <c r="L561" s="3125"/>
      <c r="M561" s="3125"/>
      <c r="N561" s="3125"/>
      <c r="O561" s="3125"/>
      <c r="P561" s="3125"/>
      <c r="Q561" s="3125"/>
      <c r="R561" s="3125"/>
      <c r="S561" s="3125"/>
      <c r="T561" s="3125"/>
      <c r="U561" s="3125"/>
      <c r="V561" s="3125"/>
      <c r="W561" s="3125"/>
      <c r="X561" s="3125"/>
      <c r="Y561" s="3125"/>
      <c r="Z561" s="3125"/>
      <c r="AA561" s="3125"/>
      <c r="AB561" s="3125"/>
      <c r="AC561" s="3125"/>
      <c r="AD561" s="3125"/>
      <c r="AE561" s="3125"/>
      <c r="AF561" s="3125"/>
      <c r="AG561" s="3125"/>
      <c r="AH561" s="3125"/>
      <c r="AI561" s="3125"/>
      <c r="AJ561" s="3125"/>
      <c r="AK561" s="1023"/>
      <c r="AL561" s="1023"/>
      <c r="AM561" s="1023"/>
      <c r="AN561" s="996"/>
      <c r="AQ561" s="1131"/>
      <c r="AR561" s="998"/>
    </row>
    <row r="562" spans="1:46" s="939" customFormat="1" ht="12.4" customHeight="1">
      <c r="A562" s="1023"/>
      <c r="B562" s="1114"/>
      <c r="C562" s="3125"/>
      <c r="D562" s="3125"/>
      <c r="E562" s="3125"/>
      <c r="F562" s="3125"/>
      <c r="G562" s="3125"/>
      <c r="H562" s="3125"/>
      <c r="I562" s="3125"/>
      <c r="J562" s="3125"/>
      <c r="K562" s="3125"/>
      <c r="L562" s="3125"/>
      <c r="M562" s="3125"/>
      <c r="N562" s="3125"/>
      <c r="O562" s="3125"/>
      <c r="P562" s="3125"/>
      <c r="Q562" s="3125"/>
      <c r="R562" s="3125"/>
      <c r="S562" s="3125"/>
      <c r="T562" s="3125"/>
      <c r="U562" s="3125"/>
      <c r="V562" s="3125"/>
      <c r="W562" s="3125"/>
      <c r="X562" s="3125"/>
      <c r="Y562" s="3125"/>
      <c r="Z562" s="3125"/>
      <c r="AA562" s="3125"/>
      <c r="AB562" s="3125"/>
      <c r="AC562" s="3125"/>
      <c r="AD562" s="3125"/>
      <c r="AE562" s="3125"/>
      <c r="AF562" s="3125"/>
      <c r="AG562" s="3125"/>
      <c r="AH562" s="3125"/>
      <c r="AI562" s="3125"/>
      <c r="AJ562" s="3125"/>
      <c r="AK562" s="1023"/>
      <c r="AL562" s="1023"/>
      <c r="AM562" s="1023"/>
      <c r="AN562" s="996"/>
      <c r="AQ562" s="1131"/>
      <c r="AR562" s="1131"/>
    </row>
    <row r="563" spans="1:46" s="939" customFormat="1" ht="24.95" customHeight="1">
      <c r="A563" s="1023"/>
      <c r="B563" s="1114"/>
      <c r="C563" s="3125" t="s">
        <v>1730</v>
      </c>
      <c r="D563" s="3125"/>
      <c r="E563" s="3125"/>
      <c r="F563" s="3125"/>
      <c r="G563" s="3125"/>
      <c r="H563" s="3125"/>
      <c r="I563" s="3125"/>
      <c r="J563" s="3125"/>
      <c r="K563" s="3125"/>
      <c r="L563" s="3125"/>
      <c r="M563" s="3125"/>
      <c r="N563" s="3125"/>
      <c r="O563" s="3125"/>
      <c r="P563" s="3125"/>
      <c r="Q563" s="3125"/>
      <c r="R563" s="3125"/>
      <c r="S563" s="3125"/>
      <c r="T563" s="3125"/>
      <c r="U563" s="3125"/>
      <c r="V563" s="3125"/>
      <c r="W563" s="3125"/>
      <c r="X563" s="3125"/>
      <c r="Y563" s="3125"/>
      <c r="Z563" s="3125"/>
      <c r="AA563" s="3125"/>
      <c r="AB563" s="3125"/>
      <c r="AC563" s="3125"/>
      <c r="AD563" s="3125"/>
      <c r="AE563" s="3125"/>
      <c r="AF563" s="3125"/>
      <c r="AG563" s="3125"/>
      <c r="AH563" s="3125"/>
      <c r="AI563" s="3125"/>
      <c r="AJ563" s="3125"/>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125" t="s">
        <v>2307</v>
      </c>
      <c r="D565" s="3125"/>
      <c r="E565" s="3125"/>
      <c r="F565" s="3125"/>
      <c r="G565" s="3125"/>
      <c r="H565" s="3125"/>
      <c r="I565" s="3125"/>
      <c r="J565" s="3125"/>
      <c r="K565" s="3125"/>
      <c r="L565" s="3125"/>
      <c r="M565" s="3125"/>
      <c r="N565" s="3125"/>
      <c r="O565" s="3125"/>
      <c r="P565" s="3125"/>
      <c r="Q565" s="3125"/>
      <c r="R565" s="3125"/>
      <c r="S565" s="3125"/>
      <c r="T565" s="3125"/>
      <c r="U565" s="3125"/>
      <c r="V565" s="3125"/>
      <c r="W565" s="3125"/>
      <c r="X565" s="3125"/>
      <c r="Y565" s="3125"/>
      <c r="Z565" s="3125"/>
      <c r="AA565" s="3125"/>
      <c r="AB565" s="3125"/>
      <c r="AC565" s="3125"/>
      <c r="AD565" s="3125"/>
      <c r="AE565" s="3125"/>
      <c r="AF565" s="3125"/>
      <c r="AG565" s="3125"/>
      <c r="AH565" s="3125"/>
      <c r="AI565" s="3125"/>
      <c r="AJ565" s="3125"/>
      <c r="AK565" s="1023"/>
      <c r="AL565" s="1023"/>
      <c r="AM565" s="1023"/>
      <c r="AN565" s="996"/>
      <c r="AQ565" s="1131"/>
      <c r="AR565" s="1131"/>
    </row>
    <row r="566" spans="1:46" s="939" customFormat="1" ht="30" customHeight="1">
      <c r="A566" s="1023"/>
      <c r="B566" s="1114"/>
      <c r="C566" s="3125"/>
      <c r="D566" s="3125"/>
      <c r="E566" s="3125"/>
      <c r="F566" s="3125"/>
      <c r="G566" s="3125"/>
      <c r="H566" s="3125"/>
      <c r="I566" s="3125"/>
      <c r="J566" s="3125"/>
      <c r="K566" s="3125"/>
      <c r="L566" s="3125"/>
      <c r="M566" s="3125"/>
      <c r="N566" s="3125"/>
      <c r="O566" s="3125"/>
      <c r="P566" s="3125"/>
      <c r="Q566" s="3125"/>
      <c r="R566" s="3125"/>
      <c r="S566" s="3125"/>
      <c r="T566" s="3125"/>
      <c r="U566" s="3125"/>
      <c r="V566" s="3125"/>
      <c r="W566" s="3125"/>
      <c r="X566" s="3125"/>
      <c r="Y566" s="3125"/>
      <c r="Z566" s="3125"/>
      <c r="AA566" s="3125"/>
      <c r="AB566" s="3125"/>
      <c r="AC566" s="3125"/>
      <c r="AD566" s="3125"/>
      <c r="AE566" s="3125"/>
      <c r="AF566" s="3125"/>
      <c r="AG566" s="3125"/>
      <c r="AH566" s="3125"/>
      <c r="AI566" s="3125"/>
      <c r="AJ566" s="3125"/>
      <c r="AK566" s="1023"/>
      <c r="AL566" s="1023"/>
      <c r="AM566" s="1023"/>
      <c r="AN566" s="996"/>
      <c r="AQ566" s="998"/>
      <c r="AR566" s="1131"/>
    </row>
    <row r="567" spans="1:46" s="939" customFormat="1" ht="12.75" customHeight="1">
      <c r="A567" s="1023"/>
      <c r="B567" s="1114"/>
      <c r="C567" s="3125"/>
      <c r="D567" s="3125"/>
      <c r="E567" s="3125"/>
      <c r="F567" s="3125"/>
      <c r="G567" s="3125"/>
      <c r="H567" s="3125"/>
      <c r="I567" s="3125"/>
      <c r="J567" s="3125"/>
      <c r="K567" s="3125"/>
      <c r="L567" s="3125"/>
      <c r="M567" s="3125"/>
      <c r="N567" s="3125"/>
      <c r="O567" s="3125"/>
      <c r="P567" s="3125"/>
      <c r="Q567" s="3125"/>
      <c r="R567" s="3125"/>
      <c r="S567" s="3125"/>
      <c r="T567" s="3125"/>
      <c r="U567" s="3125"/>
      <c r="V567" s="3125"/>
      <c r="W567" s="3125"/>
      <c r="X567" s="3125"/>
      <c r="Y567" s="3125"/>
      <c r="Z567" s="3125"/>
      <c r="AA567" s="3125"/>
      <c r="AB567" s="3125"/>
      <c r="AC567" s="3125"/>
      <c r="AD567" s="3125"/>
      <c r="AE567" s="3125"/>
      <c r="AF567" s="3125"/>
      <c r="AG567" s="3125"/>
      <c r="AH567" s="3125"/>
      <c r="AI567" s="3125"/>
      <c r="AJ567" s="3125"/>
      <c r="AK567" s="1023"/>
      <c r="AL567" s="1023"/>
      <c r="AM567" s="1023"/>
      <c r="AN567" s="996"/>
      <c r="AQ567" s="998"/>
      <c r="AR567" s="1131"/>
    </row>
    <row r="568" spans="1:46" s="939" customFormat="1" ht="12.75" customHeight="1">
      <c r="A568" s="1023"/>
      <c r="B568" s="1114"/>
      <c r="C568" s="3125" t="s">
        <v>1731</v>
      </c>
      <c r="D568" s="3125"/>
      <c r="E568" s="3125"/>
      <c r="F568" s="3125"/>
      <c r="G568" s="3125"/>
      <c r="H568" s="3125"/>
      <c r="I568" s="3125"/>
      <c r="J568" s="3125"/>
      <c r="K568" s="3125"/>
      <c r="L568" s="3125"/>
      <c r="M568" s="3125"/>
      <c r="N568" s="3125"/>
      <c r="O568" s="3125"/>
      <c r="P568" s="3125"/>
      <c r="Q568" s="3125"/>
      <c r="R568" s="3125"/>
      <c r="S568" s="3125"/>
      <c r="T568" s="3125"/>
      <c r="U568" s="3125"/>
      <c r="V568" s="3125"/>
      <c r="W568" s="3125"/>
      <c r="X568" s="3125"/>
      <c r="Y568" s="3125"/>
      <c r="Z568" s="3125"/>
      <c r="AA568" s="3125"/>
      <c r="AB568" s="3125"/>
      <c r="AC568" s="3125"/>
      <c r="AD568" s="3125"/>
      <c r="AE568" s="3125"/>
      <c r="AF568" s="3125"/>
      <c r="AG568" s="3125"/>
      <c r="AH568" s="3125"/>
      <c r="AI568" s="3125"/>
      <c r="AJ568" s="3125"/>
      <c r="AK568" s="1023"/>
      <c r="AL568" s="1023"/>
      <c r="AM568" s="1023"/>
      <c r="AN568" s="996"/>
      <c r="AQ568" s="1131"/>
      <c r="AR568" s="1131"/>
    </row>
    <row r="569" spans="1:46" s="939" customFormat="1" ht="12.75" customHeight="1">
      <c r="A569" s="1023"/>
      <c r="B569" s="1114"/>
      <c r="C569" s="3125"/>
      <c r="D569" s="3125"/>
      <c r="E569" s="3125"/>
      <c r="F569" s="3125"/>
      <c r="G569" s="3125"/>
      <c r="H569" s="3125"/>
      <c r="I569" s="3125"/>
      <c r="J569" s="3125"/>
      <c r="K569" s="3125"/>
      <c r="L569" s="3125"/>
      <c r="M569" s="3125"/>
      <c r="N569" s="3125"/>
      <c r="O569" s="3125"/>
      <c r="P569" s="3125"/>
      <c r="Q569" s="3125"/>
      <c r="R569" s="3125"/>
      <c r="S569" s="3125"/>
      <c r="T569" s="3125"/>
      <c r="U569" s="3125"/>
      <c r="V569" s="3125"/>
      <c r="W569" s="3125"/>
      <c r="X569" s="3125"/>
      <c r="Y569" s="3125"/>
      <c r="Z569" s="3125"/>
      <c r="AA569" s="3125"/>
      <c r="AB569" s="3125"/>
      <c r="AC569" s="3125"/>
      <c r="AD569" s="3125"/>
      <c r="AE569" s="3125"/>
      <c r="AF569" s="3125"/>
      <c r="AG569" s="3125"/>
      <c r="AH569" s="3125"/>
      <c r="AI569" s="3125"/>
      <c r="AJ569" s="3125"/>
      <c r="AK569" s="1023"/>
      <c r="AL569" s="1023"/>
      <c r="AM569" s="1023"/>
      <c r="AN569" s="996"/>
      <c r="AQ569" s="1131"/>
      <c r="AR569" s="1131"/>
    </row>
    <row r="570" spans="1:46" s="939" customFormat="1" ht="13.15" customHeight="1">
      <c r="A570" s="1023"/>
      <c r="B570" s="1114"/>
      <c r="C570" s="3125"/>
      <c r="D570" s="3125"/>
      <c r="E570" s="3125"/>
      <c r="F570" s="3125"/>
      <c r="G570" s="3125"/>
      <c r="H570" s="3125"/>
      <c r="I570" s="3125"/>
      <c r="J570" s="3125"/>
      <c r="K570" s="3125"/>
      <c r="L570" s="3125"/>
      <c r="M570" s="3125"/>
      <c r="N570" s="3125"/>
      <c r="O570" s="3125"/>
      <c r="P570" s="3125"/>
      <c r="Q570" s="3125"/>
      <c r="R570" s="3125"/>
      <c r="S570" s="3125"/>
      <c r="T570" s="3125"/>
      <c r="U570" s="3125"/>
      <c r="V570" s="3125"/>
      <c r="W570" s="3125"/>
      <c r="X570" s="3125"/>
      <c r="Y570" s="3125"/>
      <c r="Z570" s="3125"/>
      <c r="AA570" s="3125"/>
      <c r="AB570" s="3125"/>
      <c r="AC570" s="3125"/>
      <c r="AD570" s="3125"/>
      <c r="AE570" s="3125"/>
      <c r="AF570" s="3125"/>
      <c r="AG570" s="3125"/>
      <c r="AH570" s="3125"/>
      <c r="AI570" s="3125"/>
      <c r="AJ570" s="3125"/>
      <c r="AK570" s="1023"/>
      <c r="AL570" s="1023"/>
      <c r="AM570" s="1023"/>
      <c r="AN570" s="996"/>
      <c r="AQ570" s="1131"/>
      <c r="AR570" s="1131"/>
    </row>
    <row r="571" spans="1:46" s="939" customFormat="1" ht="12.75" customHeight="1">
      <c r="A571" s="1023"/>
      <c r="B571" s="1114"/>
      <c r="C571" s="3125"/>
      <c r="D571" s="3125"/>
      <c r="E571" s="3125"/>
      <c r="F571" s="3125"/>
      <c r="G571" s="3125"/>
      <c r="H571" s="3125"/>
      <c r="I571" s="3125"/>
      <c r="J571" s="3125"/>
      <c r="K571" s="3125"/>
      <c r="L571" s="3125"/>
      <c r="M571" s="3125"/>
      <c r="N571" s="3125"/>
      <c r="O571" s="3125"/>
      <c r="P571" s="3125"/>
      <c r="Q571" s="3125"/>
      <c r="R571" s="3125"/>
      <c r="S571" s="3125"/>
      <c r="T571" s="3125"/>
      <c r="U571" s="3125"/>
      <c r="V571" s="3125"/>
      <c r="W571" s="3125"/>
      <c r="X571" s="3125"/>
      <c r="Y571" s="3125"/>
      <c r="Z571" s="3125"/>
      <c r="AA571" s="3125"/>
      <c r="AB571" s="3125"/>
      <c r="AC571" s="3125"/>
      <c r="AD571" s="3125"/>
      <c r="AE571" s="3125"/>
      <c r="AF571" s="3125"/>
      <c r="AG571" s="3125"/>
      <c r="AH571" s="3125"/>
      <c r="AI571" s="3125"/>
      <c r="AJ571" s="3125"/>
      <c r="AK571" s="1023"/>
      <c r="AL571" s="1023"/>
      <c r="AM571" s="1023"/>
      <c r="AN571" s="996"/>
      <c r="AO571" s="1146"/>
      <c r="AP571" s="1146"/>
      <c r="AQ571" s="1131"/>
      <c r="AR571" s="998"/>
    </row>
    <row r="572" spans="1:46" s="939" customFormat="1" ht="11.85" customHeight="1">
      <c r="A572" s="1023"/>
      <c r="B572" s="1114"/>
      <c r="C572" s="3125"/>
      <c r="D572" s="3125"/>
      <c r="E572" s="3125"/>
      <c r="F572" s="3125"/>
      <c r="G572" s="3125"/>
      <c r="H572" s="3125"/>
      <c r="I572" s="3125"/>
      <c r="J572" s="3125"/>
      <c r="K572" s="3125"/>
      <c r="L572" s="3125"/>
      <c r="M572" s="3125"/>
      <c r="N572" s="3125"/>
      <c r="O572" s="3125"/>
      <c r="P572" s="3125"/>
      <c r="Q572" s="3125"/>
      <c r="R572" s="3125"/>
      <c r="S572" s="3125"/>
      <c r="T572" s="3125"/>
      <c r="U572" s="3125"/>
      <c r="V572" s="3125"/>
      <c r="W572" s="3125"/>
      <c r="X572" s="3125"/>
      <c r="Y572" s="3125"/>
      <c r="Z572" s="3125"/>
      <c r="AA572" s="3125"/>
      <c r="AB572" s="3125"/>
      <c r="AC572" s="3125"/>
      <c r="AD572" s="3125"/>
      <c r="AE572" s="3125"/>
      <c r="AF572" s="3125"/>
      <c r="AG572" s="3125"/>
      <c r="AH572" s="3125"/>
      <c r="AI572" s="3125"/>
      <c r="AJ572" s="3125"/>
      <c r="AK572" s="1023"/>
      <c r="AL572" s="1023"/>
      <c r="AM572" s="1023"/>
      <c r="AN572" s="996"/>
      <c r="AO572" s="1147" t="s">
        <v>117</v>
      </c>
      <c r="AP572" s="1148">
        <f>IF(C596="Yes",5,0)</f>
        <v>0</v>
      </c>
      <c r="AQ572" s="998"/>
      <c r="AR572" s="998"/>
      <c r="AS572" s="928" t="s">
        <v>1732</v>
      </c>
    </row>
    <row r="573" spans="1:46" s="939" customFormat="1" ht="12.75" customHeight="1">
      <c r="A573" s="1023"/>
      <c r="B573" s="1114"/>
      <c r="C573" s="3125"/>
      <c r="D573" s="3125"/>
      <c r="E573" s="3125"/>
      <c r="F573" s="3125"/>
      <c r="G573" s="3125"/>
      <c r="H573" s="3125"/>
      <c r="I573" s="3125"/>
      <c r="J573" s="3125"/>
      <c r="K573" s="3125"/>
      <c r="L573" s="3125"/>
      <c r="M573" s="3125"/>
      <c r="N573" s="3125"/>
      <c r="O573" s="3125"/>
      <c r="P573" s="3125"/>
      <c r="Q573" s="3125"/>
      <c r="R573" s="3125"/>
      <c r="S573" s="3125"/>
      <c r="T573" s="3125"/>
      <c r="U573" s="3125"/>
      <c r="V573" s="3125"/>
      <c r="W573" s="3125"/>
      <c r="X573" s="3125"/>
      <c r="Y573" s="3125"/>
      <c r="Z573" s="3125"/>
      <c r="AA573" s="3125"/>
      <c r="AB573" s="3125"/>
      <c r="AC573" s="3125"/>
      <c r="AD573" s="3125"/>
      <c r="AE573" s="3125"/>
      <c r="AF573" s="3125"/>
      <c r="AG573" s="3125"/>
      <c r="AH573" s="3125"/>
      <c r="AI573" s="3125"/>
      <c r="AJ573" s="3125"/>
      <c r="AK573" s="1023"/>
      <c r="AL573" s="1023"/>
      <c r="AM573" s="1023"/>
      <c r="AN573" s="996"/>
      <c r="AO573" s="1147" t="s">
        <v>118</v>
      </c>
      <c r="AP573" s="1148">
        <f>IF(C604="Yes",5,0)</f>
        <v>0</v>
      </c>
      <c r="AQ573" s="998"/>
      <c r="AR573" s="998"/>
      <c r="AS573" s="3132">
        <f>IF(Application!D210="Non-Targeted",(SUM(AQ581+AQ590)),AS577)</f>
        <v>10</v>
      </c>
      <c r="AT573" s="3132"/>
    </row>
    <row r="574" spans="1:46" s="939" customFormat="1" ht="12.75" customHeight="1">
      <c r="A574" s="1023"/>
      <c r="B574" s="1114"/>
      <c r="C574" s="3125"/>
      <c r="D574" s="3125"/>
      <c r="E574" s="3125"/>
      <c r="F574" s="3125"/>
      <c r="G574" s="3125"/>
      <c r="H574" s="3125"/>
      <c r="I574" s="3125"/>
      <c r="J574" s="3125"/>
      <c r="K574" s="3125"/>
      <c r="L574" s="3125"/>
      <c r="M574" s="3125"/>
      <c r="N574" s="3125"/>
      <c r="O574" s="3125"/>
      <c r="P574" s="3125"/>
      <c r="Q574" s="3125"/>
      <c r="R574" s="3125"/>
      <c r="S574" s="3125"/>
      <c r="T574" s="3125"/>
      <c r="U574" s="3125"/>
      <c r="V574" s="3125"/>
      <c r="W574" s="3125"/>
      <c r="X574" s="3125"/>
      <c r="Y574" s="3125"/>
      <c r="Z574" s="3125"/>
      <c r="AA574" s="3125"/>
      <c r="AB574" s="3125"/>
      <c r="AC574" s="3125"/>
      <c r="AD574" s="3125"/>
      <c r="AE574" s="3125"/>
      <c r="AF574" s="3125"/>
      <c r="AG574" s="3125"/>
      <c r="AH574" s="3125"/>
      <c r="AI574" s="3125"/>
      <c r="AJ574" s="3125"/>
      <c r="AK574" s="1023"/>
      <c r="AL574" s="1023"/>
      <c r="AM574" s="1023"/>
      <c r="AN574" s="996"/>
      <c r="AO574" s="1147" t="s">
        <v>124</v>
      </c>
      <c r="AP574" s="1148">
        <f>IF(C612="Yes",7,0)</f>
        <v>7</v>
      </c>
      <c r="AS574" s="928" t="s">
        <v>1733</v>
      </c>
    </row>
    <row r="575" spans="1:46" s="939" customFormat="1" ht="12.75" customHeight="1">
      <c r="A575" s="1023"/>
      <c r="B575" s="1114"/>
      <c r="C575" s="3125"/>
      <c r="D575" s="3125"/>
      <c r="E575" s="3125"/>
      <c r="F575" s="3125"/>
      <c r="G575" s="3125"/>
      <c r="H575" s="3125"/>
      <c r="I575" s="3125"/>
      <c r="J575" s="3125"/>
      <c r="K575" s="3125"/>
      <c r="L575" s="3125"/>
      <c r="M575" s="3125"/>
      <c r="N575" s="3125"/>
      <c r="O575" s="3125"/>
      <c r="P575" s="3125"/>
      <c r="Q575" s="3125"/>
      <c r="R575" s="3125"/>
      <c r="S575" s="3125"/>
      <c r="T575" s="3125"/>
      <c r="U575" s="3125"/>
      <c r="V575" s="3125"/>
      <c r="W575" s="3125"/>
      <c r="X575" s="3125"/>
      <c r="Y575" s="3125"/>
      <c r="Z575" s="3125"/>
      <c r="AA575" s="3125"/>
      <c r="AB575" s="3125"/>
      <c r="AC575" s="3125"/>
      <c r="AD575" s="3125"/>
      <c r="AE575" s="3125"/>
      <c r="AF575" s="3125"/>
      <c r="AG575" s="3125"/>
      <c r="AH575" s="3125"/>
      <c r="AI575" s="3125"/>
      <c r="AJ575" s="3125"/>
      <c r="AK575" s="1023"/>
      <c r="AL575" s="1023"/>
      <c r="AM575" s="1023"/>
      <c r="AN575" s="996"/>
      <c r="AO575" s="996"/>
      <c r="AP575" s="1148">
        <f>IF(C614="Yes",5,0)</f>
        <v>0</v>
      </c>
      <c r="AS575" s="3132">
        <f>IF(AND(AQ581&gt;0,AQ590&gt;0),(AQ581+AQ590)/2,0)</f>
        <v>0</v>
      </c>
      <c r="AT575" s="3132"/>
    </row>
    <row r="576" spans="1:46" s="939" customFormat="1" ht="12.75" customHeight="1">
      <c r="A576" s="1023"/>
      <c r="B576" s="1114"/>
      <c r="C576" s="3125"/>
      <c r="D576" s="3125"/>
      <c r="E576" s="3125"/>
      <c r="F576" s="3125"/>
      <c r="G576" s="3125"/>
      <c r="H576" s="3125"/>
      <c r="I576" s="3125"/>
      <c r="J576" s="3125"/>
      <c r="K576" s="3125"/>
      <c r="L576" s="3125"/>
      <c r="M576" s="3125"/>
      <c r="N576" s="3125"/>
      <c r="O576" s="3125"/>
      <c r="P576" s="3125"/>
      <c r="Q576" s="3125"/>
      <c r="R576" s="3125"/>
      <c r="S576" s="3125"/>
      <c r="T576" s="3125"/>
      <c r="U576" s="3125"/>
      <c r="V576" s="3125"/>
      <c r="W576" s="3125"/>
      <c r="X576" s="3125"/>
      <c r="Y576" s="3125"/>
      <c r="Z576" s="3125"/>
      <c r="AA576" s="3125"/>
      <c r="AB576" s="3125"/>
      <c r="AC576" s="3125"/>
      <c r="AD576" s="3125"/>
      <c r="AE576" s="3125"/>
      <c r="AF576" s="3125"/>
      <c r="AG576" s="3125"/>
      <c r="AH576" s="3125"/>
      <c r="AI576" s="3125"/>
      <c r="AJ576" s="3125"/>
      <c r="AK576" s="1023"/>
      <c r="AL576" s="1023"/>
      <c r="AM576" s="1023"/>
      <c r="AN576" s="996"/>
      <c r="AO576" s="1147" t="s">
        <v>616</v>
      </c>
      <c r="AP576" s="1148">
        <f>IF(C622="Yes",5,0)</f>
        <v>0</v>
      </c>
      <c r="AQ576" s="998"/>
      <c r="AR576" s="998"/>
      <c r="AS576" s="928" t="s">
        <v>2329</v>
      </c>
    </row>
    <row r="577" spans="1:81" s="939" customFormat="1" ht="12.75" customHeight="1">
      <c r="A577" s="1023"/>
      <c r="B577" s="1114"/>
      <c r="C577" s="3133" t="s">
        <v>1734</v>
      </c>
      <c r="D577" s="3133"/>
      <c r="E577" s="3133"/>
      <c r="F577" s="3133"/>
      <c r="G577" s="3133"/>
      <c r="H577" s="3133"/>
      <c r="I577" s="3133"/>
      <c r="J577" s="3133"/>
      <c r="K577" s="3133"/>
      <c r="L577" s="3133"/>
      <c r="M577" s="3133"/>
      <c r="N577" s="3133"/>
      <c r="O577" s="3133"/>
      <c r="P577" s="3133"/>
      <c r="Q577" s="3133"/>
      <c r="R577" s="3133"/>
      <c r="S577" s="3133"/>
      <c r="T577" s="3133"/>
      <c r="U577" s="3133"/>
      <c r="V577" s="3133"/>
      <c r="W577" s="3133"/>
      <c r="X577" s="3133"/>
      <c r="Y577" s="3133"/>
      <c r="Z577" s="3133"/>
      <c r="AA577" s="3133"/>
      <c r="AB577" s="3133"/>
      <c r="AC577" s="3133"/>
      <c r="AD577" s="3133"/>
      <c r="AE577" s="3133"/>
      <c r="AF577" s="3133"/>
      <c r="AG577" s="3133"/>
      <c r="AH577" s="3133"/>
      <c r="AI577" s="3133"/>
      <c r="AJ577" s="3133"/>
      <c r="AK577" s="1023"/>
      <c r="AL577" s="1023"/>
      <c r="AM577" s="1023"/>
      <c r="AN577" s="996"/>
      <c r="AO577" s="996"/>
      <c r="AP577" s="1148">
        <f>IF(C624="Yes",3,0)</f>
        <v>3</v>
      </c>
      <c r="AS577" s="3132">
        <f>IF(AQ581=0,AQ590,AQ581)</f>
        <v>10</v>
      </c>
      <c r="AT577" s="3132"/>
    </row>
    <row r="578" spans="1:81" s="939" customFormat="1" ht="12.75" customHeight="1">
      <c r="A578" s="1023"/>
      <c r="B578" s="1114"/>
      <c r="C578" s="3133"/>
      <c r="D578" s="3133"/>
      <c r="E578" s="3133"/>
      <c r="F578" s="3133"/>
      <c r="G578" s="3133"/>
      <c r="H578" s="3133"/>
      <c r="I578" s="3133"/>
      <c r="J578" s="3133"/>
      <c r="K578" s="3133"/>
      <c r="L578" s="3133"/>
      <c r="M578" s="3133"/>
      <c r="N578" s="3133"/>
      <c r="O578" s="3133"/>
      <c r="P578" s="3133"/>
      <c r="Q578" s="3133"/>
      <c r="R578" s="3133"/>
      <c r="S578" s="3133"/>
      <c r="T578" s="3133"/>
      <c r="U578" s="3133"/>
      <c r="V578" s="3133"/>
      <c r="W578" s="3133"/>
      <c r="X578" s="3133"/>
      <c r="Y578" s="3133"/>
      <c r="Z578" s="3133"/>
      <c r="AA578" s="3133"/>
      <c r="AB578" s="3133"/>
      <c r="AC578" s="3133"/>
      <c r="AD578" s="3133"/>
      <c r="AE578" s="3133"/>
      <c r="AF578" s="3133"/>
      <c r="AG578" s="3133"/>
      <c r="AH578" s="3133"/>
      <c r="AI578" s="3133"/>
      <c r="AJ578" s="3133"/>
      <c r="AK578" s="1023"/>
      <c r="AL578" s="1023"/>
      <c r="AM578" s="1023"/>
      <c r="AN578" s="996"/>
      <c r="AO578" s="1147" t="s">
        <v>821</v>
      </c>
      <c r="AP578" s="1148">
        <f>IF(C627="Yes",5,0)</f>
        <v>0</v>
      </c>
    </row>
    <row r="579" spans="1:81" s="939" customFormat="1" ht="12.75" customHeight="1">
      <c r="A579" s="1023"/>
      <c r="B579" s="1114"/>
      <c r="C579" s="3133"/>
      <c r="D579" s="3133"/>
      <c r="E579" s="3133"/>
      <c r="F579" s="3133"/>
      <c r="G579" s="3133"/>
      <c r="H579" s="3133"/>
      <c r="I579" s="3133"/>
      <c r="J579" s="3133"/>
      <c r="K579" s="3133"/>
      <c r="L579" s="3133"/>
      <c r="M579" s="3133"/>
      <c r="N579" s="3133"/>
      <c r="O579" s="3133"/>
      <c r="P579" s="3133"/>
      <c r="Q579" s="3133"/>
      <c r="R579" s="3133"/>
      <c r="S579" s="3133"/>
      <c r="T579" s="3133"/>
      <c r="U579" s="3133"/>
      <c r="V579" s="3133"/>
      <c r="W579" s="3133"/>
      <c r="X579" s="3133"/>
      <c r="Y579" s="3133"/>
      <c r="Z579" s="3133"/>
      <c r="AA579" s="3133"/>
      <c r="AB579" s="3133"/>
      <c r="AC579" s="3133"/>
      <c r="AD579" s="3133"/>
      <c r="AE579" s="3133"/>
      <c r="AF579" s="3133"/>
      <c r="AG579" s="3133"/>
      <c r="AH579" s="3133"/>
      <c r="AI579" s="3133"/>
      <c r="AJ579" s="3133"/>
      <c r="AK579" s="1023"/>
      <c r="AL579" s="1023"/>
      <c r="AM579" s="1023"/>
      <c r="AN579" s="996"/>
      <c r="AO579" s="1147" t="s">
        <v>619</v>
      </c>
      <c r="AP579" s="1148">
        <f>IF(C636="Yes",5,0)</f>
        <v>0</v>
      </c>
    </row>
    <row r="580" spans="1:81" s="939" customFormat="1" ht="11.85" customHeight="1">
      <c r="A580" s="1023"/>
      <c r="B580" s="1114"/>
      <c r="C580" s="3133"/>
      <c r="D580" s="3133"/>
      <c r="E580" s="3133"/>
      <c r="F580" s="3133"/>
      <c r="G580" s="3133"/>
      <c r="H580" s="3133"/>
      <c r="I580" s="3133"/>
      <c r="J580" s="3133"/>
      <c r="K580" s="3133"/>
      <c r="L580" s="3133"/>
      <c r="M580" s="3133"/>
      <c r="N580" s="3133"/>
      <c r="O580" s="3133"/>
      <c r="P580" s="3133"/>
      <c r="Q580" s="3133"/>
      <c r="R580" s="3133"/>
      <c r="S580" s="3133"/>
      <c r="T580" s="3133"/>
      <c r="U580" s="3133"/>
      <c r="V580" s="3133"/>
      <c r="W580" s="3133"/>
      <c r="X580" s="3133"/>
      <c r="Y580" s="3133"/>
      <c r="Z580" s="3133"/>
      <c r="AA580" s="3133"/>
      <c r="AB580" s="3133"/>
      <c r="AC580" s="3133"/>
      <c r="AD580" s="3133"/>
      <c r="AE580" s="3133"/>
      <c r="AF580" s="3133"/>
      <c r="AG580" s="3133"/>
      <c r="AH580" s="3133"/>
      <c r="AI580" s="3133"/>
      <c r="AJ580" s="3133"/>
      <c r="AK580" s="1023"/>
      <c r="AL580" s="1023"/>
      <c r="AM580" s="1023"/>
      <c r="AN580" s="996"/>
      <c r="AO580" s="1149"/>
      <c r="AP580" s="1150">
        <f>IF(C638="Yes",3,0)</f>
        <v>0</v>
      </c>
    </row>
    <row r="581" spans="1:81" s="939" customFormat="1" ht="12.4" customHeight="1">
      <c r="A581" s="1023"/>
      <c r="B581" s="1114"/>
      <c r="C581" s="3133"/>
      <c r="D581" s="3133"/>
      <c r="E581" s="3133"/>
      <c r="F581" s="3133"/>
      <c r="G581" s="3133"/>
      <c r="H581" s="3133"/>
      <c r="I581" s="3133"/>
      <c r="J581" s="3133"/>
      <c r="K581" s="3133"/>
      <c r="L581" s="3133"/>
      <c r="M581" s="3133"/>
      <c r="N581" s="3133"/>
      <c r="O581" s="3133"/>
      <c r="P581" s="3133"/>
      <c r="Q581" s="3133"/>
      <c r="R581" s="3133"/>
      <c r="S581" s="3133"/>
      <c r="T581" s="3133"/>
      <c r="U581" s="3133"/>
      <c r="V581" s="3133"/>
      <c r="W581" s="3133"/>
      <c r="X581" s="3133"/>
      <c r="Y581" s="3133"/>
      <c r="Z581" s="3133"/>
      <c r="AA581" s="3133"/>
      <c r="AB581" s="3133"/>
      <c r="AC581" s="3133"/>
      <c r="AD581" s="3133"/>
      <c r="AE581" s="3133"/>
      <c r="AF581" s="3133"/>
      <c r="AG581" s="3133"/>
      <c r="AH581" s="3133"/>
      <c r="AI581" s="3133"/>
      <c r="AJ581" s="3133"/>
      <c r="AK581" s="1023"/>
      <c r="AL581" s="1023"/>
      <c r="AM581" s="1023"/>
      <c r="AN581" s="996"/>
      <c r="AO581" s="1151" t="s">
        <v>233</v>
      </c>
      <c r="AP581" s="1152">
        <f>SUM(AP572:AP580)</f>
        <v>10</v>
      </c>
      <c r="AQ581" s="3134">
        <f>IF(AP581&gt;0,AP581,0)</f>
        <v>10</v>
      </c>
      <c r="AR581" s="3134"/>
    </row>
    <row r="582" spans="1:81" s="939" customFormat="1" ht="12.75" customHeight="1">
      <c r="A582" s="1023"/>
      <c r="B582" s="1114"/>
      <c r="C582" s="3133"/>
      <c r="D582" s="3133"/>
      <c r="E582" s="3133"/>
      <c r="F582" s="3133"/>
      <c r="G582" s="3133"/>
      <c r="H582" s="3133"/>
      <c r="I582" s="3133"/>
      <c r="J582" s="3133"/>
      <c r="K582" s="3133"/>
      <c r="L582" s="3133"/>
      <c r="M582" s="3133"/>
      <c r="N582" s="3133"/>
      <c r="O582" s="3133"/>
      <c r="P582" s="3133"/>
      <c r="Q582" s="3133"/>
      <c r="R582" s="3133"/>
      <c r="S582" s="3133"/>
      <c r="T582" s="3133"/>
      <c r="U582" s="3133"/>
      <c r="V582" s="3133"/>
      <c r="W582" s="3133"/>
      <c r="X582" s="3133"/>
      <c r="Y582" s="3133"/>
      <c r="Z582" s="3133"/>
      <c r="AA582" s="3133"/>
      <c r="AB582" s="3133"/>
      <c r="AC582" s="3133"/>
      <c r="AD582" s="3133"/>
      <c r="AE582" s="3133"/>
      <c r="AF582" s="3133"/>
      <c r="AG582" s="3133"/>
      <c r="AH582" s="3133"/>
      <c r="AI582" s="3133"/>
      <c r="AJ582" s="3133"/>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125" t="s">
        <v>1735</v>
      </c>
      <c r="D584" s="3125"/>
      <c r="E584" s="3125"/>
      <c r="F584" s="3125"/>
      <c r="G584" s="3125"/>
      <c r="H584" s="3125"/>
      <c r="I584" s="3125"/>
      <c r="J584" s="3125"/>
      <c r="K584" s="3125"/>
      <c r="L584" s="3125"/>
      <c r="M584" s="3125"/>
      <c r="N584" s="3125"/>
      <c r="O584" s="3125"/>
      <c r="P584" s="3125"/>
      <c r="Q584" s="3125"/>
      <c r="R584" s="3125"/>
      <c r="S584" s="3125"/>
      <c r="T584" s="3125"/>
      <c r="U584" s="3125"/>
      <c r="V584" s="3125"/>
      <c r="W584" s="3125"/>
      <c r="X584" s="3125"/>
      <c r="Y584" s="3125"/>
      <c r="Z584" s="3125"/>
      <c r="AA584" s="3125"/>
      <c r="AB584" s="3125"/>
      <c r="AC584" s="3125"/>
      <c r="AD584" s="3125"/>
      <c r="AE584" s="3125"/>
      <c r="AF584" s="3125"/>
      <c r="AG584" s="3125"/>
      <c r="AH584" s="3125"/>
      <c r="AI584" s="3125"/>
      <c r="AJ584" s="3125"/>
      <c r="AK584" s="1023"/>
      <c r="AL584" s="1023"/>
      <c r="AM584" s="1023"/>
      <c r="AN584" s="996"/>
      <c r="AO584" s="1147" t="s">
        <v>488</v>
      </c>
      <c r="AP584" s="1148">
        <f>IF(C657="Yes",5,0)</f>
        <v>0</v>
      </c>
    </row>
    <row r="585" spans="1:81" s="939" customFormat="1" ht="12.75" customHeight="1">
      <c r="A585" s="1023"/>
      <c r="B585" s="1114"/>
      <c r="C585" s="3125"/>
      <c r="D585" s="3125"/>
      <c r="E585" s="3125"/>
      <c r="F585" s="3125"/>
      <c r="G585" s="3125"/>
      <c r="H585" s="3125"/>
      <c r="I585" s="3125"/>
      <c r="J585" s="3125"/>
      <c r="K585" s="3125"/>
      <c r="L585" s="3125"/>
      <c r="M585" s="3125"/>
      <c r="N585" s="3125"/>
      <c r="O585" s="3125"/>
      <c r="P585" s="3125"/>
      <c r="Q585" s="3125"/>
      <c r="R585" s="3125"/>
      <c r="S585" s="3125"/>
      <c r="T585" s="3125"/>
      <c r="U585" s="3125"/>
      <c r="V585" s="3125"/>
      <c r="W585" s="3125"/>
      <c r="X585" s="3125"/>
      <c r="Y585" s="3125"/>
      <c r="Z585" s="3125"/>
      <c r="AA585" s="3125"/>
      <c r="AB585" s="3125"/>
      <c r="AC585" s="3125"/>
      <c r="AD585" s="3125"/>
      <c r="AE585" s="3125"/>
      <c r="AF585" s="3125"/>
      <c r="AG585" s="3125"/>
      <c r="AH585" s="3125"/>
      <c r="AI585" s="3125"/>
      <c r="AJ585" s="3125"/>
      <c r="AK585" s="1023"/>
      <c r="AL585" s="1023"/>
      <c r="AM585" s="1023"/>
      <c r="AN585" s="996"/>
      <c r="AO585" s="1147" t="s">
        <v>494</v>
      </c>
      <c r="AP585" s="1148">
        <f>IF(C664="Yes",5,0)</f>
        <v>0</v>
      </c>
    </row>
    <row r="586" spans="1:81" s="939" customFormat="1" ht="68.099999999999994" customHeight="1">
      <c r="A586" s="1023"/>
      <c r="B586" s="1114"/>
      <c r="C586" s="3125"/>
      <c r="D586" s="3125"/>
      <c r="E586" s="3125"/>
      <c r="F586" s="3125"/>
      <c r="G586" s="3125"/>
      <c r="H586" s="3125"/>
      <c r="I586" s="3125"/>
      <c r="J586" s="3125"/>
      <c r="K586" s="3125"/>
      <c r="L586" s="3125"/>
      <c r="M586" s="3125"/>
      <c r="N586" s="3125"/>
      <c r="O586" s="3125"/>
      <c r="P586" s="3125"/>
      <c r="Q586" s="3125"/>
      <c r="R586" s="3125"/>
      <c r="S586" s="3125"/>
      <c r="T586" s="3125"/>
      <c r="U586" s="3125"/>
      <c r="V586" s="3125"/>
      <c r="W586" s="3125"/>
      <c r="X586" s="3125"/>
      <c r="Y586" s="3125"/>
      <c r="Z586" s="3125"/>
      <c r="AA586" s="3125"/>
      <c r="AB586" s="3125"/>
      <c r="AC586" s="3125"/>
      <c r="AD586" s="3125"/>
      <c r="AE586" s="3125"/>
      <c r="AF586" s="3125"/>
      <c r="AG586" s="3125"/>
      <c r="AH586" s="3125"/>
      <c r="AI586" s="3125"/>
      <c r="AJ586" s="3125"/>
      <c r="AK586" s="1023"/>
      <c r="AL586" s="1023"/>
      <c r="AM586" s="1023"/>
      <c r="AN586" s="996"/>
      <c r="AO586" s="1147" t="s">
        <v>681</v>
      </c>
      <c r="AP586" s="1154">
        <f>IF(C668="Yes",5,0)</f>
        <v>0</v>
      </c>
      <c r="AQ586" s="998"/>
      <c r="AR586" s="998"/>
    </row>
    <row r="587" spans="1:81" s="939" customFormat="1" ht="12.4" customHeight="1">
      <c r="A587" s="1023"/>
      <c r="B587" s="1114"/>
      <c r="C587" s="1155" t="s">
        <v>1736</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1737</v>
      </c>
      <c r="D588" s="1157"/>
      <c r="E588" s="1157"/>
      <c r="F588" s="1157"/>
      <c r="G588" s="1157"/>
      <c r="H588" s="1157"/>
      <c r="I588" s="1157"/>
      <c r="J588" s="1157"/>
      <c r="K588" s="1157"/>
      <c r="L588" s="1157"/>
      <c r="M588" s="1106"/>
      <c r="N588" s="1106"/>
      <c r="O588" s="1158"/>
      <c r="P588" s="1157"/>
      <c r="Q588" s="1157"/>
      <c r="R588" s="1106"/>
      <c r="S588" s="1106"/>
      <c r="T588" s="1157"/>
      <c r="U588" s="3234">
        <f>Application!CS663-U589</f>
        <v>217</v>
      </c>
      <c r="V588" s="3234"/>
      <c r="W588" s="3234"/>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1738</v>
      </c>
      <c r="D589" s="1162"/>
      <c r="E589" s="1162"/>
      <c r="F589" s="1162"/>
      <c r="G589" s="1162"/>
      <c r="H589" s="1162"/>
      <c r="I589" s="1162"/>
      <c r="J589" s="1162"/>
      <c r="K589" s="1162"/>
      <c r="L589" s="1162"/>
      <c r="M589" s="1146"/>
      <c r="N589" s="1146"/>
      <c r="O589" s="1162"/>
      <c r="P589" s="1162"/>
      <c r="Q589" s="1162"/>
      <c r="R589" s="1162"/>
      <c r="S589" s="1162"/>
      <c r="T589" s="1162"/>
      <c r="U589" s="3235">
        <f>Application!AG756</f>
        <v>0</v>
      </c>
      <c r="V589" s="3235"/>
      <c r="W589" s="3235"/>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134">
        <f>IF(AP590&gt;0,AP590,0)</f>
        <v>0</v>
      </c>
      <c r="AR590" s="3134"/>
    </row>
    <row r="591" spans="1:81" s="939" customFormat="1" ht="12.75" customHeight="1">
      <c r="A591" s="1023"/>
      <c r="B591" s="51"/>
      <c r="C591" s="1167" t="s">
        <v>1739</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1577</v>
      </c>
      <c r="F592" s="3130" t="s">
        <v>1740</v>
      </c>
      <c r="G592" s="3130"/>
      <c r="H592" s="3130"/>
      <c r="I592" s="3130"/>
      <c r="J592" s="3130"/>
      <c r="K592" s="3130"/>
      <c r="L592" s="3130"/>
      <c r="M592" s="3130"/>
      <c r="N592" s="3130"/>
      <c r="O592" s="3130"/>
      <c r="P592" s="3130"/>
      <c r="Q592" s="3130"/>
      <c r="R592" s="3130"/>
      <c r="S592" s="3130"/>
      <c r="T592" s="3130"/>
      <c r="U592" s="3130"/>
      <c r="V592" s="3130"/>
      <c r="W592" s="3130"/>
      <c r="X592" s="3130"/>
      <c r="Y592" s="3130"/>
      <c r="Z592" s="3130"/>
      <c r="AA592" s="3130"/>
      <c r="AB592" s="3130"/>
      <c r="AC592" s="3130"/>
      <c r="AD592" s="3130"/>
      <c r="AE592" s="3130"/>
      <c r="AF592" s="3130"/>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131"/>
      <c r="G593" s="3131"/>
      <c r="H593" s="3131"/>
      <c r="I593" s="3131"/>
      <c r="J593" s="3131"/>
      <c r="K593" s="3131"/>
      <c r="L593" s="3131"/>
      <c r="M593" s="3131"/>
      <c r="N593" s="3131"/>
      <c r="O593" s="3131"/>
      <c r="P593" s="3131"/>
      <c r="Q593" s="3131"/>
      <c r="R593" s="3131"/>
      <c r="S593" s="3131"/>
      <c r="T593" s="3131"/>
      <c r="U593" s="3131"/>
      <c r="V593" s="3131"/>
      <c r="W593" s="3131"/>
      <c r="X593" s="3131"/>
      <c r="Y593" s="3131"/>
      <c r="Z593" s="3131"/>
      <c r="AA593" s="3131"/>
      <c r="AB593" s="3131"/>
      <c r="AC593" s="3131"/>
      <c r="AD593" s="3131"/>
      <c r="AE593" s="3131"/>
      <c r="AF593" s="3131"/>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131"/>
      <c r="G594" s="3131"/>
      <c r="H594" s="3131"/>
      <c r="I594" s="3131"/>
      <c r="J594" s="3131"/>
      <c r="K594" s="3131"/>
      <c r="L594" s="3131"/>
      <c r="M594" s="3131"/>
      <c r="N594" s="3131"/>
      <c r="O594" s="3131"/>
      <c r="P594" s="3131"/>
      <c r="Q594" s="3131"/>
      <c r="R594" s="3131"/>
      <c r="S594" s="3131"/>
      <c r="T594" s="3131"/>
      <c r="U594" s="3131"/>
      <c r="V594" s="3131"/>
      <c r="W594" s="3131"/>
      <c r="X594" s="3131"/>
      <c r="Y594" s="3131"/>
      <c r="Z594" s="3131"/>
      <c r="AA594" s="3131"/>
      <c r="AB594" s="3131"/>
      <c r="AC594" s="3131"/>
      <c r="AD594" s="3131"/>
      <c r="AE594" s="3131"/>
      <c r="AF594" s="3131"/>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131"/>
      <c r="G595" s="3131"/>
      <c r="H595" s="3131"/>
      <c r="I595" s="3131"/>
      <c r="J595" s="3131"/>
      <c r="K595" s="3131"/>
      <c r="L595" s="3131"/>
      <c r="M595" s="3131"/>
      <c r="N595" s="3131"/>
      <c r="O595" s="3131"/>
      <c r="P595" s="3131"/>
      <c r="Q595" s="3131"/>
      <c r="R595" s="3131"/>
      <c r="S595" s="3131"/>
      <c r="T595" s="3131"/>
      <c r="U595" s="3131"/>
      <c r="V595" s="3131"/>
      <c r="W595" s="3131"/>
      <c r="X595" s="3131"/>
      <c r="Y595" s="3131"/>
      <c r="Z595" s="3131"/>
      <c r="AA595" s="3131"/>
      <c r="AB595" s="3131"/>
      <c r="AC595" s="3131"/>
      <c r="AD595" s="3131"/>
      <c r="AE595" s="3131"/>
      <c r="AF595" s="3131"/>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127" t="s">
        <v>626</v>
      </c>
      <c r="D596" s="3075"/>
      <c r="E596" s="1174"/>
      <c r="F596" s="1177" t="s">
        <v>1741</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128" t="s">
        <v>1742</v>
      </c>
      <c r="AG596" s="3128"/>
      <c r="AH596" s="3128"/>
      <c r="AI596" s="3128"/>
      <c r="AJ596" s="3128"/>
      <c r="AK596" s="3128"/>
      <c r="AL596" s="3129"/>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1579</v>
      </c>
      <c r="F599" s="3130" t="s">
        <v>1743</v>
      </c>
      <c r="G599" s="3130"/>
      <c r="H599" s="3130"/>
      <c r="I599" s="3130"/>
      <c r="J599" s="3130"/>
      <c r="K599" s="3130"/>
      <c r="L599" s="3130"/>
      <c r="M599" s="3130"/>
      <c r="N599" s="3130"/>
      <c r="O599" s="3130"/>
      <c r="P599" s="3130"/>
      <c r="Q599" s="3130"/>
      <c r="R599" s="3130"/>
      <c r="S599" s="3130"/>
      <c r="T599" s="3130"/>
      <c r="U599" s="3130"/>
      <c r="V599" s="3130"/>
      <c r="W599" s="3130"/>
      <c r="X599" s="3130"/>
      <c r="Y599" s="3130"/>
      <c r="Z599" s="3130"/>
      <c r="AA599" s="3130"/>
      <c r="AB599" s="3130"/>
      <c r="AC599" s="3130"/>
      <c r="AD599" s="3130"/>
      <c r="AE599" s="3130"/>
      <c r="AF599" s="3130"/>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131"/>
      <c r="G600" s="3131"/>
      <c r="H600" s="3131"/>
      <c r="I600" s="3131"/>
      <c r="J600" s="3131"/>
      <c r="K600" s="3131"/>
      <c r="L600" s="3131"/>
      <c r="M600" s="3131"/>
      <c r="N600" s="3131"/>
      <c r="O600" s="3131"/>
      <c r="P600" s="3131"/>
      <c r="Q600" s="3131"/>
      <c r="R600" s="3131"/>
      <c r="S600" s="3131"/>
      <c r="T600" s="3131"/>
      <c r="U600" s="3131"/>
      <c r="V600" s="3131"/>
      <c r="W600" s="3131"/>
      <c r="X600" s="3131"/>
      <c r="Y600" s="3131"/>
      <c r="Z600" s="3131"/>
      <c r="AA600" s="3131"/>
      <c r="AB600" s="3131"/>
      <c r="AC600" s="3131"/>
      <c r="AD600" s="3131"/>
      <c r="AE600" s="3131"/>
      <c r="AF600" s="3131"/>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131"/>
      <c r="G601" s="3131"/>
      <c r="H601" s="3131"/>
      <c r="I601" s="3131"/>
      <c r="J601" s="3131"/>
      <c r="K601" s="3131"/>
      <c r="L601" s="3131"/>
      <c r="M601" s="3131"/>
      <c r="N601" s="3131"/>
      <c r="O601" s="3131"/>
      <c r="P601" s="3131"/>
      <c r="Q601" s="3131"/>
      <c r="R601" s="3131"/>
      <c r="S601" s="3131"/>
      <c r="T601" s="3131"/>
      <c r="U601" s="3131"/>
      <c r="V601" s="3131"/>
      <c r="W601" s="3131"/>
      <c r="X601" s="3131"/>
      <c r="Y601" s="3131"/>
      <c r="Z601" s="3131"/>
      <c r="AA601" s="3131"/>
      <c r="AB601" s="3131"/>
      <c r="AC601" s="3131"/>
      <c r="AD601" s="3131"/>
      <c r="AE601" s="3131"/>
      <c r="AF601" s="3131"/>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131"/>
      <c r="G602" s="3131"/>
      <c r="H602" s="3131"/>
      <c r="I602" s="3131"/>
      <c r="J602" s="3131"/>
      <c r="K602" s="3131"/>
      <c r="L602" s="3131"/>
      <c r="M602" s="3131"/>
      <c r="N602" s="3131"/>
      <c r="O602" s="3131"/>
      <c r="P602" s="3131"/>
      <c r="Q602" s="3131"/>
      <c r="R602" s="3131"/>
      <c r="S602" s="3131"/>
      <c r="T602" s="3131"/>
      <c r="U602" s="3131"/>
      <c r="V602" s="3131"/>
      <c r="W602" s="3131"/>
      <c r="X602" s="3131"/>
      <c r="Y602" s="3131"/>
      <c r="Z602" s="3131"/>
      <c r="AA602" s="3131"/>
      <c r="AB602" s="3131"/>
      <c r="AC602" s="3131"/>
      <c r="AD602" s="3131"/>
      <c r="AE602" s="3131"/>
      <c r="AF602" s="3131"/>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131"/>
      <c r="G603" s="3131"/>
      <c r="H603" s="3131"/>
      <c r="I603" s="3131"/>
      <c r="J603" s="3131"/>
      <c r="K603" s="3131"/>
      <c r="L603" s="3131"/>
      <c r="M603" s="3131"/>
      <c r="N603" s="3131"/>
      <c r="O603" s="3131"/>
      <c r="P603" s="3131"/>
      <c r="Q603" s="3131"/>
      <c r="R603" s="3131"/>
      <c r="S603" s="3131"/>
      <c r="T603" s="3131"/>
      <c r="U603" s="3131"/>
      <c r="V603" s="3131"/>
      <c r="W603" s="3131"/>
      <c r="X603" s="3131"/>
      <c r="Y603" s="3131"/>
      <c r="Z603" s="3131"/>
      <c r="AA603" s="3131"/>
      <c r="AB603" s="3131"/>
      <c r="AC603" s="3131"/>
      <c r="AD603" s="3131"/>
      <c r="AE603" s="3131"/>
      <c r="AF603" s="3131"/>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127" t="s">
        <v>626</v>
      </c>
      <c r="D604" s="3075"/>
      <c r="E604" s="1142"/>
      <c r="F604" s="1177" t="s">
        <v>1744</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128" t="s">
        <v>1742</v>
      </c>
      <c r="AG604" s="3128"/>
      <c r="AH604" s="3128"/>
      <c r="AI604" s="3128"/>
      <c r="AJ604" s="3128"/>
      <c r="AK604" s="3128"/>
      <c r="AL604" s="3129"/>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1582</v>
      </c>
      <c r="F607" s="3130" t="s">
        <v>1745</v>
      </c>
      <c r="G607" s="3130"/>
      <c r="H607" s="3130"/>
      <c r="I607" s="3130"/>
      <c r="J607" s="3130"/>
      <c r="K607" s="3130"/>
      <c r="L607" s="3130"/>
      <c r="M607" s="3130"/>
      <c r="N607" s="3130"/>
      <c r="O607" s="3130"/>
      <c r="P607" s="3130"/>
      <c r="Q607" s="3130"/>
      <c r="R607" s="3130"/>
      <c r="S607" s="3130"/>
      <c r="T607" s="3130"/>
      <c r="U607" s="3130"/>
      <c r="V607" s="3130"/>
      <c r="W607" s="3130"/>
      <c r="X607" s="3130"/>
      <c r="Y607" s="3130"/>
      <c r="Z607" s="3130"/>
      <c r="AA607" s="3130"/>
      <c r="AB607" s="3130"/>
      <c r="AC607" s="3130"/>
      <c r="AD607" s="3130"/>
      <c r="AE607" s="3130"/>
      <c r="AF607" s="3130"/>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131"/>
      <c r="G608" s="3131"/>
      <c r="H608" s="3131"/>
      <c r="I608" s="3131"/>
      <c r="J608" s="3131"/>
      <c r="K608" s="3131"/>
      <c r="L608" s="3131"/>
      <c r="M608" s="3131"/>
      <c r="N608" s="3131"/>
      <c r="O608" s="3131"/>
      <c r="P608" s="3131"/>
      <c r="Q608" s="3131"/>
      <c r="R608" s="3131"/>
      <c r="S608" s="3131"/>
      <c r="T608" s="3131"/>
      <c r="U608" s="3131"/>
      <c r="V608" s="3131"/>
      <c r="W608" s="3131"/>
      <c r="X608" s="3131"/>
      <c r="Y608" s="3131"/>
      <c r="Z608" s="3131"/>
      <c r="AA608" s="3131"/>
      <c r="AB608" s="3131"/>
      <c r="AC608" s="3131"/>
      <c r="AD608" s="3131"/>
      <c r="AE608" s="3131"/>
      <c r="AF608" s="3131"/>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131"/>
      <c r="G609" s="3131"/>
      <c r="H609" s="3131"/>
      <c r="I609" s="3131"/>
      <c r="J609" s="3131"/>
      <c r="K609" s="3131"/>
      <c r="L609" s="3131"/>
      <c r="M609" s="3131"/>
      <c r="N609" s="3131"/>
      <c r="O609" s="3131"/>
      <c r="P609" s="3131"/>
      <c r="Q609" s="3131"/>
      <c r="R609" s="3131"/>
      <c r="S609" s="3131"/>
      <c r="T609" s="3131"/>
      <c r="U609" s="3131"/>
      <c r="V609" s="3131"/>
      <c r="W609" s="3131"/>
      <c r="X609" s="3131"/>
      <c r="Y609" s="3131"/>
      <c r="Z609" s="3131"/>
      <c r="AA609" s="3131"/>
      <c r="AB609" s="3131"/>
      <c r="AC609" s="3131"/>
      <c r="AD609" s="3131"/>
      <c r="AE609" s="3131"/>
      <c r="AF609" s="3131"/>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131"/>
      <c r="G610" s="3131"/>
      <c r="H610" s="3131"/>
      <c r="I610" s="3131"/>
      <c r="J610" s="3131"/>
      <c r="K610" s="3131"/>
      <c r="L610" s="3131"/>
      <c r="M610" s="3131"/>
      <c r="N610" s="3131"/>
      <c r="O610" s="3131"/>
      <c r="P610" s="3131"/>
      <c r="Q610" s="3131"/>
      <c r="R610" s="3131"/>
      <c r="S610" s="3131"/>
      <c r="T610" s="3131"/>
      <c r="U610" s="3131"/>
      <c r="V610" s="3131"/>
      <c r="W610" s="3131"/>
      <c r="X610" s="3131"/>
      <c r="Y610" s="3131"/>
      <c r="Z610" s="3131"/>
      <c r="AA610" s="3131"/>
      <c r="AB610" s="3131"/>
      <c r="AC610" s="3131"/>
      <c r="AD610" s="3131"/>
      <c r="AE610" s="3131"/>
      <c r="AF610" s="3131"/>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131"/>
      <c r="G611" s="3131"/>
      <c r="H611" s="3131"/>
      <c r="I611" s="3131"/>
      <c r="J611" s="3131"/>
      <c r="K611" s="3131"/>
      <c r="L611" s="3131"/>
      <c r="M611" s="3131"/>
      <c r="N611" s="3131"/>
      <c r="O611" s="3131"/>
      <c r="P611" s="3131"/>
      <c r="Q611" s="3131"/>
      <c r="R611" s="3131"/>
      <c r="S611" s="3131"/>
      <c r="T611" s="3131"/>
      <c r="U611" s="3131"/>
      <c r="V611" s="3131"/>
      <c r="W611" s="3131"/>
      <c r="X611" s="3131"/>
      <c r="Y611" s="3131"/>
      <c r="Z611" s="3131"/>
      <c r="AA611" s="3131"/>
      <c r="AB611" s="3131"/>
      <c r="AC611" s="3131"/>
      <c r="AD611" s="3131"/>
      <c r="AE611" s="3131"/>
      <c r="AF611" s="3131"/>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127" t="s">
        <v>578</v>
      </c>
      <c r="D612" s="3075"/>
      <c r="E612" s="1142"/>
      <c r="F612" s="1177" t="s">
        <v>1746</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128" t="s">
        <v>1747</v>
      </c>
      <c r="AG612" s="3128"/>
      <c r="AH612" s="3128"/>
      <c r="AI612" s="3128"/>
      <c r="AJ612" s="3128"/>
      <c r="AK612" s="3128"/>
      <c r="AL612" s="3129"/>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127" t="s">
        <v>626</v>
      </c>
      <c r="D614" s="3075"/>
      <c r="E614" s="1142"/>
      <c r="F614" s="1196" t="s">
        <v>1748</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128" t="s">
        <v>1742</v>
      </c>
      <c r="AG614" s="3128"/>
      <c r="AH614" s="3128"/>
      <c r="AI614" s="3128"/>
      <c r="AJ614" s="3128"/>
      <c r="AK614" s="3128"/>
      <c r="AL614" s="3129"/>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1749</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1750</v>
      </c>
      <c r="F618" s="3130" t="s">
        <v>1751</v>
      </c>
      <c r="G618" s="3130"/>
      <c r="H618" s="3130"/>
      <c r="I618" s="3130"/>
      <c r="J618" s="3130"/>
      <c r="K618" s="3130"/>
      <c r="L618" s="3130"/>
      <c r="M618" s="3130"/>
      <c r="N618" s="3130"/>
      <c r="O618" s="3130"/>
      <c r="P618" s="3130"/>
      <c r="Q618" s="3130"/>
      <c r="R618" s="3130"/>
      <c r="S618" s="3130"/>
      <c r="T618" s="3130"/>
      <c r="U618" s="3130"/>
      <c r="V618" s="3130"/>
      <c r="W618" s="3130"/>
      <c r="X618" s="3130"/>
      <c r="Y618" s="3130"/>
      <c r="Z618" s="3130"/>
      <c r="AA618" s="3130"/>
      <c r="AB618" s="3130"/>
      <c r="AC618" s="3130"/>
      <c r="AD618" s="3130"/>
      <c r="AE618" s="3130"/>
      <c r="AF618" s="3130"/>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131"/>
      <c r="G619" s="3131"/>
      <c r="H619" s="3131"/>
      <c r="I619" s="3131"/>
      <c r="J619" s="3131"/>
      <c r="K619" s="3131"/>
      <c r="L619" s="3131"/>
      <c r="M619" s="3131"/>
      <c r="N619" s="3131"/>
      <c r="O619" s="3131"/>
      <c r="P619" s="3131"/>
      <c r="Q619" s="3131"/>
      <c r="R619" s="3131"/>
      <c r="S619" s="3131"/>
      <c r="T619" s="3131"/>
      <c r="U619" s="3131"/>
      <c r="V619" s="3131"/>
      <c r="W619" s="3131"/>
      <c r="X619" s="3131"/>
      <c r="Y619" s="3131"/>
      <c r="Z619" s="3131"/>
      <c r="AA619" s="3131"/>
      <c r="AB619" s="3131"/>
      <c r="AC619" s="3131"/>
      <c r="AD619" s="3131"/>
      <c r="AE619" s="3131"/>
      <c r="AF619" s="3131"/>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131"/>
      <c r="G620" s="3131"/>
      <c r="H620" s="3131"/>
      <c r="I620" s="3131"/>
      <c r="J620" s="3131"/>
      <c r="K620" s="3131"/>
      <c r="L620" s="3131"/>
      <c r="M620" s="3131"/>
      <c r="N620" s="3131"/>
      <c r="O620" s="3131"/>
      <c r="P620" s="3131"/>
      <c r="Q620" s="3131"/>
      <c r="R620" s="3131"/>
      <c r="S620" s="3131"/>
      <c r="T620" s="3131"/>
      <c r="U620" s="3131"/>
      <c r="V620" s="3131"/>
      <c r="W620" s="3131"/>
      <c r="X620" s="3131"/>
      <c r="Y620" s="3131"/>
      <c r="Z620" s="3131"/>
      <c r="AA620" s="3131"/>
      <c r="AB620" s="3131"/>
      <c r="AC620" s="3131"/>
      <c r="AD620" s="3131"/>
      <c r="AE620" s="3131"/>
      <c r="AF620" s="3131"/>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131"/>
      <c r="G621" s="3131"/>
      <c r="H621" s="3131"/>
      <c r="I621" s="3131"/>
      <c r="J621" s="3131"/>
      <c r="K621" s="3131"/>
      <c r="L621" s="3131"/>
      <c r="M621" s="3131"/>
      <c r="N621" s="3131"/>
      <c r="O621" s="3131"/>
      <c r="P621" s="3131"/>
      <c r="Q621" s="3131"/>
      <c r="R621" s="3131"/>
      <c r="S621" s="3131"/>
      <c r="T621" s="3131"/>
      <c r="U621" s="3131"/>
      <c r="V621" s="3131"/>
      <c r="W621" s="3131"/>
      <c r="X621" s="3131"/>
      <c r="Y621" s="3131"/>
      <c r="Z621" s="3131"/>
      <c r="AA621" s="3131"/>
      <c r="AB621" s="3131"/>
      <c r="AC621" s="3131"/>
      <c r="AD621" s="3131"/>
      <c r="AE621" s="3131"/>
      <c r="AF621" s="3131"/>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127" t="s">
        <v>626</v>
      </c>
      <c r="D622" s="3075"/>
      <c r="E622" s="1142"/>
      <c r="F622" s="1177" t="s">
        <v>1752</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128" t="s">
        <v>1742</v>
      </c>
      <c r="AG622" s="3128"/>
      <c r="AH622" s="3128"/>
      <c r="AI622" s="3128"/>
      <c r="AJ622" s="3128"/>
      <c r="AK622" s="3128"/>
      <c r="AL622" s="3129"/>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127" t="s">
        <v>578</v>
      </c>
      <c r="D624" s="3075"/>
      <c r="E624" s="1174"/>
      <c r="F624" s="1177" t="s">
        <v>1753</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128" t="s">
        <v>1754</v>
      </c>
      <c r="AG624" s="3128"/>
      <c r="AH624" s="3128"/>
      <c r="AI624" s="3128"/>
      <c r="AJ624" s="3128"/>
      <c r="AK624" s="3128"/>
      <c r="AL624" s="3129"/>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127" t="s">
        <v>626</v>
      </c>
      <c r="D627" s="3075"/>
      <c r="E627" s="1170" t="s">
        <v>1755</v>
      </c>
      <c r="F627" s="3130" t="s">
        <v>1756</v>
      </c>
      <c r="G627" s="3130"/>
      <c r="H627" s="3130"/>
      <c r="I627" s="3130"/>
      <c r="J627" s="3130"/>
      <c r="K627" s="3130"/>
      <c r="L627" s="3130"/>
      <c r="M627" s="3130"/>
      <c r="N627" s="3130"/>
      <c r="O627" s="3130"/>
      <c r="P627" s="3130"/>
      <c r="Q627" s="3130"/>
      <c r="R627" s="3130"/>
      <c r="S627" s="3130"/>
      <c r="T627" s="3130"/>
      <c r="U627" s="3130"/>
      <c r="V627" s="3130"/>
      <c r="W627" s="3130"/>
      <c r="X627" s="3130"/>
      <c r="Y627" s="3130"/>
      <c r="Z627" s="3130"/>
      <c r="AA627" s="3130"/>
      <c r="AB627" s="3130"/>
      <c r="AC627" s="3130"/>
      <c r="AD627" s="3130"/>
      <c r="AE627" s="3130"/>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131"/>
      <c r="G628" s="3131"/>
      <c r="H628" s="3131"/>
      <c r="I628" s="3131"/>
      <c r="J628" s="3131"/>
      <c r="K628" s="3131"/>
      <c r="L628" s="3131"/>
      <c r="M628" s="3131"/>
      <c r="N628" s="3131"/>
      <c r="O628" s="3131"/>
      <c r="P628" s="3131"/>
      <c r="Q628" s="3131"/>
      <c r="R628" s="3131"/>
      <c r="S628" s="3131"/>
      <c r="T628" s="3131"/>
      <c r="U628" s="3131"/>
      <c r="V628" s="3131"/>
      <c r="W628" s="3131"/>
      <c r="X628" s="3131"/>
      <c r="Y628" s="3131"/>
      <c r="Z628" s="3131"/>
      <c r="AA628" s="3131"/>
      <c r="AB628" s="3131"/>
      <c r="AC628" s="3131"/>
      <c r="AD628" s="3131"/>
      <c r="AE628" s="3131"/>
      <c r="AF628" s="3136" t="s">
        <v>1742</v>
      </c>
      <c r="AG628" s="3136"/>
      <c r="AH628" s="3136"/>
      <c r="AI628" s="3136"/>
      <c r="AJ628" s="3136"/>
      <c r="AK628" s="3136"/>
      <c r="AL628" s="3137"/>
      <c r="AM628" s="1130"/>
      <c r="AN628" s="996"/>
      <c r="BS628" s="1130"/>
      <c r="BT628" s="1130"/>
      <c r="BY628" s="1130"/>
      <c r="BZ628" s="1130"/>
      <c r="CA628" s="1130"/>
      <c r="CB628" s="1130"/>
      <c r="CC628" s="1130"/>
    </row>
    <row r="629" spans="1:81" s="939" customFormat="1" ht="12.75" customHeight="1">
      <c r="A629" s="923"/>
      <c r="B629" s="51"/>
      <c r="C629" s="1188"/>
      <c r="D629" s="112"/>
      <c r="E629" s="1142"/>
      <c r="F629" s="3131"/>
      <c r="G629" s="3131"/>
      <c r="H629" s="3131"/>
      <c r="I629" s="3131"/>
      <c r="J629" s="3131"/>
      <c r="K629" s="3131"/>
      <c r="L629" s="3131"/>
      <c r="M629" s="3131"/>
      <c r="N629" s="3131"/>
      <c r="O629" s="3131"/>
      <c r="P629" s="3131"/>
      <c r="Q629" s="3131"/>
      <c r="R629" s="3131"/>
      <c r="S629" s="3131"/>
      <c r="T629" s="3131"/>
      <c r="U629" s="3131"/>
      <c r="V629" s="3131"/>
      <c r="W629" s="3131"/>
      <c r="X629" s="3131"/>
      <c r="Y629" s="3131"/>
      <c r="Z629" s="3131"/>
      <c r="AA629" s="3131"/>
      <c r="AB629" s="3131"/>
      <c r="AC629" s="3131"/>
      <c r="AD629" s="3131"/>
      <c r="AE629" s="3131"/>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35"/>
      <c r="G630" s="3135"/>
      <c r="H630" s="3135"/>
      <c r="I630" s="3135"/>
      <c r="J630" s="3135"/>
      <c r="K630" s="3135"/>
      <c r="L630" s="3135"/>
      <c r="M630" s="3135"/>
      <c r="N630" s="3135"/>
      <c r="O630" s="3135"/>
      <c r="P630" s="3135"/>
      <c r="Q630" s="3135"/>
      <c r="R630" s="3135"/>
      <c r="S630" s="3135"/>
      <c r="T630" s="3135"/>
      <c r="U630" s="3135"/>
      <c r="V630" s="3135"/>
      <c r="W630" s="3135"/>
      <c r="X630" s="3135"/>
      <c r="Y630" s="3135"/>
      <c r="Z630" s="3135"/>
      <c r="AA630" s="3135"/>
      <c r="AB630" s="3135"/>
      <c r="AC630" s="3135"/>
      <c r="AD630" s="3135"/>
      <c r="AE630" s="3135"/>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1757</v>
      </c>
      <c r="F632" s="3138" t="s">
        <v>1758</v>
      </c>
      <c r="G632" s="3138"/>
      <c r="H632" s="3138"/>
      <c r="I632" s="3138"/>
      <c r="J632" s="3138"/>
      <c r="K632" s="3138"/>
      <c r="L632" s="3138"/>
      <c r="M632" s="3138"/>
      <c r="N632" s="3138"/>
      <c r="O632" s="3138"/>
      <c r="P632" s="3138"/>
      <c r="Q632" s="3138"/>
      <c r="R632" s="3138"/>
      <c r="S632" s="3138"/>
      <c r="T632" s="3138"/>
      <c r="U632" s="3138"/>
      <c r="V632" s="3138"/>
      <c r="W632" s="3138"/>
      <c r="X632" s="3138"/>
      <c r="Y632" s="3138"/>
      <c r="Z632" s="3138"/>
      <c r="AA632" s="3138"/>
      <c r="AB632" s="3138"/>
      <c r="AC632" s="3138"/>
      <c r="AD632" s="3138"/>
      <c r="AE632" s="3138"/>
      <c r="AF632" s="1207"/>
      <c r="AG632" s="1207"/>
      <c r="AH632" s="1207"/>
      <c r="AI632" s="1207"/>
      <c r="AJ632" s="1207"/>
      <c r="AK632" s="1207"/>
      <c r="AL632" s="1208"/>
      <c r="AM632" s="1130"/>
    </row>
    <row r="633" spans="1:81">
      <c r="A633" s="923"/>
      <c r="C633" s="1188"/>
      <c r="D633" s="112"/>
      <c r="E633" s="1142"/>
      <c r="F633" s="3139"/>
      <c r="G633" s="3139"/>
      <c r="H633" s="3139"/>
      <c r="I633" s="3139"/>
      <c r="J633" s="3139"/>
      <c r="K633" s="3139"/>
      <c r="L633" s="3139"/>
      <c r="M633" s="3139"/>
      <c r="N633" s="3139"/>
      <c r="O633" s="3139"/>
      <c r="P633" s="3139"/>
      <c r="Q633" s="3139"/>
      <c r="R633" s="3139"/>
      <c r="S633" s="3139"/>
      <c r="T633" s="3139"/>
      <c r="U633" s="3139"/>
      <c r="V633" s="3139"/>
      <c r="W633" s="3139"/>
      <c r="X633" s="3139"/>
      <c r="Y633" s="3139"/>
      <c r="Z633" s="3139"/>
      <c r="AA633" s="3139"/>
      <c r="AB633" s="3139"/>
      <c r="AC633" s="3139"/>
      <c r="AD633" s="3139"/>
      <c r="AE633" s="3139"/>
      <c r="AF633" s="1209"/>
      <c r="AG633" s="987"/>
      <c r="AH633" s="1021"/>
      <c r="AI633" s="1021"/>
      <c r="AJ633" s="1021"/>
      <c r="AK633" s="1021"/>
      <c r="AL633" s="1189"/>
      <c r="AM633" s="1130"/>
    </row>
    <row r="634" spans="1:81" s="939" customFormat="1" ht="12.75" customHeight="1">
      <c r="A634" s="923"/>
      <c r="B634" s="51"/>
      <c r="C634" s="1188"/>
      <c r="D634" s="112"/>
      <c r="E634" s="1142"/>
      <c r="F634" s="3139"/>
      <c r="G634" s="3139"/>
      <c r="H634" s="3139"/>
      <c r="I634" s="3139"/>
      <c r="J634" s="3139"/>
      <c r="K634" s="3139"/>
      <c r="L634" s="3139"/>
      <c r="M634" s="3139"/>
      <c r="N634" s="3139"/>
      <c r="O634" s="3139"/>
      <c r="P634" s="3139"/>
      <c r="Q634" s="3139"/>
      <c r="R634" s="3139"/>
      <c r="S634" s="3139"/>
      <c r="T634" s="3139"/>
      <c r="U634" s="3139"/>
      <c r="V634" s="3139"/>
      <c r="W634" s="3139"/>
      <c r="X634" s="3139"/>
      <c r="Y634" s="3139"/>
      <c r="Z634" s="3139"/>
      <c r="AA634" s="3139"/>
      <c r="AB634" s="3139"/>
      <c r="AC634" s="3139"/>
      <c r="AD634" s="3139"/>
      <c r="AE634" s="3139"/>
      <c r="AF634" s="1021"/>
      <c r="AG634" s="1021"/>
      <c r="AH634" s="1021"/>
      <c r="AI634" s="1021"/>
      <c r="AJ634" s="1021"/>
      <c r="AK634" s="1021"/>
      <c r="AL634" s="1189"/>
      <c r="AM634" s="1130"/>
      <c r="AN634" s="996"/>
    </row>
    <row r="635" spans="1:81" s="939" customFormat="1" ht="12.75" customHeight="1">
      <c r="A635" s="923"/>
      <c r="B635" s="51"/>
      <c r="C635" s="1197"/>
      <c r="D635" s="1021"/>
      <c r="E635" s="1021"/>
      <c r="F635" s="3139"/>
      <c r="G635" s="3139"/>
      <c r="H635" s="3139"/>
      <c r="I635" s="3139"/>
      <c r="J635" s="3139"/>
      <c r="K635" s="3139"/>
      <c r="L635" s="3139"/>
      <c r="M635" s="3139"/>
      <c r="N635" s="3139"/>
      <c r="O635" s="3139"/>
      <c r="P635" s="3139"/>
      <c r="Q635" s="3139"/>
      <c r="R635" s="3139"/>
      <c r="S635" s="3139"/>
      <c r="T635" s="3139"/>
      <c r="U635" s="3139"/>
      <c r="V635" s="3139"/>
      <c r="W635" s="3139"/>
      <c r="X635" s="3139"/>
      <c r="Y635" s="3139"/>
      <c r="Z635" s="3139"/>
      <c r="AA635" s="3139"/>
      <c r="AB635" s="3139"/>
      <c r="AC635" s="3139"/>
      <c r="AD635" s="3139"/>
      <c r="AE635" s="3139"/>
      <c r="AF635" s="1021"/>
      <c r="AG635" s="1021"/>
      <c r="AH635" s="1021"/>
      <c r="AI635" s="1021"/>
      <c r="AJ635" s="1021"/>
      <c r="AK635" s="1021"/>
      <c r="AL635" s="1189"/>
      <c r="AM635" s="1130"/>
      <c r="AN635" s="996"/>
    </row>
    <row r="636" spans="1:81" s="939" customFormat="1" ht="12.75" customHeight="1">
      <c r="A636" s="923"/>
      <c r="B636" s="51"/>
      <c r="C636" s="3127" t="s">
        <v>626</v>
      </c>
      <c r="D636" s="3075"/>
      <c r="E636" s="1142"/>
      <c r="F636" s="1210" t="s">
        <v>1759</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36" t="s">
        <v>1742</v>
      </c>
      <c r="AG636" s="3136"/>
      <c r="AH636" s="3136"/>
      <c r="AI636" s="3136"/>
      <c r="AJ636" s="3136"/>
      <c r="AK636" s="3136"/>
      <c r="AL636" s="3137"/>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127" t="s">
        <v>626</v>
      </c>
      <c r="D638" s="3075"/>
      <c r="E638" s="1174"/>
      <c r="F638" s="1210" t="s">
        <v>1760</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36" t="s">
        <v>1754</v>
      </c>
      <c r="AG638" s="3136"/>
      <c r="AH638" s="3136"/>
      <c r="AI638" s="3136"/>
      <c r="AJ638" s="3136"/>
      <c r="AK638" s="3136"/>
      <c r="AL638" s="3137"/>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1761</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1762</v>
      </c>
      <c r="F642" s="3130" t="s">
        <v>1763</v>
      </c>
      <c r="G642" s="3130"/>
      <c r="H642" s="3130"/>
      <c r="I642" s="3130"/>
      <c r="J642" s="3130"/>
      <c r="K642" s="3130"/>
      <c r="L642" s="3130"/>
      <c r="M642" s="3130"/>
      <c r="N642" s="3130"/>
      <c r="O642" s="3130"/>
      <c r="P642" s="3130"/>
      <c r="Q642" s="3130"/>
      <c r="R642" s="3130"/>
      <c r="S642" s="3130"/>
      <c r="T642" s="3130"/>
      <c r="U642" s="3130"/>
      <c r="V642" s="3130"/>
      <c r="W642" s="3130"/>
      <c r="X642" s="3130"/>
      <c r="Y642" s="3130"/>
      <c r="Z642" s="3130"/>
      <c r="AA642" s="3130"/>
      <c r="AB642" s="3130"/>
      <c r="AC642" s="3130"/>
      <c r="AD642" s="3130"/>
      <c r="AE642" s="3130"/>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131"/>
      <c r="G643" s="3131"/>
      <c r="H643" s="3131"/>
      <c r="I643" s="3131"/>
      <c r="J643" s="3131"/>
      <c r="K643" s="3131"/>
      <c r="L643" s="3131"/>
      <c r="M643" s="3131"/>
      <c r="N643" s="3131"/>
      <c r="O643" s="3131"/>
      <c r="P643" s="3131"/>
      <c r="Q643" s="3131"/>
      <c r="R643" s="3131"/>
      <c r="S643" s="3131"/>
      <c r="T643" s="3131"/>
      <c r="U643" s="3131"/>
      <c r="V643" s="3131"/>
      <c r="W643" s="3131"/>
      <c r="X643" s="3131"/>
      <c r="Y643" s="3131"/>
      <c r="Z643" s="3131"/>
      <c r="AA643" s="3131"/>
      <c r="AB643" s="3131"/>
      <c r="AC643" s="3131"/>
      <c r="AD643" s="3131"/>
      <c r="AE643" s="3131"/>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131"/>
      <c r="G644" s="3131"/>
      <c r="H644" s="3131"/>
      <c r="I644" s="3131"/>
      <c r="J644" s="3131"/>
      <c r="K644" s="3131"/>
      <c r="L644" s="3131"/>
      <c r="M644" s="3131"/>
      <c r="N644" s="3131"/>
      <c r="O644" s="3131"/>
      <c r="P644" s="3131"/>
      <c r="Q644" s="3131"/>
      <c r="R644" s="3131"/>
      <c r="S644" s="3131"/>
      <c r="T644" s="3131"/>
      <c r="U644" s="3131"/>
      <c r="V644" s="3131"/>
      <c r="W644" s="3131"/>
      <c r="X644" s="3131"/>
      <c r="Y644" s="3131"/>
      <c r="Z644" s="3131"/>
      <c r="AA644" s="3131"/>
      <c r="AB644" s="3131"/>
      <c r="AC644" s="3131"/>
      <c r="AD644" s="3131"/>
      <c r="AE644" s="3131"/>
      <c r="AF644" s="1021"/>
      <c r="AG644" s="1021"/>
      <c r="AH644" s="1021"/>
      <c r="AI644" s="1021"/>
      <c r="AJ644" s="1021"/>
      <c r="AK644" s="1021"/>
      <c r="AL644" s="1189"/>
      <c r="AM644" s="1130"/>
      <c r="AN644" s="996"/>
      <c r="AO644" s="1021"/>
      <c r="AP644" s="1021"/>
    </row>
    <row r="645" spans="1:60" s="939" customFormat="1" ht="12.75" customHeight="1">
      <c r="A645" s="923"/>
      <c r="B645" s="51"/>
      <c r="C645" s="3127" t="s">
        <v>626</v>
      </c>
      <c r="D645" s="3075"/>
      <c r="E645" s="1142"/>
      <c r="F645" s="1177" t="s">
        <v>1764</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36" t="s">
        <v>1742</v>
      </c>
      <c r="AG645" s="3136"/>
      <c r="AH645" s="3136"/>
      <c r="AI645" s="3136"/>
      <c r="AJ645" s="3136"/>
      <c r="AK645" s="3136"/>
      <c r="AL645" s="3137"/>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1765</v>
      </c>
      <c r="F648" s="3130" t="s">
        <v>1766</v>
      </c>
      <c r="G648" s="3130"/>
      <c r="H648" s="3130"/>
      <c r="I648" s="3130"/>
      <c r="J648" s="3130"/>
      <c r="K648" s="3130"/>
      <c r="L648" s="3130"/>
      <c r="M648" s="3130"/>
      <c r="N648" s="3130"/>
      <c r="O648" s="3130"/>
      <c r="P648" s="3130"/>
      <c r="Q648" s="3130"/>
      <c r="R648" s="3130"/>
      <c r="S648" s="3130"/>
      <c r="T648" s="3130"/>
      <c r="U648" s="3130"/>
      <c r="V648" s="3130"/>
      <c r="W648" s="3130"/>
      <c r="X648" s="3130"/>
      <c r="Y648" s="3130"/>
      <c r="Z648" s="3130"/>
      <c r="AA648" s="3130"/>
      <c r="AB648" s="3130"/>
      <c r="AC648" s="3130"/>
      <c r="AD648" s="3130"/>
      <c r="AE648" s="3130"/>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131"/>
      <c r="G649" s="3131"/>
      <c r="H649" s="3131"/>
      <c r="I649" s="3131"/>
      <c r="J649" s="3131"/>
      <c r="K649" s="3131"/>
      <c r="L649" s="3131"/>
      <c r="M649" s="3131"/>
      <c r="N649" s="3131"/>
      <c r="O649" s="3131"/>
      <c r="P649" s="3131"/>
      <c r="Q649" s="3131"/>
      <c r="R649" s="3131"/>
      <c r="S649" s="3131"/>
      <c r="T649" s="3131"/>
      <c r="U649" s="3131"/>
      <c r="V649" s="3131"/>
      <c r="W649" s="3131"/>
      <c r="X649" s="3131"/>
      <c r="Y649" s="3131"/>
      <c r="Z649" s="3131"/>
      <c r="AA649" s="3131"/>
      <c r="AB649" s="3131"/>
      <c r="AC649" s="3131"/>
      <c r="AD649" s="3131"/>
      <c r="AE649" s="3131"/>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131"/>
      <c r="G650" s="3131"/>
      <c r="H650" s="3131"/>
      <c r="I650" s="3131"/>
      <c r="J650" s="3131"/>
      <c r="K650" s="3131"/>
      <c r="L650" s="3131"/>
      <c r="M650" s="3131"/>
      <c r="N650" s="3131"/>
      <c r="O650" s="3131"/>
      <c r="P650" s="3131"/>
      <c r="Q650" s="3131"/>
      <c r="R650" s="3131"/>
      <c r="S650" s="3131"/>
      <c r="T650" s="3131"/>
      <c r="U650" s="3131"/>
      <c r="V650" s="3131"/>
      <c r="W650" s="3131"/>
      <c r="X650" s="3131"/>
      <c r="Y650" s="3131"/>
      <c r="Z650" s="3131"/>
      <c r="AA650" s="3131"/>
      <c r="AB650" s="3131"/>
      <c r="AC650" s="3131"/>
      <c r="AD650" s="3131"/>
      <c r="AE650" s="3131"/>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131"/>
      <c r="G651" s="3131"/>
      <c r="H651" s="3131"/>
      <c r="I651" s="3131"/>
      <c r="J651" s="3131"/>
      <c r="K651" s="3131"/>
      <c r="L651" s="3131"/>
      <c r="M651" s="3131"/>
      <c r="N651" s="3131"/>
      <c r="O651" s="3131"/>
      <c r="P651" s="3131"/>
      <c r="Q651" s="3131"/>
      <c r="R651" s="3131"/>
      <c r="S651" s="3131"/>
      <c r="T651" s="3131"/>
      <c r="U651" s="3131"/>
      <c r="V651" s="3131"/>
      <c r="W651" s="3131"/>
      <c r="X651" s="3131"/>
      <c r="Y651" s="3131"/>
      <c r="Z651" s="3131"/>
      <c r="AA651" s="3131"/>
      <c r="AB651" s="3131"/>
      <c r="AC651" s="3131"/>
      <c r="AD651" s="3131"/>
      <c r="AE651" s="3131"/>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131"/>
      <c r="G652" s="3131"/>
      <c r="H652" s="3131"/>
      <c r="I652" s="3131"/>
      <c r="J652" s="3131"/>
      <c r="K652" s="3131"/>
      <c r="L652" s="3131"/>
      <c r="M652" s="3131"/>
      <c r="N652" s="3131"/>
      <c r="O652" s="3131"/>
      <c r="P652" s="3131"/>
      <c r="Q652" s="3131"/>
      <c r="R652" s="3131"/>
      <c r="S652" s="3131"/>
      <c r="T652" s="3131"/>
      <c r="U652" s="3131"/>
      <c r="V652" s="3131"/>
      <c r="W652" s="3131"/>
      <c r="X652" s="3131"/>
      <c r="Y652" s="3131"/>
      <c r="Z652" s="3131"/>
      <c r="AA652" s="3131"/>
      <c r="AB652" s="3131"/>
      <c r="AC652" s="3131"/>
      <c r="AD652" s="3131"/>
      <c r="AE652" s="3131"/>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131"/>
      <c r="G653" s="3131"/>
      <c r="H653" s="3131"/>
      <c r="I653" s="3131"/>
      <c r="J653" s="3131"/>
      <c r="K653" s="3131"/>
      <c r="L653" s="3131"/>
      <c r="M653" s="3131"/>
      <c r="N653" s="3131"/>
      <c r="O653" s="3131"/>
      <c r="P653" s="3131"/>
      <c r="Q653" s="3131"/>
      <c r="R653" s="3131"/>
      <c r="S653" s="3131"/>
      <c r="T653" s="3131"/>
      <c r="U653" s="3131"/>
      <c r="V653" s="3131"/>
      <c r="W653" s="3131"/>
      <c r="X653" s="3131"/>
      <c r="Y653" s="3131"/>
      <c r="Z653" s="3131"/>
      <c r="AA653" s="3131"/>
      <c r="AB653" s="3131"/>
      <c r="AC653" s="3131"/>
      <c r="AD653" s="3131"/>
      <c r="AE653" s="3131"/>
      <c r="AF653" s="1220"/>
      <c r="AG653" s="1220"/>
      <c r="AH653" s="1220"/>
      <c r="AI653" s="1220"/>
      <c r="AJ653" s="1220"/>
      <c r="AK653" s="1220"/>
      <c r="AL653" s="1221"/>
      <c r="AM653" s="1130"/>
      <c r="AN653" s="996"/>
    </row>
    <row r="654" spans="1:60" s="939" customFormat="1" ht="12.75" customHeight="1">
      <c r="A654" s="923"/>
      <c r="B654" s="51"/>
      <c r="C654" s="1222"/>
      <c r="D654" s="1187"/>
      <c r="E654" s="1174"/>
      <c r="F654" s="3131"/>
      <c r="G654" s="3131"/>
      <c r="H654" s="3131"/>
      <c r="I654" s="3131"/>
      <c r="J654" s="3131"/>
      <c r="K654" s="3131"/>
      <c r="L654" s="3131"/>
      <c r="M654" s="3131"/>
      <c r="N654" s="3131"/>
      <c r="O654" s="3131"/>
      <c r="P654" s="3131"/>
      <c r="Q654" s="3131"/>
      <c r="R654" s="3131"/>
      <c r="S654" s="3131"/>
      <c r="T654" s="3131"/>
      <c r="U654" s="3131"/>
      <c r="V654" s="3131"/>
      <c r="W654" s="3131"/>
      <c r="X654" s="3131"/>
      <c r="Y654" s="3131"/>
      <c r="Z654" s="3131"/>
      <c r="AA654" s="3131"/>
      <c r="AB654" s="3131"/>
      <c r="AC654" s="3131"/>
      <c r="AD654" s="3131"/>
      <c r="AE654" s="3131"/>
      <c r="AF654" s="1220"/>
      <c r="AG654" s="1220"/>
      <c r="AH654" s="1220"/>
      <c r="AI654" s="1220"/>
      <c r="AJ654" s="1220"/>
      <c r="AK654" s="1220"/>
      <c r="AL654" s="1221"/>
      <c r="AM654" s="1130"/>
      <c r="AN654" s="996"/>
    </row>
    <row r="655" spans="1:60" s="939" customFormat="1" ht="12.75" customHeight="1">
      <c r="A655" s="923"/>
      <c r="B655" s="51"/>
      <c r="C655" s="1222"/>
      <c r="D655" s="1187"/>
      <c r="E655" s="1174"/>
      <c r="F655" s="3131"/>
      <c r="G655" s="3131"/>
      <c r="H655" s="3131"/>
      <c r="I655" s="3131"/>
      <c r="J655" s="3131"/>
      <c r="K655" s="3131"/>
      <c r="L655" s="3131"/>
      <c r="M655" s="3131"/>
      <c r="N655" s="3131"/>
      <c r="O655" s="3131"/>
      <c r="P655" s="3131"/>
      <c r="Q655" s="3131"/>
      <c r="R655" s="3131"/>
      <c r="S655" s="3131"/>
      <c r="T655" s="3131"/>
      <c r="U655" s="3131"/>
      <c r="V655" s="3131"/>
      <c r="W655" s="3131"/>
      <c r="X655" s="3131"/>
      <c r="Y655" s="3131"/>
      <c r="Z655" s="3131"/>
      <c r="AA655" s="3131"/>
      <c r="AB655" s="3131"/>
      <c r="AC655" s="3131"/>
      <c r="AD655" s="3131"/>
      <c r="AE655" s="3131"/>
      <c r="AF655" s="1220"/>
      <c r="AG655" s="1220"/>
      <c r="AH655" s="1220"/>
      <c r="AI655" s="1220"/>
      <c r="AJ655" s="1220"/>
      <c r="AK655" s="1220"/>
      <c r="AL655" s="1221"/>
      <c r="AM655" s="1130"/>
      <c r="AN655" s="996"/>
    </row>
    <row r="656" spans="1:60" s="939" customFormat="1" ht="17.25" customHeight="1">
      <c r="A656" s="923"/>
      <c r="B656" s="51"/>
      <c r="C656" s="1222"/>
      <c r="D656" s="1187"/>
      <c r="E656" s="1174"/>
      <c r="F656" s="3131"/>
      <c r="G656" s="3131"/>
      <c r="H656" s="3131"/>
      <c r="I656" s="3131"/>
      <c r="J656" s="3131"/>
      <c r="K656" s="3131"/>
      <c r="L656" s="3131"/>
      <c r="M656" s="3131"/>
      <c r="N656" s="3131"/>
      <c r="O656" s="3131"/>
      <c r="P656" s="3131"/>
      <c r="Q656" s="3131"/>
      <c r="R656" s="3131"/>
      <c r="S656" s="3131"/>
      <c r="T656" s="3131"/>
      <c r="U656" s="3131"/>
      <c r="V656" s="3131"/>
      <c r="W656" s="3131"/>
      <c r="X656" s="3131"/>
      <c r="Y656" s="3131"/>
      <c r="Z656" s="3131"/>
      <c r="AA656" s="3131"/>
      <c r="AB656" s="3131"/>
      <c r="AC656" s="3131"/>
      <c r="AD656" s="3131"/>
      <c r="AE656" s="3131"/>
      <c r="AF656" s="1021"/>
      <c r="AG656" s="1021"/>
      <c r="AH656" s="1021"/>
      <c r="AI656" s="1021"/>
      <c r="AJ656" s="1021"/>
      <c r="AK656" s="1021"/>
      <c r="AL656" s="1189"/>
      <c r="AM656" s="1130"/>
      <c r="AN656" s="996"/>
    </row>
    <row r="657" spans="1:54" s="939" customFormat="1" ht="12.75" customHeight="1">
      <c r="A657" s="923"/>
      <c r="B657" s="51"/>
      <c r="C657" s="3127" t="s">
        <v>626</v>
      </c>
      <c r="D657" s="3075"/>
      <c r="E657" s="1174"/>
      <c r="F657" s="1212" t="s">
        <v>1767</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36" t="s">
        <v>1742</v>
      </c>
      <c r="AG657" s="3136"/>
      <c r="AH657" s="3136"/>
      <c r="AI657" s="3136"/>
      <c r="AJ657" s="3136"/>
      <c r="AK657" s="3136"/>
      <c r="AL657" s="3137"/>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1768</v>
      </c>
      <c r="F660" s="3130" t="s">
        <v>1769</v>
      </c>
      <c r="G660" s="3130"/>
      <c r="H660" s="3130"/>
      <c r="I660" s="3130"/>
      <c r="J660" s="3130"/>
      <c r="K660" s="3130"/>
      <c r="L660" s="3130"/>
      <c r="M660" s="3130"/>
      <c r="N660" s="3130"/>
      <c r="O660" s="3130"/>
      <c r="P660" s="3130"/>
      <c r="Q660" s="3130"/>
      <c r="R660" s="3130"/>
      <c r="S660" s="3130"/>
      <c r="T660" s="3130"/>
      <c r="U660" s="3130"/>
      <c r="V660" s="3130"/>
      <c r="W660" s="3130"/>
      <c r="X660" s="3130"/>
      <c r="Y660" s="3130"/>
      <c r="Z660" s="3130"/>
      <c r="AA660" s="3130"/>
      <c r="AB660" s="3130"/>
      <c r="AC660" s="3130"/>
      <c r="AD660" s="3130"/>
      <c r="AE660" s="3130"/>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131"/>
      <c r="G661" s="3131"/>
      <c r="H661" s="3131"/>
      <c r="I661" s="3131"/>
      <c r="J661" s="3131"/>
      <c r="K661" s="3131"/>
      <c r="L661" s="3131"/>
      <c r="M661" s="3131"/>
      <c r="N661" s="3131"/>
      <c r="O661" s="3131"/>
      <c r="P661" s="3131"/>
      <c r="Q661" s="3131"/>
      <c r="R661" s="3131"/>
      <c r="S661" s="3131"/>
      <c r="T661" s="3131"/>
      <c r="U661" s="3131"/>
      <c r="V661" s="3131"/>
      <c r="W661" s="3131"/>
      <c r="X661" s="3131"/>
      <c r="Y661" s="3131"/>
      <c r="Z661" s="3131"/>
      <c r="AA661" s="3131"/>
      <c r="AB661" s="3131"/>
      <c r="AC661" s="3131"/>
      <c r="AD661" s="3131"/>
      <c r="AE661" s="3131"/>
      <c r="AF661" s="1226"/>
      <c r="AG661" s="1226"/>
      <c r="AH661" s="1226"/>
      <c r="AI661" s="1226"/>
      <c r="AJ661" s="1226"/>
      <c r="AK661" s="1226"/>
      <c r="AL661" s="1176"/>
      <c r="AM661" s="1130"/>
      <c r="AN661" s="996"/>
      <c r="AO661" s="939" t="s">
        <v>1770</v>
      </c>
      <c r="AP661" s="939">
        <v>5</v>
      </c>
      <c r="AQ661" s="1225"/>
    </row>
    <row r="662" spans="1:54" s="939" customFormat="1" ht="12.75" customHeight="1">
      <c r="A662" s="923"/>
      <c r="B662" s="51"/>
      <c r="C662" s="1222"/>
      <c r="D662" s="1187"/>
      <c r="E662" s="1174"/>
      <c r="F662" s="3131"/>
      <c r="G662" s="3131"/>
      <c r="H662" s="3131"/>
      <c r="I662" s="3131"/>
      <c r="J662" s="3131"/>
      <c r="K662" s="3131"/>
      <c r="L662" s="3131"/>
      <c r="M662" s="3131"/>
      <c r="N662" s="3131"/>
      <c r="O662" s="3131"/>
      <c r="P662" s="3131"/>
      <c r="Q662" s="3131"/>
      <c r="R662" s="3131"/>
      <c r="S662" s="3131"/>
      <c r="T662" s="3131"/>
      <c r="U662" s="3131"/>
      <c r="V662" s="3131"/>
      <c r="W662" s="3131"/>
      <c r="X662" s="3131"/>
      <c r="Y662" s="3131"/>
      <c r="Z662" s="3131"/>
      <c r="AA662" s="3131"/>
      <c r="AB662" s="3131"/>
      <c r="AC662" s="3131"/>
      <c r="AD662" s="3131"/>
      <c r="AE662" s="3131"/>
      <c r="AF662" s="1226"/>
      <c r="AG662" s="1226"/>
      <c r="AH662" s="1226"/>
      <c r="AI662" s="1226"/>
      <c r="AJ662" s="1226"/>
      <c r="AK662" s="1226"/>
      <c r="AL662" s="1176"/>
      <c r="AM662" s="1130"/>
      <c r="AN662" s="996"/>
      <c r="AO662" s="939" t="s">
        <v>1771</v>
      </c>
      <c r="AP662" s="939">
        <v>5</v>
      </c>
      <c r="AQ662" s="1227"/>
    </row>
    <row r="663" spans="1:54" s="939" customFormat="1" ht="12.75" customHeight="1">
      <c r="A663" s="923"/>
      <c r="B663" s="51"/>
      <c r="C663" s="1222"/>
      <c r="D663" s="1187"/>
      <c r="E663" s="1174"/>
      <c r="F663" s="3131"/>
      <c r="G663" s="3131"/>
      <c r="H663" s="3131"/>
      <c r="I663" s="3131"/>
      <c r="J663" s="3131"/>
      <c r="K663" s="3131"/>
      <c r="L663" s="3131"/>
      <c r="M663" s="3131"/>
      <c r="N663" s="3131"/>
      <c r="O663" s="3131"/>
      <c r="P663" s="3131"/>
      <c r="Q663" s="3131"/>
      <c r="R663" s="3131"/>
      <c r="S663" s="3131"/>
      <c r="T663" s="3131"/>
      <c r="U663" s="3131"/>
      <c r="V663" s="3131"/>
      <c r="W663" s="3131"/>
      <c r="X663" s="3131"/>
      <c r="Y663" s="3131"/>
      <c r="Z663" s="3131"/>
      <c r="AA663" s="3131"/>
      <c r="AB663" s="3131"/>
      <c r="AC663" s="3131"/>
      <c r="AD663" s="3131"/>
      <c r="AE663" s="3131"/>
      <c r="AF663" s="1021"/>
      <c r="AG663" s="1021"/>
      <c r="AH663" s="1021"/>
      <c r="AI663" s="1021"/>
      <c r="AJ663" s="1021"/>
      <c r="AK663" s="1021"/>
      <c r="AL663" s="1189"/>
      <c r="AM663" s="1130"/>
      <c r="AN663" s="996"/>
      <c r="AO663" s="939" t="s">
        <v>1772</v>
      </c>
      <c r="AP663" s="939">
        <v>5</v>
      </c>
      <c r="AQ663" s="1228"/>
    </row>
    <row r="664" spans="1:54" s="1021" customFormat="1" ht="12.75" customHeight="1">
      <c r="A664" s="923"/>
      <c r="B664" s="51"/>
      <c r="C664" s="3127" t="s">
        <v>626</v>
      </c>
      <c r="D664" s="3075"/>
      <c r="E664" s="1174"/>
      <c r="F664" s="1177" t="s">
        <v>1773</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36" t="s">
        <v>1742</v>
      </c>
      <c r="AG664" s="3136"/>
      <c r="AH664" s="3136"/>
      <c r="AI664" s="3136"/>
      <c r="AJ664" s="3136"/>
      <c r="AK664" s="3136"/>
      <c r="AL664" s="3137"/>
      <c r="AM664" s="1130"/>
      <c r="AN664" s="1229"/>
      <c r="AO664" s="939" t="s">
        <v>1774</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1775</v>
      </c>
      <c r="AP665" s="939">
        <v>5</v>
      </c>
    </row>
    <row r="666" spans="1:54" s="939" customFormat="1" ht="12.75" customHeight="1">
      <c r="A666" s="923"/>
      <c r="B666" s="51"/>
      <c r="C666" s="1198"/>
      <c r="D666" s="1190"/>
      <c r="E666" s="1191"/>
      <c r="F666" s="1184" t="s">
        <v>1749</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1776</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1777</v>
      </c>
      <c r="AP667" s="939">
        <v>5</v>
      </c>
    </row>
    <row r="668" spans="1:54" s="998" customFormat="1" ht="12.75" customHeight="1">
      <c r="A668" s="923"/>
      <c r="B668" s="51"/>
      <c r="C668" s="3140" t="s">
        <v>626</v>
      </c>
      <c r="D668" s="3141"/>
      <c r="E668" s="1170" t="s">
        <v>1778</v>
      </c>
      <c r="F668" s="3130" t="s">
        <v>1779</v>
      </c>
      <c r="G668" s="3130"/>
      <c r="H668" s="3130"/>
      <c r="I668" s="3130"/>
      <c r="J668" s="3130"/>
      <c r="K668" s="3130"/>
      <c r="L668" s="3130"/>
      <c r="M668" s="3130"/>
      <c r="N668" s="3130"/>
      <c r="O668" s="3130"/>
      <c r="P668" s="3130"/>
      <c r="Q668" s="3130"/>
      <c r="R668" s="3130"/>
      <c r="S668" s="3130"/>
      <c r="T668" s="3130"/>
      <c r="U668" s="3130"/>
      <c r="V668" s="3130"/>
      <c r="W668" s="3130"/>
      <c r="X668" s="3130"/>
      <c r="Y668" s="3130"/>
      <c r="Z668" s="3130"/>
      <c r="AA668" s="3130"/>
      <c r="AB668" s="3130"/>
      <c r="AC668" s="3130"/>
      <c r="AD668" s="3130"/>
      <c r="AE668" s="3130"/>
      <c r="AF668" s="3142" t="s">
        <v>1742</v>
      </c>
      <c r="AG668" s="3142"/>
      <c r="AH668" s="3142"/>
      <c r="AI668" s="3142"/>
      <c r="AJ668" s="3142"/>
      <c r="AK668" s="3142"/>
      <c r="AL668" s="3143"/>
      <c r="AM668" s="1130"/>
      <c r="AN668" s="1229"/>
      <c r="AO668" s="939" t="s">
        <v>1780</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131"/>
      <c r="G669" s="3131"/>
      <c r="H669" s="3131"/>
      <c r="I669" s="3131"/>
      <c r="J669" s="3131"/>
      <c r="K669" s="3131"/>
      <c r="L669" s="3131"/>
      <c r="M669" s="3131"/>
      <c r="N669" s="3131"/>
      <c r="O669" s="3131"/>
      <c r="P669" s="3131"/>
      <c r="Q669" s="3131"/>
      <c r="R669" s="3131"/>
      <c r="S669" s="3131"/>
      <c r="T669" s="3131"/>
      <c r="U669" s="3131"/>
      <c r="V669" s="3131"/>
      <c r="W669" s="3131"/>
      <c r="X669" s="3131"/>
      <c r="Y669" s="3131"/>
      <c r="Z669" s="3131"/>
      <c r="AA669" s="3131"/>
      <c r="AB669" s="3131"/>
      <c r="AC669" s="3131"/>
      <c r="AD669" s="3131"/>
      <c r="AE669" s="3131"/>
      <c r="AF669" s="1226"/>
      <c r="AG669" s="1226"/>
      <c r="AH669" s="1226"/>
      <c r="AI669" s="1226"/>
      <c r="AJ669" s="1226"/>
      <c r="AK669" s="1226"/>
      <c r="AL669" s="1176"/>
      <c r="AM669" s="1130"/>
      <c r="AN669" s="1230"/>
      <c r="AO669" s="939"/>
      <c r="AP669" s="939"/>
      <c r="AQ669" s="939"/>
      <c r="AR669" s="939"/>
      <c r="AS669" s="1231"/>
      <c r="AT669" s="939"/>
      <c r="AU669" s="939"/>
      <c r="AV669" s="939"/>
      <c r="AW669" s="1231" t="s">
        <v>1781</v>
      </c>
      <c r="AX669" s="939"/>
      <c r="AY669" s="939"/>
      <c r="AZ669" s="939"/>
      <c r="BA669" s="1231" t="s">
        <v>1782</v>
      </c>
      <c r="BB669" s="939"/>
    </row>
    <row r="670" spans="1:54" s="939" customFormat="1" ht="17.649999999999999" customHeight="1">
      <c r="A670" s="923"/>
      <c r="B670" s="51"/>
      <c r="C670" s="1232"/>
      <c r="D670" s="1180"/>
      <c r="E670" s="1181"/>
      <c r="F670" s="3135"/>
      <c r="G670" s="3135"/>
      <c r="H670" s="3135"/>
      <c r="I670" s="3135"/>
      <c r="J670" s="3135"/>
      <c r="K670" s="3135"/>
      <c r="L670" s="3135"/>
      <c r="M670" s="3135"/>
      <c r="N670" s="3135"/>
      <c r="O670" s="3135"/>
      <c r="P670" s="3135"/>
      <c r="Q670" s="3135"/>
      <c r="R670" s="3135"/>
      <c r="S670" s="3135"/>
      <c r="T670" s="3135"/>
      <c r="U670" s="3135"/>
      <c r="V670" s="3135"/>
      <c r="W670" s="3135"/>
      <c r="X670" s="3135"/>
      <c r="Y670" s="3135"/>
      <c r="Z670" s="3135"/>
      <c r="AA670" s="3135"/>
      <c r="AB670" s="3135"/>
      <c r="AC670" s="3135"/>
      <c r="AD670" s="3135"/>
      <c r="AE670" s="3135"/>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1783</v>
      </c>
      <c r="AS671" s="1064">
        <v>3</v>
      </c>
      <c r="AT671" s="1235"/>
      <c r="AW671" s="1237">
        <v>0.4</v>
      </c>
      <c r="AX671" s="1235">
        <v>3</v>
      </c>
      <c r="BA671" s="1237">
        <v>0.4</v>
      </c>
      <c r="BB671" s="1235">
        <v>4</v>
      </c>
    </row>
    <row r="672" spans="1:54" s="939" customFormat="1" ht="12.75" customHeight="1">
      <c r="A672" s="923"/>
      <c r="B672" s="51"/>
      <c r="C672" s="3127" t="s">
        <v>626</v>
      </c>
      <c r="D672" s="3075"/>
      <c r="E672" s="1170" t="s">
        <v>1784</v>
      </c>
      <c r="F672" s="3130" t="s">
        <v>1785</v>
      </c>
      <c r="G672" s="3130"/>
      <c r="H672" s="3130"/>
      <c r="I672" s="3130"/>
      <c r="J672" s="3130"/>
      <c r="K672" s="3130"/>
      <c r="L672" s="3130"/>
      <c r="M672" s="3130"/>
      <c r="N672" s="3130"/>
      <c r="O672" s="3130"/>
      <c r="P672" s="3130"/>
      <c r="Q672" s="3130"/>
      <c r="R672" s="3130"/>
      <c r="S672" s="3130"/>
      <c r="T672" s="3130"/>
      <c r="U672" s="3130"/>
      <c r="V672" s="3130"/>
      <c r="W672" s="3130"/>
      <c r="X672" s="3130"/>
      <c r="Y672" s="3130"/>
      <c r="Z672" s="3130"/>
      <c r="AA672" s="3130"/>
      <c r="AB672" s="3130"/>
      <c r="AC672" s="3130"/>
      <c r="AD672" s="3130"/>
      <c r="AE672" s="3130"/>
      <c r="AF672" s="3142" t="s">
        <v>1742</v>
      </c>
      <c r="AG672" s="3142"/>
      <c r="AH672" s="3142"/>
      <c r="AI672" s="3142"/>
      <c r="AJ672" s="3142"/>
      <c r="AK672" s="3142"/>
      <c r="AL672" s="3143"/>
      <c r="AM672" s="1130"/>
      <c r="AN672" s="1236"/>
      <c r="AO672" s="1237">
        <v>0.12</v>
      </c>
      <c r="AP672" s="1064">
        <v>5</v>
      </c>
      <c r="AR672" s="939" t="s">
        <v>1786</v>
      </c>
      <c r="AS672" s="1064">
        <v>5</v>
      </c>
      <c r="AT672" s="1235"/>
      <c r="AW672" s="1237">
        <v>0.6</v>
      </c>
      <c r="AX672" s="1235">
        <v>4</v>
      </c>
      <c r="BA672" s="1237">
        <v>0.6</v>
      </c>
      <c r="BB672" s="1235">
        <v>5</v>
      </c>
    </row>
    <row r="673" spans="1:54" s="939" customFormat="1" ht="12.75" customHeight="1">
      <c r="A673" s="923"/>
      <c r="B673" s="51"/>
      <c r="C673" s="1188"/>
      <c r="D673" s="112"/>
      <c r="E673" s="1142"/>
      <c r="F673" s="3131"/>
      <c r="G673" s="3131"/>
      <c r="H673" s="3131"/>
      <c r="I673" s="3131"/>
      <c r="J673" s="3131"/>
      <c r="K673" s="3131"/>
      <c r="L673" s="3131"/>
      <c r="M673" s="3131"/>
      <c r="N673" s="3131"/>
      <c r="O673" s="3131"/>
      <c r="P673" s="3131"/>
      <c r="Q673" s="3131"/>
      <c r="R673" s="3131"/>
      <c r="S673" s="3131"/>
      <c r="T673" s="3131"/>
      <c r="U673" s="3131"/>
      <c r="V673" s="3131"/>
      <c r="W673" s="3131"/>
      <c r="X673" s="3131"/>
      <c r="Y673" s="3131"/>
      <c r="Z673" s="3131"/>
      <c r="AA673" s="3131"/>
      <c r="AB673" s="3131"/>
      <c r="AC673" s="3131"/>
      <c r="AD673" s="3131"/>
      <c r="AE673" s="3131"/>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131"/>
      <c r="G674" s="3131"/>
      <c r="H674" s="3131"/>
      <c r="I674" s="3131"/>
      <c r="J674" s="3131"/>
      <c r="K674" s="3131"/>
      <c r="L674" s="3131"/>
      <c r="M674" s="3131"/>
      <c r="N674" s="3131"/>
      <c r="O674" s="3131"/>
      <c r="P674" s="3131"/>
      <c r="Q674" s="3131"/>
      <c r="R674" s="3131"/>
      <c r="S674" s="3131"/>
      <c r="T674" s="3131"/>
      <c r="U674" s="3131"/>
      <c r="V674" s="3131"/>
      <c r="W674" s="3131"/>
      <c r="X674" s="3131"/>
      <c r="Y674" s="3131"/>
      <c r="Z674" s="3131"/>
      <c r="AA674" s="3131"/>
      <c r="AB674" s="3131"/>
      <c r="AC674" s="3131"/>
      <c r="AD674" s="3131"/>
      <c r="AE674" s="3131"/>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35"/>
      <c r="G675" s="3135"/>
      <c r="H675" s="3135"/>
      <c r="I675" s="3135"/>
      <c r="J675" s="3135"/>
      <c r="K675" s="3135"/>
      <c r="L675" s="3135"/>
      <c r="M675" s="3135"/>
      <c r="N675" s="3135"/>
      <c r="O675" s="3135"/>
      <c r="P675" s="3135"/>
      <c r="Q675" s="3135"/>
      <c r="R675" s="3135"/>
      <c r="S675" s="3135"/>
      <c r="T675" s="3135"/>
      <c r="U675" s="3135"/>
      <c r="V675" s="3135"/>
      <c r="W675" s="3135"/>
      <c r="X675" s="3135"/>
      <c r="Y675" s="3135"/>
      <c r="Z675" s="3135"/>
      <c r="AA675" s="3135"/>
      <c r="AB675" s="3135"/>
      <c r="AC675" s="3135"/>
      <c r="AD675" s="3135"/>
      <c r="AE675" s="3135"/>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1787</v>
      </c>
      <c r="F677" s="3138" t="s">
        <v>1788</v>
      </c>
      <c r="G677" s="3138"/>
      <c r="H677" s="3138"/>
      <c r="I677" s="3138"/>
      <c r="J677" s="3138"/>
      <c r="K677" s="3138"/>
      <c r="L677" s="3138"/>
      <c r="M677" s="3138"/>
      <c r="N677" s="3138"/>
      <c r="O677" s="3138"/>
      <c r="P677" s="3138"/>
      <c r="Q677" s="3138"/>
      <c r="R677" s="3138"/>
      <c r="S677" s="3138"/>
      <c r="T677" s="3138"/>
      <c r="U677" s="3138"/>
      <c r="V677" s="3138"/>
      <c r="W677" s="3138"/>
      <c r="X677" s="3138"/>
      <c r="Y677" s="3138"/>
      <c r="Z677" s="3138"/>
      <c r="AA677" s="3138"/>
      <c r="AB677" s="3138"/>
      <c r="AC677" s="3138"/>
      <c r="AD677" s="3138"/>
      <c r="AE677" s="3138"/>
      <c r="AF677" s="3138"/>
      <c r="AG677" s="1204"/>
      <c r="AH677" s="1169"/>
      <c r="AI677" s="1169"/>
      <c r="AJ677" s="1169"/>
      <c r="AK677" s="1169"/>
      <c r="AL677" s="1205"/>
      <c r="AM677" s="1130"/>
      <c r="AN677" s="996"/>
    </row>
    <row r="678" spans="1:54" s="939" customFormat="1" ht="12.75" customHeight="1">
      <c r="A678" s="923"/>
      <c r="B678" s="51"/>
      <c r="C678" s="1188"/>
      <c r="D678" s="112"/>
      <c r="E678" s="1142"/>
      <c r="F678" s="3139"/>
      <c r="G678" s="3139"/>
      <c r="H678" s="3139"/>
      <c r="I678" s="3139"/>
      <c r="J678" s="3139"/>
      <c r="K678" s="3139"/>
      <c r="L678" s="3139"/>
      <c r="M678" s="3139"/>
      <c r="N678" s="3139"/>
      <c r="O678" s="3139"/>
      <c r="P678" s="3139"/>
      <c r="Q678" s="3139"/>
      <c r="R678" s="3139"/>
      <c r="S678" s="3139"/>
      <c r="T678" s="3139"/>
      <c r="U678" s="3139"/>
      <c r="V678" s="3139"/>
      <c r="W678" s="3139"/>
      <c r="X678" s="3139"/>
      <c r="Y678" s="3139"/>
      <c r="Z678" s="3139"/>
      <c r="AA678" s="3139"/>
      <c r="AB678" s="3139"/>
      <c r="AC678" s="3139"/>
      <c r="AD678" s="3139"/>
      <c r="AE678" s="3139"/>
      <c r="AF678" s="3139"/>
      <c r="AG678" s="1021"/>
      <c r="AH678" s="1021"/>
      <c r="AI678" s="1021"/>
      <c r="AJ678" s="1021"/>
      <c r="AK678" s="1021"/>
      <c r="AL678" s="1189"/>
      <c r="AM678" s="1130"/>
      <c r="AN678" s="996"/>
    </row>
    <row r="679" spans="1:54" s="939" customFormat="1" ht="12.75" customHeight="1">
      <c r="A679" s="923"/>
      <c r="B679" s="51"/>
      <c r="C679" s="1197"/>
      <c r="D679" s="1021"/>
      <c r="E679" s="1021"/>
      <c r="F679" s="3139"/>
      <c r="G679" s="3139"/>
      <c r="H679" s="3139"/>
      <c r="I679" s="3139"/>
      <c r="J679" s="3139"/>
      <c r="K679" s="3139"/>
      <c r="L679" s="3139"/>
      <c r="M679" s="3139"/>
      <c r="N679" s="3139"/>
      <c r="O679" s="3139"/>
      <c r="P679" s="3139"/>
      <c r="Q679" s="3139"/>
      <c r="R679" s="3139"/>
      <c r="S679" s="3139"/>
      <c r="T679" s="3139"/>
      <c r="U679" s="3139"/>
      <c r="V679" s="3139"/>
      <c r="W679" s="3139"/>
      <c r="X679" s="3139"/>
      <c r="Y679" s="3139"/>
      <c r="Z679" s="3139"/>
      <c r="AA679" s="3139"/>
      <c r="AB679" s="3139"/>
      <c r="AC679" s="3139"/>
      <c r="AD679" s="3139"/>
      <c r="AE679" s="3139"/>
      <c r="AF679" s="3139"/>
      <c r="AG679" s="1021"/>
      <c r="AH679" s="1021"/>
      <c r="AI679" s="1021"/>
      <c r="AJ679" s="1021"/>
      <c r="AK679" s="1021"/>
      <c r="AL679" s="1189"/>
      <c r="AM679" s="1130"/>
      <c r="AN679" s="996"/>
    </row>
    <row r="680" spans="1:54" s="939" customFormat="1" ht="12.75" customHeight="1">
      <c r="A680" s="923"/>
      <c r="B680" s="51"/>
      <c r="C680" s="1197"/>
      <c r="D680" s="1021"/>
      <c r="E680" s="1021"/>
      <c r="F680" s="3139"/>
      <c r="G680" s="3139"/>
      <c r="H680" s="3139"/>
      <c r="I680" s="3139"/>
      <c r="J680" s="3139"/>
      <c r="K680" s="3139"/>
      <c r="L680" s="3139"/>
      <c r="M680" s="3139"/>
      <c r="N680" s="3139"/>
      <c r="O680" s="3139"/>
      <c r="P680" s="3139"/>
      <c r="Q680" s="3139"/>
      <c r="R680" s="3139"/>
      <c r="S680" s="3139"/>
      <c r="T680" s="3139"/>
      <c r="U680" s="3139"/>
      <c r="V680" s="3139"/>
      <c r="W680" s="3139"/>
      <c r="X680" s="3139"/>
      <c r="Y680" s="3139"/>
      <c r="Z680" s="3139"/>
      <c r="AA680" s="3139"/>
      <c r="AB680" s="3139"/>
      <c r="AC680" s="3139"/>
      <c r="AD680" s="3139"/>
      <c r="AE680" s="3139"/>
      <c r="AF680" s="3139"/>
      <c r="AG680" s="1021"/>
      <c r="AH680" s="1021"/>
      <c r="AI680" s="1021"/>
      <c r="AJ680" s="1021"/>
      <c r="AK680" s="1021"/>
      <c r="AL680" s="1189"/>
      <c r="AM680" s="1130"/>
      <c r="AN680" s="996"/>
    </row>
    <row r="681" spans="1:54" s="939" customFormat="1" ht="12.75" customHeight="1">
      <c r="A681" s="923"/>
      <c r="B681" s="51"/>
      <c r="C681" s="3127" t="s">
        <v>626</v>
      </c>
      <c r="D681" s="3075"/>
      <c r="E681" s="1174"/>
      <c r="F681" s="1210" t="s">
        <v>1759</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128" t="s">
        <v>1742</v>
      </c>
      <c r="AG681" s="3128"/>
      <c r="AH681" s="3128"/>
      <c r="AI681" s="3128"/>
      <c r="AJ681" s="3128"/>
      <c r="AK681" s="3128"/>
      <c r="AL681" s="3129"/>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1789</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1790</v>
      </c>
      <c r="AK684" s="3078">
        <f>IF(Application!D213="N/A",AS573,AS575)</f>
        <v>10</v>
      </c>
      <c r="AL684" s="3079"/>
      <c r="AM684" s="3080"/>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1791</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194" t="s">
        <v>1792</v>
      </c>
      <c r="AF687" s="3194"/>
      <c r="AG687" s="3194"/>
      <c r="AH687" s="3194"/>
      <c r="AI687" s="3194"/>
      <c r="AJ687" s="3194"/>
      <c r="AK687" s="3194"/>
      <c r="AL687" s="1689"/>
      <c r="AM687" s="1022"/>
      <c r="AN687" s="996"/>
      <c r="AO687" s="939" t="s">
        <v>1770</v>
      </c>
      <c r="AP687" s="939">
        <v>5</v>
      </c>
      <c r="AQ687" s="1021"/>
      <c r="AR687" s="1021"/>
      <c r="AS687" s="1021"/>
      <c r="AT687" s="1021"/>
      <c r="AU687" s="1021"/>
      <c r="AV687" s="1021"/>
      <c r="AW687" s="1021"/>
    </row>
    <row r="688" spans="1:54" s="939" customFormat="1" ht="12.75" hidden="1" customHeight="1">
      <c r="A688" s="1008"/>
      <c r="B688" s="1002" t="s">
        <v>1793</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1794</v>
      </c>
      <c r="AP688" s="939">
        <v>5</v>
      </c>
      <c r="AQ688" s="1021"/>
      <c r="AR688" s="1021"/>
      <c r="AS688" s="1021"/>
      <c r="AT688" s="1021"/>
      <c r="AU688" s="1021"/>
      <c r="AV688" s="1021"/>
      <c r="AW688" s="1021"/>
    </row>
    <row r="689" spans="1:50" s="939" customFormat="1" ht="12.75" hidden="1" customHeight="1">
      <c r="A689" s="1008"/>
      <c r="B689" s="982" t="s">
        <v>1795</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1772</v>
      </c>
      <c r="AP689" s="939">
        <v>5</v>
      </c>
      <c r="AQ689" s="1175"/>
      <c r="AR689" s="1175"/>
      <c r="AS689" s="1231"/>
      <c r="AW689" s="1231"/>
    </row>
    <row r="690" spans="1:50" s="939" customFormat="1" ht="12.75" hidden="1" customHeight="1">
      <c r="A690" s="1008"/>
      <c r="B690" s="982" t="s">
        <v>1796</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1774</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1775</v>
      </c>
      <c r="AP691" s="939">
        <v>5</v>
      </c>
      <c r="AQ691" s="1175"/>
      <c r="AR691" s="1175"/>
      <c r="AW691" s="1242"/>
    </row>
    <row r="692" spans="1:50" s="939" customFormat="1" ht="12.75" hidden="1" customHeight="1">
      <c r="A692" s="1008"/>
      <c r="B692" s="1022"/>
      <c r="C692" s="1243" t="s">
        <v>1797</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1776</v>
      </c>
      <c r="AP692" s="939">
        <v>5</v>
      </c>
      <c r="AW692" s="1242"/>
    </row>
    <row r="693" spans="1:50" s="939" customFormat="1" ht="12.75" hidden="1" customHeight="1">
      <c r="A693" s="1008"/>
      <c r="C693" s="3144" t="s">
        <v>626</v>
      </c>
      <c r="D693" s="3145"/>
      <c r="E693" s="1244" t="s">
        <v>540</v>
      </c>
      <c r="F693" s="3146" t="s">
        <v>1798</v>
      </c>
      <c r="G693" s="3146"/>
      <c r="H693" s="3146"/>
      <c r="I693" s="3146"/>
      <c r="J693" s="3146"/>
      <c r="K693" s="3146"/>
      <c r="L693" s="3146"/>
      <c r="M693" s="3146"/>
      <c r="N693" s="3146"/>
      <c r="O693" s="3146"/>
      <c r="P693" s="3146"/>
      <c r="Q693" s="3146"/>
      <c r="R693" s="3146"/>
      <c r="S693" s="3146"/>
      <c r="T693" s="3146"/>
      <c r="U693" s="3146"/>
      <c r="V693" s="3146"/>
      <c r="W693" s="3146"/>
      <c r="X693" s="3146"/>
      <c r="Y693" s="3146"/>
      <c r="Z693" s="3146"/>
      <c r="AA693" s="3146"/>
      <c r="AB693" s="3146"/>
      <c r="AC693" s="3146"/>
      <c r="AD693" s="3146"/>
      <c r="AE693" s="3146"/>
      <c r="AF693" s="1169"/>
      <c r="AG693" s="1169"/>
      <c r="AH693" s="1169"/>
      <c r="AI693" s="1169"/>
      <c r="AJ693" s="1169"/>
      <c r="AK693" s="1205"/>
      <c r="AL693" s="1021"/>
      <c r="AN693" s="996"/>
      <c r="AO693" s="939" t="s">
        <v>1799</v>
      </c>
      <c r="AP693" s="939">
        <v>5</v>
      </c>
      <c r="AS693" s="1237"/>
      <c r="AT693" s="1235"/>
      <c r="AW693" s="1242"/>
      <c r="AX693" s="1064"/>
    </row>
    <row r="694" spans="1:50" s="939" customFormat="1" ht="12.75" hidden="1" customHeight="1">
      <c r="A694" s="1056"/>
      <c r="C694" s="1245"/>
      <c r="D694" s="1021"/>
      <c r="E694" s="1246"/>
      <c r="F694" s="3147"/>
      <c r="G694" s="3147"/>
      <c r="H694" s="3147"/>
      <c r="I694" s="3147"/>
      <c r="J694" s="3147"/>
      <c r="K694" s="3147"/>
      <c r="L694" s="3147"/>
      <c r="M694" s="3147"/>
      <c r="N694" s="3147"/>
      <c r="O694" s="3147"/>
      <c r="P694" s="3147"/>
      <c r="Q694" s="3147"/>
      <c r="R694" s="3147"/>
      <c r="S694" s="3147"/>
      <c r="T694" s="3147"/>
      <c r="U694" s="3147"/>
      <c r="V694" s="3147"/>
      <c r="W694" s="3147"/>
      <c r="X694" s="3147"/>
      <c r="Y694" s="3147"/>
      <c r="Z694" s="3147"/>
      <c r="AA694" s="3147"/>
      <c r="AB694" s="3147"/>
      <c r="AC694" s="3147"/>
      <c r="AD694" s="3147"/>
      <c r="AE694" s="3147"/>
      <c r="AF694" s="1021"/>
      <c r="AG694" s="940"/>
      <c r="AH694" s="940"/>
      <c r="AI694" s="940"/>
      <c r="AJ694" s="940"/>
      <c r="AK694" s="1189"/>
      <c r="AL694" s="1021"/>
      <c r="AN694" s="996"/>
      <c r="AO694" s="939" t="s">
        <v>1780</v>
      </c>
      <c r="AP694" s="939">
        <v>1</v>
      </c>
    </row>
    <row r="695" spans="1:50" s="939" customFormat="1" ht="12.75" hidden="1" customHeight="1">
      <c r="A695" s="1056"/>
      <c r="C695" s="1247"/>
      <c r="D695" s="1184"/>
      <c r="E695" s="1248"/>
      <c r="F695" s="3148" t="s">
        <v>626</v>
      </c>
      <c r="G695" s="3148"/>
      <c r="H695" s="3148"/>
      <c r="I695" s="3148"/>
      <c r="J695" s="3148"/>
      <c r="K695" s="3148"/>
      <c r="L695" s="3148"/>
      <c r="M695" s="3148"/>
      <c r="N695" s="3148"/>
      <c r="O695" s="3148"/>
      <c r="P695" s="3148"/>
      <c r="Q695" s="3148"/>
      <c r="R695" s="3148"/>
      <c r="S695" s="3148"/>
      <c r="T695" s="3148"/>
      <c r="U695" s="3148"/>
      <c r="V695" s="3148"/>
      <c r="W695" s="3148"/>
      <c r="X695" s="3148"/>
      <c r="Y695" s="3148"/>
      <c r="Z695" s="3148"/>
      <c r="AA695" s="1249"/>
      <c r="AB695" s="1096"/>
      <c r="AC695" s="1096"/>
      <c r="AD695" s="1184"/>
      <c r="AE695" s="1184"/>
      <c r="AF695" s="1184"/>
      <c r="AG695" s="1250">
        <f>IF($C$693="Yes",(VLOOKUP($F$695,$AO$660:$AP$668,2,FALSE)),0)</f>
        <v>0</v>
      </c>
      <c r="AH695" s="1251" t="s">
        <v>1590</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49" t="s">
        <v>578</v>
      </c>
      <c r="D697" s="3150"/>
      <c r="E697" s="1244" t="s">
        <v>798</v>
      </c>
      <c r="F697" s="1253" t="s">
        <v>1800</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1801</v>
      </c>
      <c r="D698" s="1021"/>
      <c r="E698" s="1021"/>
      <c r="F698" s="1255" t="s">
        <v>1802</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1803</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1804</v>
      </c>
      <c r="G700" s="1021"/>
      <c r="H700" s="1021"/>
      <c r="I700" s="1255"/>
      <c r="J700" s="1255"/>
      <c r="K700" s="1255"/>
      <c r="L700" s="1255"/>
      <c r="M700" s="1255"/>
      <c r="N700" s="1255"/>
      <c r="O700" s="1255"/>
      <c r="P700" s="1255"/>
      <c r="Q700" s="1255"/>
      <c r="R700" s="1255"/>
      <c r="S700" s="1255"/>
      <c r="T700" s="1255"/>
      <c r="U700" s="1255"/>
      <c r="V700" s="3156" t="s">
        <v>626</v>
      </c>
      <c r="W700" s="3156"/>
      <c r="X700" s="3156"/>
      <c r="Y700" s="1255"/>
      <c r="Z700" s="1255"/>
      <c r="AA700" s="1255"/>
      <c r="AB700" s="1255"/>
      <c r="AC700" s="1255"/>
      <c r="AD700" s="1258"/>
      <c r="AE700" s="1258"/>
      <c r="AF700" s="1258"/>
      <c r="AG700" s="1027">
        <f>IF(AND($C$697="Yes",$V$702="N/A",$V$707="N/A",$V$711="N/A",$V$713="N/A"),(VLOOKUP(V700,$AR$670:$AS$672,2,FALSE)),0)</f>
        <v>0</v>
      </c>
      <c r="AH700" s="1697" t="s">
        <v>1590</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1805</v>
      </c>
      <c r="G702" s="1021"/>
      <c r="H702" s="1021"/>
      <c r="I702" s="1255"/>
      <c r="J702" s="1255"/>
      <c r="K702" s="1255"/>
      <c r="L702" s="1255"/>
      <c r="M702" s="1255"/>
      <c r="N702" s="1255"/>
      <c r="O702" s="1255"/>
      <c r="P702" s="1255"/>
      <c r="Q702" s="1255"/>
      <c r="R702" s="1255"/>
      <c r="S702" s="1255"/>
      <c r="T702" s="1255"/>
      <c r="U702" s="1255"/>
      <c r="V702" s="3156" t="s">
        <v>626</v>
      </c>
      <c r="W702" s="3156"/>
      <c r="X702" s="3156"/>
      <c r="Y702" s="1255"/>
      <c r="Z702" s="1255"/>
      <c r="AA702" s="1255"/>
      <c r="AB702" s="1255"/>
      <c r="AC702" s="1255"/>
      <c r="AD702" s="1258"/>
      <c r="AE702" s="1258"/>
      <c r="AF702" s="1258"/>
      <c r="AG702" s="1027">
        <f>IF(AND($C$697="Yes",$V$700="N/A", $V$707="N/A",$V$711="N/A",$V$713="N/A"),(VLOOKUP(V702,$AO$670:$AP$672,2,FALSE)),0)</f>
        <v>0</v>
      </c>
      <c r="AH702" s="1697" t="s">
        <v>1590</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1806</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1807</v>
      </c>
      <c r="AP704" s="1064">
        <v>2</v>
      </c>
    </row>
    <row r="705" spans="1:81" s="939" customFormat="1" ht="12.75" hidden="1" customHeight="1">
      <c r="A705" s="1056"/>
      <c r="C705" s="1245"/>
      <c r="D705" s="1056"/>
      <c r="E705" s="1056"/>
      <c r="F705" s="1258" t="s">
        <v>1808</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1809</v>
      </c>
      <c r="AP705" s="939">
        <v>2</v>
      </c>
    </row>
    <row r="706" spans="1:81" s="989" customFormat="1" ht="12.75" hidden="1" customHeight="1">
      <c r="A706" s="1056"/>
      <c r="B706" s="939"/>
      <c r="C706" s="1197"/>
      <c r="D706" s="1252"/>
      <c r="E706" s="1252"/>
      <c r="F706" s="1258" t="s">
        <v>1810</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1811</v>
      </c>
      <c r="AP706" s="939">
        <v>2</v>
      </c>
    </row>
    <row r="707" spans="1:81" s="939" customFormat="1" ht="12.75" hidden="1" customHeight="1">
      <c r="A707" s="1056"/>
      <c r="C707" s="1262"/>
      <c r="D707" s="1056"/>
      <c r="E707" s="1056"/>
      <c r="F707" s="1260" t="s">
        <v>1812</v>
      </c>
      <c r="G707" s="1056"/>
      <c r="H707" s="1056"/>
      <c r="I707" s="1056"/>
      <c r="J707" s="1056"/>
      <c r="K707" s="1056"/>
      <c r="L707" s="1056"/>
      <c r="M707" s="1246"/>
      <c r="N707" s="1246"/>
      <c r="O707" s="1246"/>
      <c r="P707" s="1246"/>
      <c r="Q707" s="940"/>
      <c r="R707" s="940"/>
      <c r="S707" s="940"/>
      <c r="T707" s="940"/>
      <c r="U707" s="940"/>
      <c r="V707" s="3156" t="s">
        <v>626</v>
      </c>
      <c r="W707" s="3156"/>
      <c r="X707" s="3156"/>
      <c r="Y707" s="940"/>
      <c r="Z707" s="940"/>
      <c r="AA707" s="940"/>
      <c r="AB707" s="940"/>
      <c r="AC707" s="940"/>
      <c r="AD707" s="1021"/>
      <c r="AE707" s="1021"/>
      <c r="AF707" s="1021"/>
      <c r="AG707" s="1027">
        <f>IF(AND($C$697="Yes",$V$700="N/A",$V$702="N/A", $V$711="N/A",$V$713="N/A"),(VLOOKUP($V$707,$AO$674:$AP$676,2,FALSE)),0)</f>
        <v>0</v>
      </c>
      <c r="AH707" s="1697" t="s">
        <v>1590</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1813</v>
      </c>
      <c r="D709" s="1265"/>
      <c r="E709" s="1265"/>
      <c r="F709" s="1266" t="s">
        <v>1814</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55"/>
      <c r="E710" s="3155"/>
      <c r="F710" s="1255" t="s">
        <v>1815</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1816</v>
      </c>
      <c r="AP710" s="1064">
        <v>5</v>
      </c>
      <c r="AQ710" s="928"/>
    </row>
    <row r="711" spans="1:81" s="1130" customFormat="1" ht="12.75" hidden="1" customHeight="1">
      <c r="A711" s="1695"/>
      <c r="B711" s="1022"/>
      <c r="C711" s="1245"/>
      <c r="D711" s="1021"/>
      <c r="E711" s="1021"/>
      <c r="F711" s="1268" t="s">
        <v>1804</v>
      </c>
      <c r="G711" s="1021"/>
      <c r="H711" s="1021"/>
      <c r="I711" s="1021"/>
      <c r="J711" s="1021"/>
      <c r="K711" s="1021"/>
      <c r="L711" s="1021"/>
      <c r="M711" s="1021"/>
      <c r="N711" s="1021"/>
      <c r="O711" s="1021"/>
      <c r="P711" s="1021"/>
      <c r="Q711" s="1021"/>
      <c r="R711" s="1021"/>
      <c r="S711" s="1021"/>
      <c r="T711" s="1021"/>
      <c r="U711" s="1021"/>
      <c r="V711" s="3156" t="s">
        <v>626</v>
      </c>
      <c r="W711" s="3156"/>
      <c r="X711" s="3156"/>
      <c r="Y711" s="1021"/>
      <c r="Z711" s="1021"/>
      <c r="AA711" s="1021"/>
      <c r="AB711" s="1021"/>
      <c r="AC711" s="1021"/>
      <c r="AD711" s="1021"/>
      <c r="AE711" s="1021"/>
      <c r="AF711" s="1021"/>
      <c r="AG711" s="1027">
        <f>IF(AND($C$697="Yes",$V$700="N/A",V702="N/A",$V$707="N/A",$V$713="N/A"),(VLOOKUP($V$711,$AW$670:$AX$673,2,FALSE)),0)</f>
        <v>0</v>
      </c>
      <c r="AH711" s="1697" t="s">
        <v>1590</v>
      </c>
      <c r="AI711" s="940"/>
      <c r="AJ711" s="1021"/>
      <c r="AK711" s="1189"/>
      <c r="AL711" s="1021"/>
      <c r="AM711" s="939"/>
      <c r="AN711" s="1129"/>
      <c r="AO711" s="939" t="s">
        <v>1817</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1818</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1805</v>
      </c>
      <c r="G713" s="1269"/>
      <c r="H713" s="1269"/>
      <c r="I713" s="1184"/>
      <c r="J713" s="1184"/>
      <c r="K713" s="1184"/>
      <c r="L713" s="1184"/>
      <c r="M713" s="1184"/>
      <c r="N713" s="1184"/>
      <c r="O713" s="1184"/>
      <c r="P713" s="1184"/>
      <c r="Q713" s="1184"/>
      <c r="R713" s="1184"/>
      <c r="S713" s="1184"/>
      <c r="T713" s="1184"/>
      <c r="U713" s="1184"/>
      <c r="V713" s="3156" t="s">
        <v>626</v>
      </c>
      <c r="W713" s="3156"/>
      <c r="X713" s="3156"/>
      <c r="Y713" s="1184"/>
      <c r="Z713" s="1184"/>
      <c r="AA713" s="1184"/>
      <c r="AB713" s="1184"/>
      <c r="AC713" s="1184"/>
      <c r="AD713" s="1184"/>
      <c r="AE713" s="1184"/>
      <c r="AF713" s="1184"/>
      <c r="AG713" s="1270">
        <f>IF(AND($C$697="Yes",$V$700="N/A",$V$702="N/A",$V$707="N/A",$V$711="N/A"),(VLOOKUP($V$713,$BA$670:$BB$672,2,FALSE)),0)</f>
        <v>0</v>
      </c>
      <c r="AH713" s="1251" t="s">
        <v>1590</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1819</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44" t="s">
        <v>626</v>
      </c>
      <c r="D716" s="3145"/>
      <c r="E716" s="1244" t="s">
        <v>540</v>
      </c>
      <c r="F716" s="3146" t="s">
        <v>1798</v>
      </c>
      <c r="G716" s="3146"/>
      <c r="H716" s="3146"/>
      <c r="I716" s="3146"/>
      <c r="J716" s="3146"/>
      <c r="K716" s="3146"/>
      <c r="L716" s="3146"/>
      <c r="M716" s="3146"/>
      <c r="N716" s="3146"/>
      <c r="O716" s="3146"/>
      <c r="P716" s="3146"/>
      <c r="Q716" s="3146"/>
      <c r="R716" s="3146"/>
      <c r="S716" s="3146"/>
      <c r="T716" s="3146"/>
      <c r="U716" s="3146"/>
      <c r="V716" s="3146"/>
      <c r="W716" s="3146"/>
      <c r="X716" s="3146"/>
      <c r="Y716" s="3146"/>
      <c r="Z716" s="3146"/>
      <c r="AA716" s="3146"/>
      <c r="AB716" s="3146"/>
      <c r="AC716" s="3146"/>
      <c r="AD716" s="3146"/>
      <c r="AE716" s="3146"/>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47"/>
      <c r="G717" s="3147"/>
      <c r="H717" s="3147"/>
      <c r="I717" s="3147"/>
      <c r="J717" s="3147"/>
      <c r="K717" s="3147"/>
      <c r="L717" s="3147"/>
      <c r="M717" s="3147"/>
      <c r="N717" s="3147"/>
      <c r="O717" s="3147"/>
      <c r="P717" s="3147"/>
      <c r="Q717" s="3147"/>
      <c r="R717" s="3147"/>
      <c r="S717" s="3147"/>
      <c r="T717" s="3147"/>
      <c r="U717" s="3147"/>
      <c r="V717" s="3147"/>
      <c r="W717" s="3147"/>
      <c r="X717" s="3147"/>
      <c r="Y717" s="3147"/>
      <c r="Z717" s="3147"/>
      <c r="AA717" s="3147"/>
      <c r="AB717" s="3147"/>
      <c r="AC717" s="3147"/>
      <c r="AD717" s="3147"/>
      <c r="AE717" s="3147"/>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51" t="s">
        <v>626</v>
      </c>
      <c r="G718" s="3151"/>
      <c r="H718" s="3151"/>
      <c r="I718" s="3151"/>
      <c r="J718" s="3151"/>
      <c r="K718" s="3151"/>
      <c r="L718" s="3151"/>
      <c r="M718" s="3151"/>
      <c r="N718" s="3151"/>
      <c r="O718" s="3151"/>
      <c r="P718" s="3151"/>
      <c r="Q718" s="3151"/>
      <c r="R718" s="3151"/>
      <c r="S718" s="3151"/>
      <c r="T718" s="3151"/>
      <c r="U718" s="3151"/>
      <c r="V718" s="3151"/>
      <c r="W718" s="3151"/>
      <c r="X718" s="3151"/>
      <c r="Y718" s="3151"/>
      <c r="Z718" s="3151"/>
      <c r="AA718" s="1249"/>
      <c r="AB718" s="1096"/>
      <c r="AC718" s="1096"/>
      <c r="AD718" s="1184"/>
      <c r="AE718" s="1184"/>
      <c r="AF718" s="1184"/>
      <c r="AG718" s="1250">
        <f>IF($C$716="Yes",(VLOOKUP($F$718,$AO$686:$AP$694,2,FALSE)),0)</f>
        <v>0</v>
      </c>
      <c r="AH718" s="1251" t="s">
        <v>1590</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44" t="s">
        <v>626</v>
      </c>
      <c r="D720" s="3145"/>
      <c r="E720" s="1244" t="s">
        <v>798</v>
      </c>
      <c r="F720" s="3152" t="s">
        <v>1820</v>
      </c>
      <c r="G720" s="3152"/>
      <c r="H720" s="3152"/>
      <c r="I720" s="3152"/>
      <c r="J720" s="3152"/>
      <c r="K720" s="3152"/>
      <c r="L720" s="3152"/>
      <c r="M720" s="3152"/>
      <c r="N720" s="3152"/>
      <c r="O720" s="3152"/>
      <c r="P720" s="3152"/>
      <c r="Q720" s="3152"/>
      <c r="R720" s="3152"/>
      <c r="S720" s="3152"/>
      <c r="T720" s="3152"/>
      <c r="U720" s="3152"/>
      <c r="V720" s="3152"/>
      <c r="W720" s="3152"/>
      <c r="X720" s="3152"/>
      <c r="Y720" s="3152"/>
      <c r="Z720" s="3152"/>
      <c r="AA720" s="3152"/>
      <c r="AB720" s="3152"/>
      <c r="AC720" s="3152"/>
      <c r="AD720" s="3152"/>
      <c r="AE720" s="3152"/>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53"/>
      <c r="G721" s="3153"/>
      <c r="H721" s="3153"/>
      <c r="I721" s="3153"/>
      <c r="J721" s="3153"/>
      <c r="K721" s="3153"/>
      <c r="L721" s="3153"/>
      <c r="M721" s="3153"/>
      <c r="N721" s="3153"/>
      <c r="O721" s="3153"/>
      <c r="P721" s="3153"/>
      <c r="Q721" s="3153"/>
      <c r="R721" s="3153"/>
      <c r="S721" s="3153"/>
      <c r="T721" s="3153"/>
      <c r="U721" s="3153"/>
      <c r="V721" s="3153"/>
      <c r="W721" s="3153"/>
      <c r="X721" s="3153"/>
      <c r="Y721" s="3153"/>
      <c r="Z721" s="3153"/>
      <c r="AA721" s="3153"/>
      <c r="AB721" s="3153"/>
      <c r="AC721" s="3153"/>
      <c r="AD721" s="3153"/>
      <c r="AE721" s="3153"/>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1821</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54" t="s">
        <v>626</v>
      </c>
      <c r="G723" s="3154"/>
      <c r="H723" s="3154"/>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1590</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44" t="s">
        <v>626</v>
      </c>
      <c r="D725" s="3145"/>
      <c r="E725" s="1244" t="s">
        <v>1822</v>
      </c>
      <c r="F725" s="1266" t="s">
        <v>1823</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67"/>
      <c r="D727" s="3155"/>
      <c r="E727" s="1256"/>
      <c r="F727" s="940" t="s">
        <v>1824</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1590</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68" t="s">
        <v>626</v>
      </c>
      <c r="H728" s="3168"/>
      <c r="I728" s="3168"/>
      <c r="J728" s="3168"/>
      <c r="K728" s="3168"/>
      <c r="L728" s="3168"/>
      <c r="M728" s="3168"/>
      <c r="N728" s="3168"/>
      <c r="O728" s="3168"/>
      <c r="P728" s="3168"/>
      <c r="Q728" s="3168"/>
      <c r="R728" s="3168"/>
      <c r="S728" s="3168"/>
      <c r="T728" s="3168"/>
      <c r="U728" s="3168"/>
      <c r="V728" s="3168"/>
      <c r="W728" s="3168"/>
      <c r="X728" s="3168"/>
      <c r="Y728" s="3168"/>
      <c r="Z728" s="3168"/>
      <c r="AA728" s="3168"/>
      <c r="AB728" s="3168"/>
      <c r="AC728" s="3168"/>
      <c r="AD728" s="3168"/>
      <c r="AE728" s="3168"/>
      <c r="AF728" s="3168"/>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69" t="s">
        <v>626</v>
      </c>
      <c r="D730" s="3170"/>
      <c r="E730" s="960"/>
      <c r="F730" s="940" t="s">
        <v>1825</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1590</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1826</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1827</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69" t="s">
        <v>626</v>
      </c>
      <c r="D734" s="3170"/>
      <c r="E734" s="1021"/>
      <c r="F734" s="1286" t="s">
        <v>1828</v>
      </c>
      <c r="G734" s="3171" t="s">
        <v>1829</v>
      </c>
      <c r="H734" s="3171"/>
      <c r="I734" s="3171"/>
      <c r="J734" s="3171"/>
      <c r="K734" s="3171"/>
      <c r="L734" s="3171"/>
      <c r="M734" s="3171"/>
      <c r="N734" s="3171"/>
      <c r="O734" s="3171"/>
      <c r="P734" s="3171"/>
      <c r="Q734" s="3171"/>
      <c r="R734" s="3171"/>
      <c r="S734" s="3171"/>
      <c r="T734" s="3171"/>
      <c r="U734" s="3171"/>
      <c r="V734" s="3171"/>
      <c r="W734" s="3171"/>
      <c r="X734" s="3171"/>
      <c r="Y734" s="3171"/>
      <c r="Z734" s="3171"/>
      <c r="AA734" s="3171"/>
      <c r="AB734" s="3171"/>
      <c r="AC734" s="3171"/>
      <c r="AD734" s="3171"/>
      <c r="AE734" s="3171"/>
      <c r="AF734" s="3171"/>
      <c r="AG734" s="1027">
        <f>IF(AND($C$734="Yes",$C$725="Yes"),2,0)</f>
        <v>0</v>
      </c>
      <c r="AH734" s="1697" t="s">
        <v>1590</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72"/>
      <c r="H735" s="3172"/>
      <c r="I735" s="3172"/>
      <c r="J735" s="3172"/>
      <c r="K735" s="3172"/>
      <c r="L735" s="3172"/>
      <c r="M735" s="3172"/>
      <c r="N735" s="3172"/>
      <c r="O735" s="3172"/>
      <c r="P735" s="3172"/>
      <c r="Q735" s="3172"/>
      <c r="R735" s="3172"/>
      <c r="S735" s="3172"/>
      <c r="T735" s="3172"/>
      <c r="U735" s="3172"/>
      <c r="V735" s="3172"/>
      <c r="W735" s="3172"/>
      <c r="X735" s="3172"/>
      <c r="Y735" s="3172"/>
      <c r="Z735" s="3172"/>
      <c r="AA735" s="3172"/>
      <c r="AB735" s="3172"/>
      <c r="AC735" s="3172"/>
      <c r="AD735" s="3172"/>
      <c r="AE735" s="3172"/>
      <c r="AF735" s="3172"/>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1830</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57" t="s">
        <v>626</v>
      </c>
      <c r="D738" s="3158"/>
      <c r="E738" s="1295" t="s">
        <v>1831</v>
      </c>
      <c r="F738" s="1255" t="s">
        <v>1832</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1590</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59" t="s">
        <v>626</v>
      </c>
      <c r="G739" s="3159"/>
      <c r="H739" s="3159"/>
      <c r="I739" s="3159"/>
      <c r="J739" s="3159"/>
      <c r="K739" s="3159"/>
      <c r="L739" s="3159"/>
      <c r="M739" s="3159"/>
      <c r="N739" s="3159"/>
      <c r="O739" s="3159"/>
      <c r="P739" s="3159"/>
      <c r="Q739" s="3159"/>
      <c r="R739" s="3159"/>
      <c r="S739" s="3159"/>
      <c r="T739" s="3159"/>
      <c r="U739" s="3159"/>
      <c r="V739" s="3159"/>
      <c r="W739" s="3159"/>
      <c r="X739" s="3159"/>
      <c r="Y739" s="3159"/>
      <c r="Z739" s="3159"/>
      <c r="AA739" s="3159"/>
      <c r="AB739" s="3159"/>
      <c r="AC739" s="3159"/>
      <c r="AD739" s="3159"/>
      <c r="AE739" s="3159"/>
      <c r="AF739" s="3159"/>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60"/>
      <c r="G740" s="3160"/>
      <c r="H740" s="3160"/>
      <c r="I740" s="3160"/>
      <c r="J740" s="3160"/>
      <c r="K740" s="3160"/>
      <c r="L740" s="3160"/>
      <c r="M740" s="3160"/>
      <c r="N740" s="3160"/>
      <c r="O740" s="3160"/>
      <c r="P740" s="3160"/>
      <c r="Q740" s="3160"/>
      <c r="R740" s="3160"/>
      <c r="S740" s="3160"/>
      <c r="T740" s="3160"/>
      <c r="U740" s="3160"/>
      <c r="V740" s="3160"/>
      <c r="W740" s="3160"/>
      <c r="X740" s="3160"/>
      <c r="Y740" s="3160"/>
      <c r="Z740" s="3160"/>
      <c r="AA740" s="3160"/>
      <c r="AB740" s="3160"/>
      <c r="AC740" s="3160"/>
      <c r="AD740" s="3160"/>
      <c r="AE740" s="3160"/>
      <c r="AF740" s="3160"/>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1833</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1834</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1835</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1836</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1837</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1838</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1839</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1840</v>
      </c>
      <c r="AK750" s="3078">
        <f>SUM(AG694:AG739)</f>
        <v>0</v>
      </c>
      <c r="AL750" s="3079"/>
      <c r="AM750" s="3080"/>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1841</v>
      </c>
      <c r="B753" s="1008" t="s">
        <v>1842</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068" t="s">
        <v>1843</v>
      </c>
      <c r="AF753" s="3068"/>
      <c r="AG753" s="3068"/>
      <c r="AH753" s="3068"/>
      <c r="AI753" s="3068"/>
      <c r="AJ753" s="3068"/>
      <c r="AK753" s="3068"/>
      <c r="AL753" s="1001"/>
      <c r="AM753" s="1001"/>
      <c r="AN753" s="996"/>
    </row>
    <row r="754" spans="1:49" s="939" customFormat="1" ht="12.75" customHeight="1">
      <c r="A754" s="1008"/>
      <c r="B754" s="1008" t="s">
        <v>1586</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75" t="s">
        <v>626</v>
      </c>
      <c r="D756" s="3075"/>
      <c r="E756" s="940"/>
      <c r="F756" s="3161" t="s">
        <v>1844</v>
      </c>
      <c r="G756" s="3162"/>
      <c r="H756" s="3162"/>
      <c r="I756" s="3162"/>
      <c r="J756" s="3162"/>
      <c r="K756" s="3162"/>
      <c r="L756" s="3162"/>
      <c r="M756" s="3162"/>
      <c r="N756" s="3162"/>
      <c r="O756" s="3162"/>
      <c r="P756" s="3162"/>
      <c r="Q756" s="3162"/>
      <c r="R756" s="3162"/>
      <c r="S756" s="3162"/>
      <c r="T756" s="3162"/>
      <c r="U756" s="3162"/>
      <c r="V756" s="3162"/>
      <c r="W756" s="3162"/>
      <c r="X756" s="3162"/>
      <c r="Y756" s="3162"/>
      <c r="Z756" s="3162"/>
      <c r="AA756" s="3162"/>
      <c r="AB756" s="3162"/>
      <c r="AC756" s="3162"/>
      <c r="AD756" s="3162"/>
      <c r="AE756" s="3162"/>
      <c r="AF756" s="3162"/>
      <c r="AG756" s="3162"/>
      <c r="AH756" s="3162"/>
      <c r="AI756" s="3162"/>
      <c r="AJ756" s="3162"/>
      <c r="AK756" s="3162"/>
      <c r="AL756" s="3163"/>
      <c r="AM756" s="1001"/>
      <c r="AN756" s="996"/>
    </row>
    <row r="757" spans="1:49" s="939" customFormat="1" ht="12.75" customHeight="1">
      <c r="A757" s="1008"/>
      <c r="B757" s="1008"/>
      <c r="C757" s="940"/>
      <c r="D757" s="940"/>
      <c r="E757" s="940"/>
      <c r="F757" s="3164"/>
      <c r="G757" s="3165"/>
      <c r="H757" s="3165"/>
      <c r="I757" s="3165"/>
      <c r="J757" s="3165"/>
      <c r="K757" s="3165"/>
      <c r="L757" s="3165"/>
      <c r="M757" s="3165"/>
      <c r="N757" s="3165"/>
      <c r="O757" s="3165"/>
      <c r="P757" s="3165"/>
      <c r="Q757" s="3165"/>
      <c r="R757" s="3165"/>
      <c r="S757" s="3165"/>
      <c r="T757" s="3165"/>
      <c r="U757" s="3165"/>
      <c r="V757" s="3165"/>
      <c r="W757" s="3165"/>
      <c r="X757" s="3165"/>
      <c r="Y757" s="3165"/>
      <c r="Z757" s="3165"/>
      <c r="AA757" s="3165"/>
      <c r="AB757" s="3165"/>
      <c r="AC757" s="3165"/>
      <c r="AD757" s="3165"/>
      <c r="AE757" s="3165"/>
      <c r="AF757" s="3165"/>
      <c r="AG757" s="3165"/>
      <c r="AH757" s="3165"/>
      <c r="AI757" s="3165"/>
      <c r="AJ757" s="3165"/>
      <c r="AK757" s="3165"/>
      <c r="AL757" s="3166"/>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75" t="s">
        <v>626</v>
      </c>
      <c r="D759" s="3075"/>
      <c r="E759" s="1301"/>
      <c r="F759" s="1302" t="s">
        <v>1845</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239" t="s">
        <v>1846</v>
      </c>
      <c r="G760" s="3240"/>
      <c r="H760" s="3240"/>
      <c r="I760" s="3240"/>
      <c r="J760" s="3240"/>
      <c r="K760" s="3240"/>
      <c r="L760" s="3240"/>
      <c r="M760" s="3240"/>
      <c r="N760" s="3240"/>
      <c r="O760" s="3240"/>
      <c r="P760" s="3240"/>
      <c r="Q760" s="3240"/>
      <c r="R760" s="3240"/>
      <c r="S760" s="3240"/>
      <c r="T760" s="3240"/>
      <c r="U760" s="3240"/>
      <c r="V760" s="3240"/>
      <c r="W760" s="3240"/>
      <c r="X760" s="3240"/>
      <c r="Y760" s="3240"/>
      <c r="Z760" s="3240"/>
      <c r="AA760" s="3240"/>
      <c r="AB760" s="3240"/>
      <c r="AC760" s="3240"/>
      <c r="AD760" s="3240"/>
      <c r="AE760" s="3240"/>
      <c r="AF760" s="3240"/>
      <c r="AG760" s="3240"/>
      <c r="AH760" s="3240"/>
      <c r="AI760" s="3240"/>
      <c r="AJ760" s="3240"/>
      <c r="AK760" s="3240"/>
      <c r="AL760" s="3241"/>
      <c r="AM760" s="1001"/>
      <c r="AN760" s="996"/>
      <c r="AS760" s="1432"/>
      <c r="AT760" s="1432"/>
      <c r="AU760" s="1432"/>
      <c r="AV760" s="1432"/>
      <c r="AW760" s="1432"/>
    </row>
    <row r="761" spans="1:49" s="939" customFormat="1" ht="12.75" customHeight="1">
      <c r="A761" s="1022"/>
      <c r="B761" s="1301"/>
      <c r="C761" s="1301"/>
      <c r="D761" s="1301"/>
      <c r="E761" s="1301"/>
      <c r="F761" s="3239"/>
      <c r="G761" s="3240"/>
      <c r="H761" s="3240"/>
      <c r="I761" s="3240"/>
      <c r="J761" s="3240"/>
      <c r="K761" s="3240"/>
      <c r="L761" s="3240"/>
      <c r="M761" s="3240"/>
      <c r="N761" s="3240"/>
      <c r="O761" s="3240"/>
      <c r="P761" s="3240"/>
      <c r="Q761" s="3240"/>
      <c r="R761" s="3240"/>
      <c r="S761" s="3240"/>
      <c r="T761" s="3240"/>
      <c r="U761" s="3240"/>
      <c r="V761" s="3240"/>
      <c r="W761" s="3240"/>
      <c r="X761" s="3240"/>
      <c r="Y761" s="3240"/>
      <c r="Z761" s="3240"/>
      <c r="AA761" s="3240"/>
      <c r="AB761" s="3240"/>
      <c r="AC761" s="3240"/>
      <c r="AD761" s="3240"/>
      <c r="AE761" s="3240"/>
      <c r="AF761" s="3240"/>
      <c r="AG761" s="3240"/>
      <c r="AH761" s="3240"/>
      <c r="AI761" s="3240"/>
      <c r="AJ761" s="3240"/>
      <c r="AK761" s="3240"/>
      <c r="AL761" s="3241"/>
      <c r="AM761" s="1001"/>
      <c r="AN761" s="996"/>
    </row>
    <row r="762" spans="1:49" s="939" customFormat="1" ht="12.75" customHeight="1">
      <c r="A762" s="1022"/>
      <c r="B762" s="1301"/>
      <c r="C762" s="1301"/>
      <c r="D762" s="1301"/>
      <c r="E762" s="1301"/>
      <c r="F762" s="1307" t="s">
        <v>1847</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239" t="s">
        <v>1848</v>
      </c>
      <c r="G763" s="3240"/>
      <c r="H763" s="3240"/>
      <c r="I763" s="3240"/>
      <c r="J763" s="3240"/>
      <c r="K763" s="3240"/>
      <c r="L763" s="3240"/>
      <c r="M763" s="3240"/>
      <c r="N763" s="3240"/>
      <c r="O763" s="3240"/>
      <c r="P763" s="3240"/>
      <c r="Q763" s="3240"/>
      <c r="R763" s="3240"/>
      <c r="S763" s="3240"/>
      <c r="T763" s="3240"/>
      <c r="U763" s="3240"/>
      <c r="V763" s="3240"/>
      <c r="W763" s="3240"/>
      <c r="X763" s="3240"/>
      <c r="Y763" s="3240"/>
      <c r="Z763" s="3240"/>
      <c r="AA763" s="3240"/>
      <c r="AB763" s="3240"/>
      <c r="AC763" s="3240"/>
      <c r="AD763" s="3240"/>
      <c r="AE763" s="3240"/>
      <c r="AF763" s="3240"/>
      <c r="AG763" s="3240"/>
      <c r="AH763" s="3240"/>
      <c r="AI763" s="3240"/>
      <c r="AJ763" s="3240"/>
      <c r="AK763" s="3240"/>
      <c r="AL763" s="1310"/>
      <c r="AM763" s="1001"/>
      <c r="AN763" s="996"/>
      <c r="AT763" s="1085"/>
      <c r="AU763" s="1085"/>
      <c r="AV763" s="1085"/>
    </row>
    <row r="764" spans="1:49" s="939" customFormat="1" ht="12.75" customHeight="1">
      <c r="A764" s="1022"/>
      <c r="B764" s="1301"/>
      <c r="C764" s="1301"/>
      <c r="D764" s="1301"/>
      <c r="E764" s="1301"/>
      <c r="F764" s="3242"/>
      <c r="G764" s="3243"/>
      <c r="H764" s="3243"/>
      <c r="I764" s="3243"/>
      <c r="J764" s="3243"/>
      <c r="K764" s="3243"/>
      <c r="L764" s="3243"/>
      <c r="M764" s="3243"/>
      <c r="N764" s="3243"/>
      <c r="O764" s="3243"/>
      <c r="P764" s="3243"/>
      <c r="Q764" s="3243"/>
      <c r="R764" s="3243"/>
      <c r="S764" s="3243"/>
      <c r="T764" s="3243"/>
      <c r="U764" s="3243"/>
      <c r="V764" s="3243"/>
      <c r="W764" s="3243"/>
      <c r="X764" s="3243"/>
      <c r="Y764" s="3243"/>
      <c r="Z764" s="3243"/>
      <c r="AA764" s="3243"/>
      <c r="AB764" s="3243"/>
      <c r="AC764" s="3243"/>
      <c r="AD764" s="3243"/>
      <c r="AE764" s="3243"/>
      <c r="AF764" s="3243"/>
      <c r="AG764" s="3243"/>
      <c r="AH764" s="3243"/>
      <c r="AI764" s="3243"/>
      <c r="AJ764" s="3243"/>
      <c r="AK764" s="3243"/>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232">
        <f>Application!AJ975</f>
        <v>63159318</v>
      </c>
      <c r="AQ765" s="3232"/>
      <c r="AR765" s="3232"/>
    </row>
    <row r="766" spans="1:49" s="939" customFormat="1" ht="12.75" customHeight="1">
      <c r="A766" s="1313"/>
      <c r="B766" s="920" t="s">
        <v>1849</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81">
        <f>'Sources and Uses Budget'!S107+'Sources and Uses Budget'!T107</f>
        <v>49065606</v>
      </c>
      <c r="AG766" s="3081"/>
      <c r="AH766" s="3081"/>
      <c r="AI766" s="3081"/>
      <c r="AJ766" s="3081"/>
      <c r="AK766" s="1001"/>
      <c r="AL766" s="1001"/>
      <c r="AM766" s="1001"/>
      <c r="AN766" s="996"/>
    </row>
    <row r="767" spans="1:49" s="939" customFormat="1" ht="12.75" customHeight="1">
      <c r="A767" s="1045"/>
      <c r="B767" s="1045" t="s">
        <v>1850</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244">
        <f>AP774</f>
        <v>95879472.280000001</v>
      </c>
      <c r="AG767" s="3244"/>
      <c r="AH767" s="3244"/>
      <c r="AI767" s="3244"/>
      <c r="AJ767" s="3244"/>
      <c r="AK767" s="1001"/>
      <c r="AL767" s="1001"/>
      <c r="AM767" s="1001"/>
      <c r="AN767" s="996"/>
      <c r="AP767" s="3232">
        <f>Application!AJ1024</f>
        <v>16421422.68</v>
      </c>
      <c r="AQ767" s="3232"/>
      <c r="AR767" s="3232"/>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245">
        <f>ROUNDDOWN(IF(C759="YES",((1-(AF766/AF767))*2),(1-(AF766/AF767))),2)</f>
        <v>0.48</v>
      </c>
      <c r="AG768" s="3245"/>
      <c r="AH768" s="3245"/>
      <c r="AI768" s="3245"/>
      <c r="AJ768" s="3245"/>
      <c r="AK768" s="1001"/>
      <c r="AL768" s="1001"/>
      <c r="AM768" s="1001"/>
      <c r="AN768" s="996"/>
      <c r="AP768" s="3236">
        <f>Application!AJ1028</f>
        <v>12631863.600000001</v>
      </c>
      <c r="AQ768" s="3236"/>
      <c r="AR768" s="3236"/>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231">
        <f>IF(((AP767+AP768)/AP765)&gt;0.8,0.8,((AP767+AP768)/AP765))</f>
        <v>0.46</v>
      </c>
      <c r="AQ769" s="3231"/>
      <c r="AR769" s="3231"/>
    </row>
    <row r="770" spans="1:44" s="939" customFormat="1" ht="12.75" customHeight="1">
      <c r="A770" s="1044"/>
      <c r="B770" s="3180" t="s">
        <v>1851</v>
      </c>
      <c r="C770" s="3181"/>
      <c r="D770" s="3181"/>
      <c r="E770" s="3181"/>
      <c r="F770" s="3181"/>
      <c r="G770" s="3181"/>
      <c r="H770" s="3181"/>
      <c r="I770" s="3181"/>
      <c r="J770" s="3181"/>
      <c r="K770" s="3181"/>
      <c r="L770" s="3181"/>
      <c r="M770" s="3181"/>
      <c r="N770" s="3181"/>
      <c r="O770" s="3181"/>
      <c r="P770" s="3181"/>
      <c r="Q770" s="3181"/>
      <c r="R770" s="3181"/>
      <c r="S770" s="3181"/>
      <c r="T770" s="3181"/>
      <c r="U770" s="3181"/>
      <c r="V770" s="3181"/>
      <c r="W770" s="3181"/>
      <c r="X770" s="3181"/>
      <c r="Y770" s="3181"/>
      <c r="Z770" s="3181"/>
      <c r="AA770" s="3181"/>
      <c r="AB770" s="3181"/>
      <c r="AC770" s="3181"/>
      <c r="AD770" s="3181"/>
      <c r="AE770" s="3181"/>
      <c r="AF770" s="3181"/>
      <c r="AG770" s="3181"/>
      <c r="AH770" s="3181"/>
      <c r="AI770" s="3181"/>
      <c r="AJ770" s="3182"/>
      <c r="AK770" s="1001"/>
      <c r="AL770" s="1001"/>
      <c r="AM770" s="1001"/>
      <c r="AN770" s="996"/>
    </row>
    <row r="771" spans="1:44" s="939" customFormat="1" ht="12.75" customHeight="1">
      <c r="A771" s="1044"/>
      <c r="B771" s="3183"/>
      <c r="C771" s="3184"/>
      <c r="D771" s="3184"/>
      <c r="E771" s="3184"/>
      <c r="F771" s="3184"/>
      <c r="G771" s="3184"/>
      <c r="H771" s="3184"/>
      <c r="I771" s="3184"/>
      <c r="J771" s="3184"/>
      <c r="K771" s="3184"/>
      <c r="L771" s="3184"/>
      <c r="M771" s="3184"/>
      <c r="N771" s="3184"/>
      <c r="O771" s="3184"/>
      <c r="P771" s="3184"/>
      <c r="Q771" s="3184"/>
      <c r="R771" s="3184"/>
      <c r="S771" s="3184"/>
      <c r="T771" s="3184"/>
      <c r="U771" s="3184"/>
      <c r="V771" s="3184"/>
      <c r="W771" s="3184"/>
      <c r="X771" s="3184"/>
      <c r="Y771" s="3184"/>
      <c r="Z771" s="3184"/>
      <c r="AA771" s="3184"/>
      <c r="AB771" s="3184"/>
      <c r="AC771" s="3184"/>
      <c r="AD771" s="3184"/>
      <c r="AE771" s="3184"/>
      <c r="AF771" s="3184"/>
      <c r="AG771" s="3184"/>
      <c r="AH771" s="3184"/>
      <c r="AI771" s="3184"/>
      <c r="AJ771" s="3185"/>
      <c r="AK771" s="1001"/>
      <c r="AL771" s="1001"/>
      <c r="AM771" s="1001"/>
      <c r="AN771" s="996"/>
      <c r="AP771" s="3232">
        <f>AP772-AP767-AP768</f>
        <v>66826185.999999993</v>
      </c>
      <c r="AQ771" s="3233"/>
      <c r="AR771" s="3233"/>
    </row>
    <row r="772" spans="1:44" s="939" customFormat="1" ht="12.75" customHeight="1">
      <c r="A772" s="1044"/>
      <c r="B772" s="3186"/>
      <c r="C772" s="3187"/>
      <c r="D772" s="3187"/>
      <c r="E772" s="3187"/>
      <c r="F772" s="3187"/>
      <c r="G772" s="3187"/>
      <c r="H772" s="3187"/>
      <c r="I772" s="3187"/>
      <c r="J772" s="3187"/>
      <c r="K772" s="3187"/>
      <c r="L772" s="3187"/>
      <c r="M772" s="3187"/>
      <c r="N772" s="3187"/>
      <c r="O772" s="3187"/>
      <c r="P772" s="3187"/>
      <c r="Q772" s="3187"/>
      <c r="R772" s="3187"/>
      <c r="S772" s="3187"/>
      <c r="T772" s="3187"/>
      <c r="U772" s="3187"/>
      <c r="V772" s="3187"/>
      <c r="W772" s="3187"/>
      <c r="X772" s="3187"/>
      <c r="Y772" s="3187"/>
      <c r="Z772" s="3187"/>
      <c r="AA772" s="3187"/>
      <c r="AB772" s="3187"/>
      <c r="AC772" s="3187"/>
      <c r="AD772" s="3187"/>
      <c r="AE772" s="3187"/>
      <c r="AF772" s="3187"/>
      <c r="AG772" s="3187"/>
      <c r="AH772" s="3187"/>
      <c r="AI772" s="3187"/>
      <c r="AJ772" s="3188"/>
      <c r="AK772" s="1001"/>
      <c r="AL772" s="1001"/>
      <c r="AM772" s="1001"/>
      <c r="AN772" s="996"/>
      <c r="AP772" s="3232">
        <f>Application!AJ1032</f>
        <v>95879472.280000001</v>
      </c>
      <c r="AQ772" s="3232"/>
      <c r="AR772" s="3232"/>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1852</v>
      </c>
      <c r="AK774" s="3189">
        <f>IF(AF768=0,0,IF((AF768*100)&gt;12,12,(AF768*100)))</f>
        <v>12</v>
      </c>
      <c r="AL774" s="3189"/>
      <c r="AM774" s="3190"/>
      <c r="AN774" s="996"/>
      <c r="AP774" s="3255">
        <f>AP771+(AP765*AP769)</f>
        <v>95879472.280000001</v>
      </c>
      <c r="AQ774" s="3256"/>
      <c r="AR774" s="3257"/>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91" t="s">
        <v>1853</v>
      </c>
      <c r="B777" s="3192"/>
      <c r="C777" s="3192"/>
      <c r="D777" s="3192"/>
      <c r="E777" s="3192"/>
      <c r="F777" s="3192"/>
      <c r="G777" s="3192"/>
      <c r="H777" s="3192"/>
      <c r="I777" s="3192"/>
      <c r="J777" s="3192"/>
      <c r="K777" s="3192"/>
      <c r="L777" s="3192"/>
      <c r="M777" s="3192"/>
      <c r="N777" s="3192"/>
      <c r="O777" s="3192"/>
      <c r="P777" s="3192"/>
      <c r="Q777" s="3192"/>
      <c r="R777" s="3192"/>
      <c r="S777" s="3192"/>
      <c r="T777" s="3192"/>
      <c r="U777" s="3192"/>
      <c r="V777" s="3192"/>
      <c r="W777" s="3192"/>
      <c r="X777" s="3192"/>
      <c r="Y777" s="3192"/>
      <c r="Z777" s="3192"/>
      <c r="AA777" s="3192"/>
      <c r="AB777" s="3192"/>
      <c r="AC777" s="3192"/>
      <c r="AD777" s="3192"/>
      <c r="AE777" s="3192"/>
      <c r="AF777" s="3192"/>
      <c r="AG777" s="3192"/>
      <c r="AH777" s="3192"/>
      <c r="AI777" s="3192"/>
      <c r="AJ777" s="3192"/>
      <c r="AK777" s="3192"/>
      <c r="AL777" s="3192"/>
      <c r="AM777" s="3192"/>
    </row>
    <row r="778" spans="1:44">
      <c r="A778" s="3193"/>
      <c r="B778" s="3193"/>
      <c r="C778" s="3193"/>
      <c r="D778" s="3193"/>
      <c r="E778" s="3193"/>
      <c r="F778" s="3193"/>
      <c r="G778" s="3193"/>
      <c r="H778" s="3193"/>
      <c r="I778" s="3193"/>
      <c r="J778" s="3193"/>
      <c r="K778" s="3193"/>
      <c r="L778" s="3193"/>
      <c r="M778" s="3193"/>
      <c r="N778" s="3193"/>
      <c r="O778" s="3193"/>
      <c r="P778" s="3193"/>
      <c r="Q778" s="3193"/>
      <c r="R778" s="3193"/>
      <c r="S778" s="3193"/>
      <c r="T778" s="3193"/>
      <c r="U778" s="3193"/>
      <c r="V778" s="3193"/>
      <c r="W778" s="3193"/>
      <c r="X778" s="3193"/>
      <c r="Y778" s="3193"/>
      <c r="Z778" s="3193"/>
      <c r="AA778" s="3193"/>
      <c r="AB778" s="3193"/>
      <c r="AC778" s="3193"/>
      <c r="AD778" s="3193"/>
      <c r="AE778" s="3193"/>
      <c r="AF778" s="3193"/>
      <c r="AG778" s="3193"/>
      <c r="AH778" s="3193"/>
      <c r="AI778" s="3193"/>
      <c r="AJ778" s="3193"/>
      <c r="AK778" s="3193"/>
      <c r="AL778" s="3193"/>
      <c r="AM778" s="3193"/>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194"/>
      <c r="B780" s="3194"/>
      <c r="C780" s="3194"/>
      <c r="D780" s="3194"/>
      <c r="E780" s="3194"/>
      <c r="F780" s="3194"/>
      <c r="G780" s="3194"/>
      <c r="H780" s="3194"/>
      <c r="I780" s="3194"/>
      <c r="J780" s="3194"/>
      <c r="K780" s="3194"/>
      <c r="L780" s="3194"/>
      <c r="M780" s="3194"/>
      <c r="N780" s="3194"/>
      <c r="O780" s="3194"/>
      <c r="P780" s="3194"/>
      <c r="Q780" s="3194"/>
      <c r="R780" s="3194"/>
      <c r="S780" s="3194"/>
      <c r="T780" s="3194"/>
      <c r="U780" s="3194"/>
      <c r="V780" s="3194"/>
      <c r="W780" s="3194"/>
      <c r="X780" s="3194"/>
      <c r="Y780" s="3194"/>
      <c r="Z780" s="3194"/>
      <c r="AA780" s="3194"/>
      <c r="AB780" s="3194"/>
      <c r="AC780" s="3194"/>
      <c r="AD780" s="3194"/>
      <c r="AE780" s="3194"/>
      <c r="AF780" s="3194"/>
      <c r="AG780" s="3194"/>
      <c r="AH780" s="3194"/>
      <c r="AI780" s="3194"/>
      <c r="AJ780" s="3194"/>
      <c r="AK780" s="3194"/>
      <c r="AL780" s="3194"/>
      <c r="AM780" s="3194"/>
      <c r="AO780" s="1223"/>
      <c r="AP780" s="1316"/>
      <c r="AQ780" s="1315"/>
    </row>
    <row r="781" spans="1:44">
      <c r="A781" s="3194"/>
      <c r="B781" s="3194"/>
      <c r="C781" s="3194"/>
      <c r="D781" s="3194"/>
      <c r="E781" s="3194"/>
      <c r="F781" s="3194"/>
      <c r="G781" s="3194"/>
      <c r="H781" s="3194"/>
      <c r="I781" s="3194"/>
      <c r="J781" s="3194"/>
      <c r="K781" s="3194"/>
      <c r="L781" s="3194"/>
      <c r="M781" s="3194"/>
      <c r="N781" s="3194"/>
      <c r="O781" s="3194"/>
      <c r="P781" s="3194"/>
      <c r="Q781" s="3194"/>
      <c r="R781" s="3194"/>
      <c r="S781" s="3194"/>
      <c r="T781" s="3194"/>
      <c r="U781" s="3194"/>
      <c r="V781" s="3194"/>
      <c r="W781" s="3194"/>
      <c r="X781" s="3194"/>
      <c r="Y781" s="3194"/>
      <c r="Z781" s="3194"/>
      <c r="AA781" s="3194"/>
      <c r="AB781" s="3194"/>
      <c r="AC781" s="3194"/>
      <c r="AD781" s="3194"/>
      <c r="AE781" s="3194"/>
      <c r="AF781" s="3194"/>
      <c r="AG781" s="3194"/>
      <c r="AH781" s="3194"/>
      <c r="AI781" s="3194"/>
      <c r="AJ781" s="3194"/>
      <c r="AK781" s="3194"/>
      <c r="AL781" s="3194"/>
      <c r="AM781" s="3194"/>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195" t="s">
        <v>1854</v>
      </c>
      <c r="U782" s="3196"/>
      <c r="V782" s="3196"/>
      <c r="W782" s="3196"/>
      <c r="X782" s="3196"/>
      <c r="Y782" s="3197"/>
      <c r="Z782" s="3195" t="s">
        <v>1855</v>
      </c>
      <c r="AA782" s="3196"/>
      <c r="AB782" s="3196"/>
      <c r="AC782" s="3196"/>
      <c r="AD782" s="3196"/>
      <c r="AE782" s="3197"/>
      <c r="AF782" s="3195" t="s">
        <v>1856</v>
      </c>
      <c r="AG782" s="3196"/>
      <c r="AH782" s="3196"/>
      <c r="AI782" s="3196"/>
      <c r="AJ782" s="3196"/>
      <c r="AK782" s="3197"/>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198"/>
      <c r="U783" s="3199"/>
      <c r="V783" s="3199"/>
      <c r="W783" s="3199"/>
      <c r="X783" s="3199"/>
      <c r="Y783" s="3200"/>
      <c r="Z783" s="3198"/>
      <c r="AA783" s="3199"/>
      <c r="AB783" s="3199"/>
      <c r="AC783" s="3199"/>
      <c r="AD783" s="3199"/>
      <c r="AE783" s="3200"/>
      <c r="AF783" s="3198"/>
      <c r="AG783" s="3199"/>
      <c r="AH783" s="3199"/>
      <c r="AI783" s="3199"/>
      <c r="AJ783" s="3199"/>
      <c r="AK783" s="3200"/>
      <c r="AL783" s="1318"/>
      <c r="AM783" s="1212"/>
      <c r="AO783" s="1316"/>
      <c r="AP783" s="1315"/>
      <c r="AQ783" s="1315"/>
    </row>
    <row r="784" spans="1:44">
      <c r="A784" s="1319" t="s">
        <v>798</v>
      </c>
      <c r="B784" s="3173" t="s">
        <v>1554</v>
      </c>
      <c r="C784" s="3173"/>
      <c r="D784" s="3173"/>
      <c r="E784" s="3173"/>
      <c r="F784" s="3173"/>
      <c r="G784" s="3173"/>
      <c r="H784" s="3173"/>
      <c r="I784" s="3173"/>
      <c r="J784" s="3173"/>
      <c r="K784" s="3173"/>
      <c r="L784" s="3173"/>
      <c r="M784" s="3173"/>
      <c r="N784" s="3173"/>
      <c r="O784" s="3173"/>
      <c r="P784" s="3173"/>
      <c r="Q784" s="3173"/>
      <c r="R784" s="3173"/>
      <c r="S784" s="3174"/>
      <c r="T784" s="3175">
        <f>AK51</f>
        <v>0</v>
      </c>
      <c r="U784" s="3176"/>
      <c r="V784" s="3176"/>
      <c r="W784" s="3176"/>
      <c r="X784" s="3176"/>
      <c r="Y784" s="3177"/>
      <c r="Z784" s="3178">
        <v>20</v>
      </c>
      <c r="AA784" s="3176"/>
      <c r="AB784" s="3176"/>
      <c r="AC784" s="3176"/>
      <c r="AD784" s="3176"/>
      <c r="AE784" s="3177"/>
      <c r="AF784" s="3179">
        <f>IF(T784&gt;Z784,Z784,T784)</f>
        <v>0</v>
      </c>
      <c r="AG784" s="3179"/>
      <c r="AH784" s="3179"/>
      <c r="AI784" s="3179"/>
      <c r="AJ784" s="3179"/>
      <c r="AK784" s="3179"/>
      <c r="AL784" s="1318"/>
      <c r="AM784" s="1212"/>
      <c r="AO784" s="1315"/>
      <c r="AP784" s="1315"/>
      <c r="AQ784" s="1315"/>
    </row>
    <row r="785" spans="1:81">
      <c r="A785" s="1319" t="s">
        <v>1822</v>
      </c>
      <c r="B785" s="3173" t="s">
        <v>1575</v>
      </c>
      <c r="C785" s="3173"/>
      <c r="D785" s="3173"/>
      <c r="E785" s="3173"/>
      <c r="F785" s="3173"/>
      <c r="G785" s="3173"/>
      <c r="H785" s="3173"/>
      <c r="I785" s="3173"/>
      <c r="J785" s="3173"/>
      <c r="K785" s="3173"/>
      <c r="L785" s="3173"/>
      <c r="M785" s="3173"/>
      <c r="N785" s="3173"/>
      <c r="O785" s="3173"/>
      <c r="P785" s="3173"/>
      <c r="Q785" s="3173"/>
      <c r="R785" s="3173"/>
      <c r="S785" s="3174"/>
      <c r="T785" s="3175">
        <f>AK72</f>
        <v>10</v>
      </c>
      <c r="U785" s="3176"/>
      <c r="V785" s="3176"/>
      <c r="W785" s="3176"/>
      <c r="X785" s="3176"/>
      <c r="Y785" s="3177"/>
      <c r="Z785" s="3178">
        <v>10</v>
      </c>
      <c r="AA785" s="3176"/>
      <c r="AB785" s="3176"/>
      <c r="AC785" s="3176"/>
      <c r="AD785" s="3176"/>
      <c r="AE785" s="3177"/>
      <c r="AF785" s="3179">
        <f>IF(T785&gt;Z785,Z785,T785)</f>
        <v>10</v>
      </c>
      <c r="AG785" s="3179"/>
      <c r="AH785" s="3179"/>
      <c r="AI785" s="3179"/>
      <c r="AJ785" s="3179"/>
      <c r="AK785" s="3179"/>
      <c r="AL785" s="1318"/>
      <c r="AM785" s="1212"/>
      <c r="AO785" s="1315"/>
      <c r="AP785" s="1315"/>
      <c r="AQ785" s="1315"/>
    </row>
    <row r="786" spans="1:81">
      <c r="A786" s="1319" t="s">
        <v>1831</v>
      </c>
      <c r="B786" s="3173" t="s">
        <v>1585</v>
      </c>
      <c r="C786" s="3173"/>
      <c r="D786" s="3173"/>
      <c r="E786" s="3173"/>
      <c r="F786" s="3173"/>
      <c r="G786" s="3173"/>
      <c r="H786" s="3173"/>
      <c r="I786" s="3173"/>
      <c r="J786" s="3173"/>
      <c r="K786" s="3173"/>
      <c r="L786" s="3173"/>
      <c r="M786" s="3173"/>
      <c r="N786" s="3173"/>
      <c r="O786" s="3173"/>
      <c r="P786" s="3173"/>
      <c r="Q786" s="3173"/>
      <c r="R786" s="3173"/>
      <c r="S786" s="3174"/>
      <c r="T786" s="3175">
        <f ca="1">AK97</f>
        <v>20</v>
      </c>
      <c r="U786" s="3176"/>
      <c r="V786" s="3176"/>
      <c r="W786" s="3176"/>
      <c r="X786" s="3176"/>
      <c r="Y786" s="3177"/>
      <c r="Z786" s="3178">
        <v>20</v>
      </c>
      <c r="AA786" s="3176"/>
      <c r="AB786" s="3176"/>
      <c r="AC786" s="3176"/>
      <c r="AD786" s="3176"/>
      <c r="AE786" s="3177"/>
      <c r="AF786" s="3179">
        <f ca="1">IF(T786&gt;Z786,Z786,T786)</f>
        <v>20</v>
      </c>
      <c r="AG786" s="3179"/>
      <c r="AH786" s="3179"/>
      <c r="AI786" s="3179"/>
      <c r="AJ786" s="3179"/>
      <c r="AK786" s="3179"/>
      <c r="AL786" s="1318"/>
      <c r="AM786" s="1212"/>
      <c r="AO786" s="1315"/>
      <c r="AP786" s="1315"/>
      <c r="AQ786" s="1315"/>
    </row>
    <row r="787" spans="1:81">
      <c r="A787" s="1319" t="s">
        <v>1857</v>
      </c>
      <c r="B787" s="3173" t="s">
        <v>1595</v>
      </c>
      <c r="C787" s="3173"/>
      <c r="D787" s="3173"/>
      <c r="E787" s="3173"/>
      <c r="F787" s="3173"/>
      <c r="G787" s="3173"/>
      <c r="H787" s="3173"/>
      <c r="I787" s="3173"/>
      <c r="J787" s="3173"/>
      <c r="K787" s="3173"/>
      <c r="L787" s="3173"/>
      <c r="M787" s="3173"/>
      <c r="N787" s="3173"/>
      <c r="O787" s="3173"/>
      <c r="P787" s="3173"/>
      <c r="Q787" s="3173"/>
      <c r="R787" s="3173"/>
      <c r="S787" s="3174"/>
      <c r="T787" s="3175">
        <f>AK131</f>
        <v>10</v>
      </c>
      <c r="U787" s="3176"/>
      <c r="V787" s="3176"/>
      <c r="W787" s="3176"/>
      <c r="X787" s="3176"/>
      <c r="Y787" s="3177"/>
      <c r="Z787" s="3178">
        <v>10</v>
      </c>
      <c r="AA787" s="3176"/>
      <c r="AB787" s="3176"/>
      <c r="AC787" s="3176"/>
      <c r="AD787" s="3176"/>
      <c r="AE787" s="3177"/>
      <c r="AF787" s="3179">
        <f>IF(T787&gt;Z787,Z787,T787)</f>
        <v>10</v>
      </c>
      <c r="AG787" s="3179"/>
      <c r="AH787" s="3179"/>
      <c r="AI787" s="3179"/>
      <c r="AJ787" s="3179"/>
      <c r="AK787" s="3179"/>
      <c r="AL787" s="1318"/>
      <c r="AM787" s="1212"/>
      <c r="AO787" s="1315"/>
      <c r="AP787" s="1315"/>
      <c r="AQ787" s="1315"/>
    </row>
    <row r="788" spans="1:81">
      <c r="A788" s="1321" t="s">
        <v>1858</v>
      </c>
      <c r="B788" s="3173" t="s">
        <v>1859</v>
      </c>
      <c r="C788" s="3173"/>
      <c r="D788" s="3173"/>
      <c r="E788" s="3173"/>
      <c r="F788" s="3173"/>
      <c r="G788" s="3173"/>
      <c r="H788" s="3173"/>
      <c r="I788" s="3173"/>
      <c r="J788" s="3173"/>
      <c r="K788" s="3173"/>
      <c r="L788" s="3173"/>
      <c r="M788" s="3173"/>
      <c r="N788" s="3173"/>
      <c r="O788" s="3173"/>
      <c r="P788" s="3173"/>
      <c r="Q788" s="3173"/>
      <c r="R788" s="3173"/>
      <c r="S788" s="3174"/>
      <c r="T788" s="3201">
        <f>SUM(T789:Y790)</f>
        <v>10</v>
      </c>
      <c r="U788" s="3201"/>
      <c r="V788" s="3201"/>
      <c r="W788" s="3201"/>
      <c r="X788" s="3201"/>
      <c r="Y788" s="3201"/>
      <c r="Z788" s="3179">
        <v>10</v>
      </c>
      <c r="AA788" s="3179"/>
      <c r="AB788" s="3179"/>
      <c r="AC788" s="3179"/>
      <c r="AD788" s="3179"/>
      <c r="AE788" s="3179"/>
      <c r="AF788" s="3179">
        <f>IF(T788&gt;Z788,Z788,T788)</f>
        <v>10</v>
      </c>
      <c r="AG788" s="3179"/>
      <c r="AH788" s="3179"/>
      <c r="AI788" s="3179"/>
      <c r="AJ788" s="3179"/>
      <c r="AK788" s="3179"/>
      <c r="AL788" s="1318"/>
      <c r="AM788" s="1212"/>
    </row>
    <row r="789" spans="1:81">
      <c r="A789" s="922"/>
      <c r="B789" s="1005"/>
      <c r="C789" s="3202" t="s">
        <v>1860</v>
      </c>
      <c r="D789" s="3202"/>
      <c r="E789" s="3202"/>
      <c r="F789" s="3202"/>
      <c r="G789" s="3202"/>
      <c r="H789" s="3202"/>
      <c r="I789" s="3202"/>
      <c r="J789" s="3202"/>
      <c r="K789" s="3202"/>
      <c r="L789" s="3202"/>
      <c r="M789" s="3202"/>
      <c r="N789" s="3202"/>
      <c r="O789" s="3202"/>
      <c r="P789" s="3202"/>
      <c r="Q789" s="3202"/>
      <c r="R789" s="3202"/>
      <c r="S789" s="3203"/>
      <c r="T789" s="3073">
        <f>AJ149</f>
        <v>7</v>
      </c>
      <c r="U789" s="3073"/>
      <c r="V789" s="3073"/>
      <c r="W789" s="3073"/>
      <c r="X789" s="3073"/>
      <c r="Y789" s="3073"/>
      <c r="Z789" s="3204">
        <v>7</v>
      </c>
      <c r="AA789" s="3204"/>
      <c r="AB789" s="3204"/>
      <c r="AC789" s="3204"/>
      <c r="AD789" s="3204"/>
      <c r="AE789" s="3204"/>
      <c r="AF789" s="3205"/>
      <c r="AG789" s="3205"/>
      <c r="AH789" s="3205"/>
      <c r="AI789" s="3205"/>
      <c r="AJ789" s="3205"/>
      <c r="AK789" s="3205"/>
      <c r="AL789" s="1318"/>
      <c r="AM789" s="1212"/>
    </row>
    <row r="790" spans="1:81">
      <c r="A790" s="1322"/>
      <c r="B790" s="1005"/>
      <c r="C790" s="3202" t="s">
        <v>1861</v>
      </c>
      <c r="D790" s="3202"/>
      <c r="E790" s="3202"/>
      <c r="F790" s="3202"/>
      <c r="G790" s="3202"/>
      <c r="H790" s="3202"/>
      <c r="I790" s="3202"/>
      <c r="J790" s="3202"/>
      <c r="K790" s="3202"/>
      <c r="L790" s="3202"/>
      <c r="M790" s="3202"/>
      <c r="N790" s="3202"/>
      <c r="O790" s="3202"/>
      <c r="P790" s="3202"/>
      <c r="Q790" s="3202"/>
      <c r="R790" s="3202"/>
      <c r="S790" s="3203"/>
      <c r="T790" s="3073">
        <f>AJ163</f>
        <v>3</v>
      </c>
      <c r="U790" s="3073"/>
      <c r="V790" s="3073"/>
      <c r="W790" s="3073"/>
      <c r="X790" s="3073"/>
      <c r="Y790" s="3073"/>
      <c r="Z790" s="3204">
        <v>3</v>
      </c>
      <c r="AA790" s="3204"/>
      <c r="AB790" s="3204"/>
      <c r="AC790" s="3204"/>
      <c r="AD790" s="3204"/>
      <c r="AE790" s="3204"/>
      <c r="AF790" s="3205"/>
      <c r="AG790" s="3205"/>
      <c r="AH790" s="3205"/>
      <c r="AI790" s="3205"/>
      <c r="AJ790" s="3205"/>
      <c r="AK790" s="3205"/>
      <c r="AL790" s="1318"/>
      <c r="AM790" s="1212"/>
      <c r="AO790" s="939"/>
    </row>
    <row r="791" spans="1:81">
      <c r="A791" s="1321" t="s">
        <v>1623</v>
      </c>
      <c r="B791" s="3173" t="s">
        <v>1862</v>
      </c>
      <c r="C791" s="3173"/>
      <c r="D791" s="3173"/>
      <c r="E791" s="3173"/>
      <c r="F791" s="3173"/>
      <c r="G791" s="3173"/>
      <c r="H791" s="3173"/>
      <c r="I791" s="3173"/>
      <c r="J791" s="3173"/>
      <c r="K791" s="3173"/>
      <c r="L791" s="3173"/>
      <c r="M791" s="3173"/>
      <c r="N791" s="3173"/>
      <c r="O791" s="3173"/>
      <c r="P791" s="3173"/>
      <c r="Q791" s="3173"/>
      <c r="R791" s="3173"/>
      <c r="S791" s="3174"/>
      <c r="T791" s="3201">
        <f>AK174</f>
        <v>10</v>
      </c>
      <c r="U791" s="3201"/>
      <c r="V791" s="3201"/>
      <c r="W791" s="3201"/>
      <c r="X791" s="3201"/>
      <c r="Y791" s="3201"/>
      <c r="Z791" s="3179">
        <v>10</v>
      </c>
      <c r="AA791" s="3179"/>
      <c r="AB791" s="3179"/>
      <c r="AC791" s="3179"/>
      <c r="AD791" s="3179"/>
      <c r="AE791" s="3179"/>
      <c r="AF791" s="3179">
        <f>IF(T791&gt;Z791,Z791,T791)</f>
        <v>10</v>
      </c>
      <c r="AG791" s="3179"/>
      <c r="AH791" s="3179"/>
      <c r="AI791" s="3179"/>
      <c r="AJ791" s="3179"/>
      <c r="AK791" s="3179"/>
      <c r="AL791" s="1318"/>
      <c r="AM791" s="1212"/>
    </row>
    <row r="792" spans="1:81">
      <c r="A792" s="1319" t="s">
        <v>1632</v>
      </c>
      <c r="B792" s="3173" t="s">
        <v>1633</v>
      </c>
      <c r="C792" s="3173"/>
      <c r="D792" s="3173"/>
      <c r="E792" s="3173"/>
      <c r="F792" s="3173"/>
      <c r="G792" s="3173"/>
      <c r="H792" s="3173"/>
      <c r="I792" s="3173"/>
      <c r="J792" s="3173"/>
      <c r="K792" s="3173"/>
      <c r="L792" s="3173"/>
      <c r="M792" s="3173"/>
      <c r="N792" s="3173"/>
      <c r="O792" s="3173"/>
      <c r="P792" s="3173"/>
      <c r="Q792" s="3173"/>
      <c r="R792" s="3173"/>
      <c r="S792" s="3174"/>
      <c r="T792" s="3201">
        <f>AK256</f>
        <v>8</v>
      </c>
      <c r="U792" s="3201"/>
      <c r="V792" s="3201"/>
      <c r="W792" s="3201"/>
      <c r="X792" s="3201"/>
      <c r="Y792" s="3201"/>
      <c r="Z792" s="3178">
        <v>8</v>
      </c>
      <c r="AA792" s="3176"/>
      <c r="AB792" s="3176"/>
      <c r="AC792" s="3176"/>
      <c r="AD792" s="3176"/>
      <c r="AE792" s="3177"/>
      <c r="AF792" s="3179">
        <f>IF(T792&gt;Z792,Z792,T792)</f>
        <v>8</v>
      </c>
      <c r="AG792" s="3179"/>
      <c r="AH792" s="3179"/>
      <c r="AI792" s="3179"/>
      <c r="AJ792" s="3179"/>
      <c r="AK792" s="3179"/>
      <c r="AL792" s="1318"/>
      <c r="AM792" s="1212"/>
    </row>
    <row r="793" spans="1:81" s="921" customFormat="1" hidden="1">
      <c r="A793" s="1321" t="s">
        <v>624</v>
      </c>
      <c r="B793" s="3173" t="s">
        <v>1863</v>
      </c>
      <c r="C793" s="3173"/>
      <c r="D793" s="3173"/>
      <c r="E793" s="3173"/>
      <c r="F793" s="3173"/>
      <c r="G793" s="3173"/>
      <c r="H793" s="3173"/>
      <c r="I793" s="3173"/>
      <c r="J793" s="3173"/>
      <c r="K793" s="3173"/>
      <c r="L793" s="3173"/>
      <c r="M793" s="3173"/>
      <c r="N793" s="3173"/>
      <c r="O793" s="3173"/>
      <c r="P793" s="3173"/>
      <c r="Q793" s="3173"/>
      <c r="R793" s="3173"/>
      <c r="S793" s="3174"/>
      <c r="T793" s="3201">
        <f>IF(AK750&gt;5,5,AK750)</f>
        <v>0</v>
      </c>
      <c r="U793" s="3201"/>
      <c r="V793" s="3201"/>
      <c r="W793" s="3201"/>
      <c r="X793" s="3201"/>
      <c r="Y793" s="3201"/>
      <c r="Z793" s="3179">
        <v>5</v>
      </c>
      <c r="AA793" s="3179"/>
      <c r="AB793" s="3179"/>
      <c r="AC793" s="3179"/>
      <c r="AD793" s="3179"/>
      <c r="AE793" s="3179"/>
      <c r="AF793" s="3179">
        <f>IF(T793&gt;Z793,5,T793)</f>
        <v>0</v>
      </c>
      <c r="AG793" s="3179"/>
      <c r="AH793" s="3179"/>
      <c r="AI793" s="3179"/>
      <c r="AJ793" s="3179"/>
      <c r="AK793" s="3179"/>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1638</v>
      </c>
      <c r="B794" s="3173" t="s">
        <v>1864</v>
      </c>
      <c r="C794" s="3173"/>
      <c r="D794" s="3173"/>
      <c r="E794" s="3173"/>
      <c r="F794" s="3173"/>
      <c r="G794" s="3173"/>
      <c r="H794" s="3173"/>
      <c r="I794" s="3173"/>
      <c r="J794" s="3173"/>
      <c r="K794" s="3173"/>
      <c r="L794" s="3173"/>
      <c r="M794" s="3173"/>
      <c r="N794" s="3173"/>
      <c r="O794" s="3173"/>
      <c r="P794" s="3173"/>
      <c r="Q794" s="3173"/>
      <c r="R794" s="3173"/>
      <c r="S794" s="3174"/>
      <c r="T794" s="3201">
        <f>AK267</f>
        <v>10</v>
      </c>
      <c r="U794" s="3201"/>
      <c r="V794" s="3201"/>
      <c r="W794" s="3201"/>
      <c r="X794" s="3201"/>
      <c r="Y794" s="3201"/>
      <c r="Z794" s="3179">
        <v>10</v>
      </c>
      <c r="AA794" s="3179"/>
      <c r="AB794" s="3179"/>
      <c r="AC794" s="3179"/>
      <c r="AD794" s="3179"/>
      <c r="AE794" s="3179"/>
      <c r="AF794" s="3208">
        <f>IF(T794&gt;Z794,Z794,T794)</f>
        <v>10</v>
      </c>
      <c r="AG794" s="3209"/>
      <c r="AH794" s="3209"/>
      <c r="AI794" s="3209"/>
      <c r="AJ794" s="3209"/>
      <c r="AK794" s="3210"/>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1642</v>
      </c>
      <c r="B795" s="3173" t="s">
        <v>1643</v>
      </c>
      <c r="C795" s="3173"/>
      <c r="D795" s="3173"/>
      <c r="E795" s="3173"/>
      <c r="F795" s="3173"/>
      <c r="G795" s="3173"/>
      <c r="H795" s="3173"/>
      <c r="I795" s="3173"/>
      <c r="J795" s="3173"/>
      <c r="K795" s="3173"/>
      <c r="L795" s="3173"/>
      <c r="M795" s="3173"/>
      <c r="N795" s="3173"/>
      <c r="O795" s="3173"/>
      <c r="P795" s="3173"/>
      <c r="Q795" s="3173"/>
      <c r="R795" s="3173"/>
      <c r="S795" s="3174"/>
      <c r="T795" s="3201">
        <f>AK553</f>
        <v>19</v>
      </c>
      <c r="U795" s="3201"/>
      <c r="V795" s="3201"/>
      <c r="W795" s="3201"/>
      <c r="X795" s="3201"/>
      <c r="Y795" s="3201"/>
      <c r="Z795" s="3208">
        <v>20</v>
      </c>
      <c r="AA795" s="3209"/>
      <c r="AB795" s="3209"/>
      <c r="AC795" s="3209"/>
      <c r="AD795" s="3209"/>
      <c r="AE795" s="3210"/>
      <c r="AF795" s="3208">
        <f>IF(T795&gt;Z795,Z795,T795)</f>
        <v>19</v>
      </c>
      <c r="AG795" s="3223"/>
      <c r="AH795" s="3223"/>
      <c r="AI795" s="3223"/>
      <c r="AJ795" s="3223"/>
      <c r="AK795" s="3224"/>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1865</v>
      </c>
      <c r="D796" s="1326"/>
      <c r="E796" s="1326"/>
      <c r="F796" s="1326"/>
      <c r="G796" s="1326"/>
      <c r="H796" s="1326"/>
      <c r="I796" s="1326"/>
      <c r="J796" s="1326"/>
      <c r="K796" s="1326"/>
      <c r="L796" s="1326"/>
      <c r="M796" s="1326"/>
      <c r="N796" s="1326"/>
      <c r="O796" s="1326"/>
      <c r="P796" s="1326"/>
      <c r="Q796" s="1326"/>
      <c r="R796" s="1324"/>
      <c r="S796" s="1327"/>
      <c r="T796" s="3073">
        <f>AK320</f>
        <v>9</v>
      </c>
      <c r="U796" s="3073"/>
      <c r="V796" s="3073"/>
      <c r="W796" s="3073"/>
      <c r="X796" s="3073"/>
      <c r="Y796" s="3073"/>
      <c r="Z796" s="3078">
        <v>20</v>
      </c>
      <c r="AA796" s="3079"/>
      <c r="AB796" s="3079"/>
      <c r="AC796" s="3079"/>
      <c r="AD796" s="3079"/>
      <c r="AE796" s="3080"/>
      <c r="AF796" s="3205"/>
      <c r="AG796" s="3205"/>
      <c r="AH796" s="3205"/>
      <c r="AI796" s="3205"/>
      <c r="AJ796" s="3205"/>
      <c r="AK796" s="3205"/>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1866</v>
      </c>
      <c r="D797" s="1325"/>
      <c r="E797" s="1325"/>
      <c r="F797" s="1325"/>
      <c r="G797" s="1325"/>
      <c r="H797" s="1325"/>
      <c r="I797" s="1325"/>
      <c r="J797" s="1325"/>
      <c r="K797" s="1325"/>
      <c r="L797" s="1325"/>
      <c r="M797" s="1325"/>
      <c r="N797" s="1325"/>
      <c r="O797" s="1325"/>
      <c r="P797" s="1325"/>
      <c r="Q797" s="1325"/>
      <c r="R797" s="1324"/>
      <c r="S797" s="1327"/>
      <c r="T797" s="3073">
        <f>AK551</f>
        <v>10</v>
      </c>
      <c r="U797" s="3073"/>
      <c r="V797" s="3073"/>
      <c r="W797" s="3073"/>
      <c r="X797" s="3073"/>
      <c r="Y797" s="3073"/>
      <c r="Z797" s="3078">
        <v>10</v>
      </c>
      <c r="AA797" s="3079"/>
      <c r="AB797" s="3079"/>
      <c r="AC797" s="3079"/>
      <c r="AD797" s="3079"/>
      <c r="AE797" s="3080"/>
      <c r="AF797" s="3205"/>
      <c r="AG797" s="3205"/>
      <c r="AH797" s="3205"/>
      <c r="AI797" s="3205"/>
      <c r="AJ797" s="3205"/>
      <c r="AK797" s="3205"/>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1728</v>
      </c>
      <c r="B798" s="3173" t="s">
        <v>908</v>
      </c>
      <c r="C798" s="3173"/>
      <c r="D798" s="3173"/>
      <c r="E798" s="3173"/>
      <c r="F798" s="3173"/>
      <c r="G798" s="3173"/>
      <c r="H798" s="3173"/>
      <c r="I798" s="3173"/>
      <c r="J798" s="3173"/>
      <c r="K798" s="3173"/>
      <c r="L798" s="3173"/>
      <c r="M798" s="3173"/>
      <c r="N798" s="3173"/>
      <c r="O798" s="3173"/>
      <c r="P798" s="3173"/>
      <c r="Q798" s="3173"/>
      <c r="R798" s="3173"/>
      <c r="S798" s="3174"/>
      <c r="T798" s="3201">
        <f>AK684</f>
        <v>10</v>
      </c>
      <c r="U798" s="3201"/>
      <c r="V798" s="3201"/>
      <c r="W798" s="3201"/>
      <c r="X798" s="3201"/>
      <c r="Y798" s="3201"/>
      <c r="Z798" s="3208">
        <v>10</v>
      </c>
      <c r="AA798" s="3209"/>
      <c r="AB798" s="3209"/>
      <c r="AC798" s="3209"/>
      <c r="AD798" s="3209"/>
      <c r="AE798" s="3210"/>
      <c r="AF798" s="3179">
        <f>IF(T798&gt;Z798,Z798,T798)</f>
        <v>10</v>
      </c>
      <c r="AG798" s="3179"/>
      <c r="AH798" s="3179"/>
      <c r="AI798" s="3179"/>
      <c r="AJ798" s="3179"/>
      <c r="AK798" s="3179"/>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1841</v>
      </c>
      <c r="B799" s="3173" t="s">
        <v>1842</v>
      </c>
      <c r="C799" s="3173"/>
      <c r="D799" s="3173"/>
      <c r="E799" s="3173"/>
      <c r="F799" s="3173"/>
      <c r="G799" s="3173"/>
      <c r="H799" s="3173"/>
      <c r="I799" s="3173"/>
      <c r="J799" s="3173"/>
      <c r="K799" s="3173"/>
      <c r="L799" s="3173"/>
      <c r="M799" s="3173"/>
      <c r="N799" s="3173"/>
      <c r="O799" s="3173"/>
      <c r="P799" s="3173"/>
      <c r="Q799" s="3173"/>
      <c r="R799" s="3173"/>
      <c r="S799" s="3174"/>
      <c r="T799" s="3201">
        <f>AK774</f>
        <v>12</v>
      </c>
      <c r="U799" s="3201"/>
      <c r="V799" s="3201"/>
      <c r="W799" s="3201"/>
      <c r="X799" s="3201"/>
      <c r="Y799" s="3201"/>
      <c r="Z799" s="3208">
        <v>12</v>
      </c>
      <c r="AA799" s="3209"/>
      <c r="AB799" s="3209"/>
      <c r="AC799" s="3209"/>
      <c r="AD799" s="3209"/>
      <c r="AE799" s="3210"/>
      <c r="AF799" s="3179">
        <f>IF(T799&gt;Z799,Z799,T799)</f>
        <v>12</v>
      </c>
      <c r="AG799" s="3179"/>
      <c r="AH799" s="3179"/>
      <c r="AI799" s="3179"/>
      <c r="AJ799" s="3179"/>
      <c r="AK799" s="3179"/>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206" t="s">
        <v>1867</v>
      </c>
      <c r="B800" s="3173"/>
      <c r="C800" s="3173"/>
      <c r="D800" s="3173"/>
      <c r="E800" s="3173"/>
      <c r="F800" s="3173"/>
      <c r="G800" s="3173"/>
      <c r="H800" s="3173"/>
      <c r="I800" s="3173"/>
      <c r="J800" s="3173"/>
      <c r="K800" s="3173"/>
      <c r="L800" s="3173"/>
      <c r="M800" s="3173"/>
      <c r="N800" s="3173"/>
      <c r="O800" s="3173"/>
      <c r="P800" s="3173"/>
      <c r="Q800" s="3173"/>
      <c r="R800" s="3173"/>
      <c r="S800" s="3174"/>
      <c r="T800" s="3207"/>
      <c r="U800" s="3207"/>
      <c r="V800" s="3207"/>
      <c r="W800" s="3207"/>
      <c r="X800" s="3207"/>
      <c r="Y800" s="3207"/>
      <c r="Z800" s="3204" t="s">
        <v>1868</v>
      </c>
      <c r="AA800" s="3204"/>
      <c r="AB800" s="3204"/>
      <c r="AC800" s="3204"/>
      <c r="AD800" s="3204"/>
      <c r="AE800" s="3204"/>
      <c r="AF800" s="3208">
        <f>IF(T800&gt;0,T800,0)</f>
        <v>0</v>
      </c>
      <c r="AG800" s="3209"/>
      <c r="AH800" s="3209"/>
      <c r="AI800" s="3209"/>
      <c r="AJ800" s="3209"/>
      <c r="AK800" s="3210"/>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211" t="s">
        <v>1869</v>
      </c>
      <c r="B801" s="3212"/>
      <c r="C801" s="3212"/>
      <c r="D801" s="3212"/>
      <c r="E801" s="3212"/>
      <c r="F801" s="3212"/>
      <c r="G801" s="3212"/>
      <c r="H801" s="3212"/>
      <c r="I801" s="3212"/>
      <c r="J801" s="3212"/>
      <c r="K801" s="3212"/>
      <c r="L801" s="3212"/>
      <c r="M801" s="3212"/>
      <c r="N801" s="3212"/>
      <c r="O801" s="3212"/>
      <c r="P801" s="3212"/>
      <c r="Q801" s="3212"/>
      <c r="R801" s="3212"/>
      <c r="S801" s="3212"/>
      <c r="T801" s="3212"/>
      <c r="U801" s="3212"/>
      <c r="V801" s="3212"/>
      <c r="W801" s="3212"/>
      <c r="X801" s="3212"/>
      <c r="Y801" s="3212"/>
      <c r="Z801" s="3212"/>
      <c r="AA801" s="3212"/>
      <c r="AB801" s="3212"/>
      <c r="AC801" s="3212"/>
      <c r="AD801" s="3212"/>
      <c r="AE801" s="3213"/>
      <c r="AF801" s="3217">
        <f ca="1">SUM(AF784:AK799)-AF800</f>
        <v>119</v>
      </c>
      <c r="AG801" s="3218"/>
      <c r="AH801" s="3218"/>
      <c r="AI801" s="3218"/>
      <c r="AJ801" s="3218"/>
      <c r="AK801" s="3219"/>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214"/>
      <c r="B802" s="3215"/>
      <c r="C802" s="3215"/>
      <c r="D802" s="3215"/>
      <c r="E802" s="3215"/>
      <c r="F802" s="3215"/>
      <c r="G802" s="3215"/>
      <c r="H802" s="3215"/>
      <c r="I802" s="3215"/>
      <c r="J802" s="3215"/>
      <c r="K802" s="3215"/>
      <c r="L802" s="3215"/>
      <c r="M802" s="3215"/>
      <c r="N802" s="3215"/>
      <c r="O802" s="3215"/>
      <c r="P802" s="3215"/>
      <c r="Q802" s="3215"/>
      <c r="R802" s="3215"/>
      <c r="S802" s="3215"/>
      <c r="T802" s="3215"/>
      <c r="U802" s="3215"/>
      <c r="V802" s="3215"/>
      <c r="W802" s="3215"/>
      <c r="X802" s="3215"/>
      <c r="Y802" s="3215"/>
      <c r="Z802" s="3215"/>
      <c r="AA802" s="3215"/>
      <c r="AB802" s="3215"/>
      <c r="AC802" s="3215"/>
      <c r="AD802" s="3215"/>
      <c r="AE802" s="3216"/>
      <c r="AF802" s="3220"/>
      <c r="AG802" s="3221"/>
      <c r="AH802" s="3221"/>
      <c r="AI802" s="3221"/>
      <c r="AJ802" s="3221"/>
      <c r="AK802" s="3222"/>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TaxCatchAll xmlns="12787784-bee3-4f4c-b8c2-408b19805a85">
      <Value>1</Value>
    </TaxCatchAl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file>

<file path=customXml/item4.xml><?xml version="1.0" encoding="utf-8"?>
<ct:contentTypeSchema xmlns:ct="http://schemas.microsoft.com/office/2006/metadata/contentType" xmlns:ma="http://schemas.microsoft.com/office/2006/metadata/properties/metaAttributes" ct:_="" ma:_="" ma:contentTypeName="Document" ma:contentTypeID="0x010100041EEE4AB76AE54BACEEDDA0DF69F67B" ma:contentTypeVersion="25" ma:contentTypeDescription="Create a new document." ma:contentTypeScope="" ma:versionID="ac568af5e7d63b1d79b075a6250b1106">
  <xsd:schema xmlns:xsd="http://www.w3.org/2001/XMLSchema" xmlns:xs="http://www.w3.org/2001/XMLSchema" xmlns:p="http://schemas.microsoft.com/office/2006/metadata/properties" xmlns:ns2="12787784-bee3-4f4c-b8c2-408b19805a85" xmlns:ns3="http://schemas.microsoft.com/sharepoint/v4" targetNamespace="http://schemas.microsoft.com/office/2006/metadata/properties" ma:root="true" ma:fieldsID="7b57ddd565d81bb6d8bd944aa5bf9d52" ns2:_="" ns3:_="">
    <xsd:import namespace="12787784-bee3-4f4c-b8c2-408b19805a85"/>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787784-bee3-4f4c-b8c2-408b19805a8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75101b4b-3bad-4164-9195-46007ef9097e}" ma:internalName="TaxCatchAll" ma:showField="CatchAllData" ma:web="c68dd490-b8b7-4f56-a06f-295f8526925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8E8DE9-B61B-46A5-826A-D61BD56C3EDA}">
  <ds:schemaRefs>
    <ds:schemaRef ds:uri="http://purl.org/dc/terms/"/>
    <ds:schemaRef ds:uri="http://schemas.microsoft.com/office/2006/documentManagement/types"/>
    <ds:schemaRef ds:uri="http://schemas.microsoft.com/sharepoint/v4"/>
    <ds:schemaRef ds:uri="http://purl.org/dc/elements/1.1/"/>
    <ds:schemaRef ds:uri="http://schemas.microsoft.com/office/2006/metadata/properties"/>
    <ds:schemaRef ds:uri="http://schemas.microsoft.com/office/infopath/2007/PartnerControls"/>
    <ds:schemaRef ds:uri="12787784-bee3-4f4c-b8c2-408b19805a85"/>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5C7E526E-69E6-4C78-82C4-53AF92DC0255}">
  <ds:schemaRefs>
    <ds:schemaRef ds:uri="http://schemas.microsoft.com/sharepoint/v3/contenttype/forms"/>
  </ds:schemaRefs>
</ds:datastoreItem>
</file>

<file path=customXml/itemProps3.xml><?xml version="1.0" encoding="utf-8"?>
<ds:datastoreItem xmlns:ds="http://schemas.openxmlformats.org/officeDocument/2006/customXml" ds:itemID="{838E21B4-6A96-4FC2-8742-D78443F3F2C6}">
  <ds:schemaRefs>
    <ds:schemaRef ds:uri="http://schemas.microsoft.com/sharepoint/events"/>
  </ds:schemaRefs>
</ds:datastoreItem>
</file>

<file path=customXml/itemProps4.xml><?xml version="1.0" encoding="utf-8"?>
<ds:datastoreItem xmlns:ds="http://schemas.openxmlformats.org/officeDocument/2006/customXml" ds:itemID="{2C0FC763-AE89-4101-B10C-80D8F14A3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787784-bee3-4f4c-b8c2-408b19805a85"/>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2022-03-11T19:47:36Z</cp:lastPrinted>
  <dcterms:created xsi:type="dcterms:W3CDTF">2007-12-27T18:26:28Z</dcterms:created>
  <dcterms:modified xsi:type="dcterms:W3CDTF">2022-03-23T21:36:25Z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0x010100041EEE4AB76AE54BACEEDDA0DF69F67B</vt:lpwstr>
  </property>
  <property fmtid="{D5CDD505-2E9C-101B-9397-08002B2CF9AE}" pid="3" name="Department ID">
    <vt:lpwstr>1;#FINC|abb65001-2154-47ae-a8b8-7d94ffc91630</vt:lpwstr>
  </property>
  <property fmtid="{D5CDD505-2E9C-101B-9397-08002B2CF9AE}" pid="4" name="lf13818625a04ba9bd77e632e361023c">
    <vt:lpwstr>FINC|abb65001-2154-47ae-a8b8-7d94ffc91630</vt:lpwstr>
  </property>
</Properties>
</file>